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遊戲相關資料夾\大航海時代GVO\台服跑冒\"/>
    </mc:Choice>
  </mc:AlternateContent>
  <xr:revisionPtr revIDLastSave="0" documentId="13_ncr:1_{A93C106E-4F74-4703-8766-D295958D43B4}" xr6:coauthVersionLast="45" xr6:coauthVersionMax="45" xr10:uidLastSave="{00000000-0000-0000-0000-000000000000}"/>
  <bookViews>
    <workbookView xWindow="-120" yWindow="-120" windowWidth="29040" windowHeight="15990" tabRatio="722" activeTab="4" xr2:uid="{00000000-000D-0000-FFFF-FFFF00000000}"/>
  </bookViews>
  <sheets>
    <sheet name="功績表" sheetId="1" r:id="rId1"/>
    <sheet name="史跡" sheetId="23" r:id="rId2"/>
    <sheet name="建築" sheetId="3" r:id="rId3"/>
    <sheet name="歷史" sheetId="4" r:id="rId4"/>
    <sheet name="宗教" sheetId="5" r:id="rId5"/>
    <sheet name="美術" sheetId="6" r:id="rId6"/>
    <sheet name="寶藏" sheetId="7" r:id="rId7"/>
    <sheet name="化石" sheetId="8" r:id="rId8"/>
    <sheet name="植物" sheetId="9" r:id="rId9"/>
    <sheet name="昆蟲" sheetId="11" r:id="rId10"/>
    <sheet name="鳥類" sheetId="10" r:id="rId11"/>
    <sheet name="小型" sheetId="12" r:id="rId12"/>
    <sheet name="中型" sheetId="13" r:id="rId13"/>
    <sheet name="大型" sheetId="14" r:id="rId14"/>
    <sheet name="海洋" sheetId="15" r:id="rId15"/>
    <sheet name="地理" sheetId="16" r:id="rId16"/>
    <sheet name="天文" sheetId="17" r:id="rId17"/>
    <sheet name="氣象現象" sheetId="20" r:id="rId18"/>
    <sheet name="傳說" sheetId="24" r:id="rId19"/>
    <sheet name="港口" sheetId="18" r:id="rId20"/>
    <sheet name="陸地調查" sheetId="25" r:id="rId21"/>
    <sheet name="回報" sheetId="19" r:id="rId2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1" i="25" l="1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T38" i="25"/>
  <c r="S38" i="25"/>
  <c r="G38" i="25"/>
  <c r="N37" i="25"/>
  <c r="M37" i="25"/>
  <c r="G37" i="25"/>
  <c r="X36" i="25"/>
  <c r="W36" i="25"/>
  <c r="G36" i="25"/>
  <c r="V35" i="25"/>
  <c r="U35" i="25"/>
  <c r="L35" i="25"/>
  <c r="K35" i="25"/>
  <c r="L1" i="25" s="1"/>
  <c r="G35" i="25"/>
  <c r="G34" i="25"/>
  <c r="G33" i="25"/>
  <c r="T32" i="25"/>
  <c r="S32" i="25"/>
  <c r="G32" i="25"/>
  <c r="X31" i="25"/>
  <c r="W31" i="25"/>
  <c r="G31" i="25"/>
  <c r="G30" i="25"/>
  <c r="G29" i="25"/>
  <c r="G28" i="25"/>
  <c r="X27" i="25"/>
  <c r="W27" i="25"/>
  <c r="G27" i="25"/>
  <c r="R26" i="25"/>
  <c r="Q26" i="25"/>
  <c r="G26" i="25"/>
  <c r="G25" i="25"/>
  <c r="T24" i="25"/>
  <c r="S24" i="25"/>
  <c r="G24" i="25"/>
  <c r="G23" i="25"/>
  <c r="L22" i="25"/>
  <c r="N1" i="25" s="1"/>
  <c r="K22" i="25"/>
  <c r="G22" i="25"/>
  <c r="G21" i="25"/>
  <c r="X20" i="25"/>
  <c r="W20" i="25"/>
  <c r="G20" i="25"/>
  <c r="P19" i="25"/>
  <c r="O19" i="25"/>
  <c r="G19" i="25"/>
  <c r="G18" i="25"/>
  <c r="G17" i="25"/>
  <c r="G16" i="25"/>
  <c r="G15" i="25"/>
  <c r="G14" i="25"/>
  <c r="G13" i="25"/>
  <c r="V12" i="25"/>
  <c r="U12" i="25"/>
  <c r="G12" i="25"/>
  <c r="G11" i="25"/>
  <c r="G10" i="25"/>
  <c r="G9" i="25"/>
  <c r="P8" i="25"/>
  <c r="O8" i="25"/>
  <c r="G8" i="25"/>
  <c r="G7" i="25"/>
  <c r="G6" i="25"/>
  <c r="G5" i="25"/>
  <c r="G4" i="25"/>
  <c r="G3" i="25"/>
  <c r="G78" i="25" s="1"/>
  <c r="G71" i="25" l="1"/>
  <c r="I1" i="25" s="1"/>
  <c r="I24" i="24" l="1"/>
  <c r="K24" i="24"/>
  <c r="C24" i="24" l="1"/>
  <c r="C21" i="1"/>
  <c r="C22" i="1"/>
  <c r="R21" i="1" l="1"/>
  <c r="O21" i="1"/>
  <c r="L21" i="1"/>
  <c r="I21" i="1"/>
  <c r="Q21" i="1"/>
  <c r="N21" i="1"/>
  <c r="K21" i="1"/>
  <c r="H21" i="1"/>
  <c r="F21" i="1"/>
  <c r="E21" i="1"/>
  <c r="E20" i="1"/>
  <c r="M24" i="24"/>
  <c r="L24" i="24"/>
  <c r="J24" i="24"/>
  <c r="D21" i="1"/>
  <c r="J21" i="1" l="1"/>
  <c r="M21" i="1"/>
  <c r="P21" i="1"/>
  <c r="G21" i="1"/>
  <c r="S21" i="1"/>
  <c r="C124" i="23" l="1"/>
  <c r="J124" i="23"/>
  <c r="K124" i="23"/>
  <c r="L124" i="23"/>
  <c r="M124" i="23"/>
  <c r="N124" i="23"/>
  <c r="C388" i="7"/>
  <c r="J388" i="7"/>
  <c r="K388" i="7"/>
  <c r="L388" i="7"/>
  <c r="M388" i="7"/>
  <c r="N388" i="7"/>
  <c r="C18" i="1" l="1"/>
  <c r="C16" i="1"/>
  <c r="C14" i="1"/>
  <c r="C12" i="1"/>
  <c r="C10" i="1"/>
  <c r="C7" i="1"/>
  <c r="R7" i="1" l="1"/>
  <c r="R6" i="1"/>
  <c r="R5" i="1"/>
  <c r="R4" i="1"/>
  <c r="R20" i="1"/>
  <c r="R19" i="1"/>
  <c r="R22" i="1"/>
  <c r="R18" i="1"/>
  <c r="R17" i="1"/>
  <c r="R16" i="1"/>
  <c r="R15" i="1"/>
  <c r="R14" i="1"/>
  <c r="R13" i="1"/>
  <c r="R12" i="1"/>
  <c r="R11" i="1"/>
  <c r="R10" i="1"/>
  <c r="R9" i="1"/>
  <c r="R8" i="1"/>
  <c r="Q20" i="1"/>
  <c r="Q19" i="1"/>
  <c r="Q22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O20" i="1"/>
  <c r="O19" i="1"/>
  <c r="O22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20" i="1"/>
  <c r="N19" i="1"/>
  <c r="N22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20" i="1"/>
  <c r="K19" i="1"/>
  <c r="K22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L20" i="1"/>
  <c r="L19" i="1"/>
  <c r="L22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20" i="1"/>
  <c r="I19" i="1"/>
  <c r="I22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0" i="1"/>
  <c r="H19" i="1"/>
  <c r="H22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4" i="1"/>
  <c r="H5" i="1"/>
  <c r="F20" i="1"/>
  <c r="F19" i="1"/>
  <c r="F22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9" i="1"/>
  <c r="E22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L3" i="1" l="1"/>
  <c r="N3" i="1"/>
  <c r="I3" i="1"/>
  <c r="K3" i="1"/>
  <c r="O3" i="1"/>
  <c r="R3" i="1"/>
  <c r="Q3" i="1"/>
  <c r="D20" i="1"/>
  <c r="M20" i="1" s="1"/>
  <c r="G20" i="1" l="1"/>
  <c r="P20" i="1"/>
  <c r="J20" i="1"/>
  <c r="S20" i="1"/>
  <c r="D14" i="1"/>
  <c r="D17" i="1"/>
  <c r="D13" i="1"/>
  <c r="D11" i="1"/>
  <c r="D9" i="1"/>
  <c r="J9" i="1" s="1"/>
  <c r="D7" i="1"/>
  <c r="D19" i="1"/>
  <c r="D22" i="1"/>
  <c r="D18" i="1"/>
  <c r="D16" i="1"/>
  <c r="D15" i="1"/>
  <c r="D12" i="1"/>
  <c r="D10" i="1"/>
  <c r="D8" i="1"/>
  <c r="D6" i="1"/>
  <c r="D5" i="1"/>
  <c r="L64" i="20"/>
  <c r="J64" i="20"/>
  <c r="K64" i="20"/>
  <c r="I64" i="20"/>
  <c r="H64" i="20"/>
  <c r="C20" i="1" l="1"/>
  <c r="C19" i="1"/>
  <c r="C17" i="1"/>
  <c r="C15" i="1"/>
  <c r="C13" i="1"/>
  <c r="C11" i="1"/>
  <c r="C9" i="1"/>
  <c r="C8" i="1"/>
  <c r="C6" i="1"/>
  <c r="C64" i="20"/>
  <c r="H4" i="1" l="1"/>
  <c r="H3" i="1" s="1"/>
  <c r="F4" i="1"/>
  <c r="F3" i="1" s="1"/>
  <c r="E4" i="1"/>
  <c r="E3" i="1" s="1"/>
  <c r="D4" i="1"/>
  <c r="U3" i="1" s="1"/>
  <c r="C5" i="1"/>
  <c r="C4" i="1"/>
  <c r="B3" i="1" l="1"/>
  <c r="G4" i="1"/>
  <c r="W20" i="1"/>
  <c r="S19" i="1"/>
  <c r="P19" i="1"/>
  <c r="M19" i="1"/>
  <c r="J19" i="1"/>
  <c r="G19" i="1"/>
  <c r="S22" i="1"/>
  <c r="P22" i="1"/>
  <c r="M22" i="1"/>
  <c r="J22" i="1"/>
  <c r="G22" i="1"/>
  <c r="S18" i="1"/>
  <c r="P18" i="1"/>
  <c r="M18" i="1"/>
  <c r="J18" i="1"/>
  <c r="G18" i="1"/>
  <c r="S17" i="1"/>
  <c r="P17" i="1"/>
  <c r="M17" i="1"/>
  <c r="G17" i="1"/>
  <c r="J17" i="1"/>
  <c r="S16" i="1"/>
  <c r="P16" i="1"/>
  <c r="M16" i="1"/>
  <c r="J16" i="1"/>
  <c r="G16" i="1"/>
  <c r="S15" i="1"/>
  <c r="P15" i="1"/>
  <c r="M15" i="1"/>
  <c r="G15" i="1"/>
  <c r="J15" i="1"/>
  <c r="S14" i="1"/>
  <c r="M14" i="1"/>
  <c r="G14" i="1"/>
  <c r="P14" i="1"/>
  <c r="S13" i="1"/>
  <c r="P13" i="1"/>
  <c r="M13" i="1"/>
  <c r="G13" i="1"/>
  <c r="J13" i="1"/>
  <c r="S12" i="1"/>
  <c r="M12" i="1"/>
  <c r="G12" i="1"/>
  <c r="P12" i="1"/>
  <c r="S11" i="1"/>
  <c r="M11" i="1"/>
  <c r="G11" i="1"/>
  <c r="J11" i="1"/>
  <c r="S10" i="1"/>
  <c r="M10" i="1"/>
  <c r="G10" i="1"/>
  <c r="P10" i="1"/>
  <c r="S9" i="1"/>
  <c r="M9" i="1"/>
  <c r="G9" i="1"/>
  <c r="S8" i="1"/>
  <c r="M8" i="1"/>
  <c r="G8" i="1"/>
  <c r="P8" i="1"/>
  <c r="S7" i="1"/>
  <c r="M7" i="1"/>
  <c r="G7" i="1"/>
  <c r="J7" i="1"/>
  <c r="S6" i="1"/>
  <c r="M6" i="1"/>
  <c r="G6" i="1"/>
  <c r="P6" i="1"/>
  <c r="S5" i="1"/>
  <c r="M5" i="1"/>
  <c r="G5" i="1"/>
  <c r="J5" i="1"/>
  <c r="S4" i="1"/>
  <c r="P4" i="1"/>
  <c r="M4" i="1"/>
  <c r="J4" i="1"/>
  <c r="AA20" i="1"/>
  <c r="Y19" i="1"/>
  <c r="L204" i="18"/>
  <c r="K204" i="18"/>
  <c r="J204" i="18"/>
  <c r="I204" i="18"/>
  <c r="H204" i="18"/>
  <c r="C204" i="18"/>
  <c r="N196" i="17"/>
  <c r="M196" i="17"/>
  <c r="L196" i="17"/>
  <c r="K196" i="17"/>
  <c r="J196" i="17"/>
  <c r="C196" i="17"/>
  <c r="P3" i="1" l="1"/>
  <c r="M3" i="1"/>
  <c r="S3" i="1"/>
  <c r="J3" i="1"/>
  <c r="G3" i="1"/>
  <c r="P5" i="1"/>
  <c r="W5" i="1"/>
  <c r="AA5" i="1"/>
  <c r="J6" i="1"/>
  <c r="Y6" i="1"/>
  <c r="P7" i="1"/>
  <c r="W7" i="1"/>
  <c r="AA7" i="1"/>
  <c r="J8" i="1"/>
  <c r="Y8" i="1"/>
  <c r="P9" i="1"/>
  <c r="W9" i="1"/>
  <c r="AA9" i="1"/>
  <c r="J10" i="1"/>
  <c r="Y10" i="1"/>
  <c r="P11" i="1"/>
  <c r="W11" i="1"/>
  <c r="AA11" i="1"/>
  <c r="J12" i="1"/>
  <c r="Y12" i="1"/>
  <c r="W13" i="1"/>
  <c r="AA13" i="1"/>
  <c r="J14" i="1"/>
  <c r="Y14" i="1"/>
  <c r="W15" i="1"/>
  <c r="AA15" i="1"/>
  <c r="Y16" i="1"/>
  <c r="W17" i="1"/>
  <c r="AA17" i="1"/>
  <c r="Y18" i="1"/>
  <c r="W19" i="1"/>
  <c r="AA19" i="1"/>
  <c r="Y20" i="1"/>
  <c r="Y5" i="1"/>
  <c r="W6" i="1"/>
  <c r="AA6" i="1"/>
  <c r="Y7" i="1"/>
  <c r="W8" i="1"/>
  <c r="AA8" i="1"/>
  <c r="Y9" i="1"/>
  <c r="W10" i="1"/>
  <c r="AA10" i="1"/>
  <c r="Y11" i="1"/>
  <c r="W12" i="1"/>
  <c r="AA12" i="1"/>
  <c r="Y13" i="1"/>
  <c r="W14" i="1"/>
  <c r="AA14" i="1"/>
  <c r="Y15" i="1"/>
  <c r="W16" i="1"/>
  <c r="AA16" i="1"/>
  <c r="Y17" i="1"/>
  <c r="W18" i="1"/>
  <c r="AA18" i="1"/>
  <c r="Z20" i="1" l="1"/>
  <c r="Z18" i="1"/>
  <c r="Z16" i="1"/>
  <c r="Z14" i="1"/>
  <c r="Z12" i="1"/>
  <c r="Z10" i="1"/>
  <c r="Z8" i="1"/>
  <c r="Z6" i="1"/>
  <c r="Z19" i="1"/>
  <c r="Z17" i="1"/>
  <c r="Z15" i="1"/>
  <c r="Z13" i="1"/>
  <c r="Z11" i="1"/>
  <c r="Z9" i="1"/>
  <c r="Z7" i="1"/>
  <c r="Z5" i="1"/>
  <c r="X19" i="1"/>
  <c r="X17" i="1"/>
  <c r="X15" i="1"/>
  <c r="X13" i="1"/>
  <c r="X11" i="1"/>
  <c r="X9" i="1"/>
  <c r="X7" i="1"/>
  <c r="X5" i="1"/>
  <c r="X20" i="1"/>
  <c r="X18" i="1"/>
  <c r="X16" i="1"/>
  <c r="X14" i="1"/>
  <c r="X12" i="1"/>
  <c r="X10" i="1"/>
  <c r="X8" i="1"/>
  <c r="X6" i="1"/>
  <c r="N454" i="16" l="1"/>
  <c r="M454" i="16"/>
  <c r="L454" i="16"/>
  <c r="K454" i="16"/>
  <c r="J454" i="16"/>
  <c r="C454" i="16"/>
  <c r="N191" i="15" l="1"/>
  <c r="M191" i="15"/>
  <c r="L191" i="15"/>
  <c r="K191" i="15"/>
  <c r="J191" i="15"/>
  <c r="C191" i="15"/>
  <c r="M80" i="14"/>
  <c r="L80" i="14"/>
  <c r="K80" i="14"/>
  <c r="J80" i="14"/>
  <c r="I80" i="14"/>
  <c r="C80" i="14"/>
  <c r="M133" i="13"/>
  <c r="L133" i="13"/>
  <c r="K133" i="13"/>
  <c r="J133" i="13"/>
  <c r="I133" i="13"/>
  <c r="C133" i="13"/>
  <c r="M120" i="12"/>
  <c r="L120" i="12"/>
  <c r="K120" i="12"/>
  <c r="J120" i="12"/>
  <c r="I120" i="12"/>
  <c r="C120" i="12"/>
  <c r="N78" i="11"/>
  <c r="M78" i="11"/>
  <c r="L78" i="11"/>
  <c r="K78" i="11"/>
  <c r="J78" i="11"/>
  <c r="C78" i="11"/>
  <c r="M155" i="10"/>
  <c r="L155" i="10"/>
  <c r="K155" i="10"/>
  <c r="J155" i="10"/>
  <c r="I155" i="10"/>
  <c r="C155" i="10"/>
  <c r="N184" i="9"/>
  <c r="M184" i="9"/>
  <c r="L184" i="9"/>
  <c r="K184" i="9"/>
  <c r="J184" i="9"/>
  <c r="C184" i="9"/>
  <c r="M59" i="8"/>
  <c r="L59" i="8"/>
  <c r="K59" i="8"/>
  <c r="J59" i="8"/>
  <c r="I59" i="8"/>
  <c r="C59" i="8"/>
  <c r="N165" i="6" l="1"/>
  <c r="M165" i="6"/>
  <c r="L165" i="6"/>
  <c r="K165" i="6"/>
  <c r="J165" i="6"/>
  <c r="C165" i="6"/>
  <c r="N293" i="5"/>
  <c r="M293" i="5"/>
  <c r="L293" i="5"/>
  <c r="K293" i="5"/>
  <c r="J293" i="5"/>
  <c r="C293" i="5"/>
  <c r="N451" i="4"/>
  <c r="M451" i="4"/>
  <c r="L451" i="4"/>
  <c r="K451" i="4"/>
  <c r="J451" i="4"/>
  <c r="C451" i="4"/>
  <c r="M67" i="3" l="1"/>
  <c r="L67" i="3"/>
  <c r="K67" i="3"/>
  <c r="J67" i="3"/>
  <c r="I67" i="3"/>
  <c r="C6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49" authorId="0" shapeId="0" xr:uid="{00000000-0006-0000-0300-000001000000}">
      <text>
        <r>
          <rPr>
            <sz val="10"/>
            <color indexed="81"/>
            <rFont val="微软雅黑"/>
            <family val="2"/>
            <charset val="134"/>
          </rPr>
          <t>此任務會因為接受地點不同，使得前置有些許不同
◎【前置需求】
共通：完成陸地調查(甘地亞西部、克里特島內陸地區)
接任地點為倫敦：給予約定的未來
接任地點為阿姆斯特丹：與傳說的相遇
接任地點為斯德哥爾摩：完成海域調查(波羅的海)
◎大迷宮「米諾斯迷宮」開放前置需求
◎所需冒險聲望10000</t>
        </r>
      </text>
    </comment>
  </commentList>
</comments>
</file>

<file path=xl/sharedStrings.xml><?xml version="1.0" encoding="utf-8"?>
<sst xmlns="http://schemas.openxmlformats.org/spreadsheetml/2006/main" count="23492" uniqueCount="13338">
  <si>
    <t>版本</t>
  </si>
  <si>
    <t>★</t>
  </si>
  <si>
    <t>史跡</t>
  </si>
  <si>
    <t>視</t>
  </si>
  <si>
    <t>考</t>
  </si>
  <si>
    <t>宗</t>
  </si>
  <si>
    <t>任務／地圖</t>
  </si>
  <si>
    <t>功績</t>
  </si>
  <si>
    <t>牌</t>
  </si>
  <si>
    <t>2</t>
  </si>
  <si>
    <t>3</t>
  </si>
  <si>
    <t>4</t>
  </si>
  <si>
    <t>5</t>
  </si>
  <si>
    <t>接任地點</t>
  </si>
  <si>
    <t>發現地點</t>
  </si>
  <si>
    <t>前置發現</t>
  </si>
  <si>
    <t>前置發現2</t>
  </si>
  <si>
    <t>前置發現3</t>
  </si>
  <si>
    <t>備註</t>
  </si>
  <si>
    <t>五</t>
  </si>
  <si>
    <t>聖納度</t>
  </si>
  <si>
    <t>給予約定的未來</t>
  </si>
  <si>
    <t>後悔的彼岸</t>
  </si>
  <si>
    <t>特諾奇蒂特蘭</t>
  </si>
  <si>
    <t>社交10、警戒10</t>
  </si>
  <si>
    <t>TA2</t>
  </si>
  <si>
    <t>斯德哥爾摩</t>
  </si>
  <si>
    <t>C4</t>
  </si>
  <si>
    <t>馬丘比丘</t>
  </si>
  <si>
    <t>社交10</t>
  </si>
  <si>
    <t>E4</t>
  </si>
  <si>
    <t>帕連奎</t>
  </si>
  <si>
    <t>TA1</t>
  </si>
  <si>
    <t>星之戰爭</t>
  </si>
  <si>
    <t>E2</t>
  </si>
  <si>
    <t>E1</t>
  </si>
  <si>
    <t>卡利卡特</t>
  </si>
  <si>
    <t>GA1</t>
  </si>
  <si>
    <t>過於廣大的湖</t>
  </si>
  <si>
    <t>TAE</t>
  </si>
  <si>
    <t>喬高桑比爾神殿</t>
  </si>
  <si>
    <t>傳說中的名醫</t>
  </si>
  <si>
    <t>GA2</t>
  </si>
  <si>
    <t>塞梅米尤特</t>
  </si>
  <si>
    <t>南格陵蘭外海</t>
  </si>
  <si>
    <t>迫近「世界盡頭」</t>
  </si>
  <si>
    <t>庫斯科</t>
  </si>
  <si>
    <t>Ce</t>
  </si>
  <si>
    <t>胡瑪納平原</t>
  </si>
  <si>
    <t>C3</t>
  </si>
  <si>
    <t>烏魯魯</t>
  </si>
  <si>
    <t>特洛伊考古學地區</t>
  </si>
  <si>
    <t xml:space="preserve"> TA2</t>
  </si>
  <si>
    <t>特威飛爾泉岩畫</t>
  </si>
  <si>
    <t>TA3</t>
  </si>
  <si>
    <t>五賢帝的大理石像</t>
  </si>
  <si>
    <t>四</t>
  </si>
  <si>
    <t>達文西先生委託跑腿</t>
  </si>
  <si>
    <t>拿坡里/馬賽/熱那亞</t>
  </si>
  <si>
    <t>雅加達</t>
  </si>
  <si>
    <t>特洛伊</t>
  </si>
  <si>
    <t>古埃及的女王</t>
  </si>
  <si>
    <t>生者之街</t>
  </si>
  <si>
    <t>克諾索斯宮殿</t>
  </si>
  <si>
    <t>米諾斯迷宮的傳說</t>
  </si>
  <si>
    <t>2nd</t>
  </si>
  <si>
    <t>烏魯克</t>
  </si>
  <si>
    <t>傳說之王的相關遺跡</t>
  </si>
  <si>
    <t>星星棲宿的場所</t>
  </si>
  <si>
    <t>E3</t>
  </si>
  <si>
    <t>坎佩切要塞</t>
  </si>
  <si>
    <t>墨西哥灣</t>
  </si>
  <si>
    <t>EA1+</t>
  </si>
  <si>
    <t>EA3</t>
  </si>
  <si>
    <t>奇琴伊查</t>
  </si>
  <si>
    <t>沒水的文明</t>
  </si>
  <si>
    <t>維爾吉納遺跡</t>
  </si>
  <si>
    <t>未竟的夢</t>
  </si>
  <si>
    <t>非洲北岸(撒哈拉沙漠)</t>
  </si>
  <si>
    <t>三</t>
  </si>
  <si>
    <t>太陽神的巨型雕像</t>
  </si>
  <si>
    <t>拉格什</t>
  </si>
  <si>
    <t>C5</t>
  </si>
  <si>
    <t>摩亨佐達羅遺跡</t>
  </si>
  <si>
    <t>古代文明的大都市</t>
  </si>
  <si>
    <t>二</t>
  </si>
  <si>
    <t>卡帕多西亞</t>
  </si>
  <si>
    <t>拿坡里/威尼斯</t>
  </si>
  <si>
    <t>烏爾</t>
  </si>
  <si>
    <t>古代美索不達米亞的都市</t>
  </si>
  <si>
    <t>EA1</t>
  </si>
  <si>
    <t>海克力斯的出生地</t>
  </si>
  <si>
    <t>以希臘神話為題材的畫</t>
  </si>
  <si>
    <t>辛巴威遺跡</t>
  </si>
  <si>
    <t>大型石製房屋</t>
  </si>
  <si>
    <t>懸崖宮殿</t>
  </si>
  <si>
    <t>博恩河河曲遺跡群</t>
  </si>
  <si>
    <t>愛爾蘭的遺跡</t>
  </si>
  <si>
    <t>C2</t>
  </si>
  <si>
    <t>阿庇亞古道</t>
  </si>
  <si>
    <t>波斯波利斯遺跡</t>
  </si>
  <si>
    <t>古代波斯的大宮殿</t>
  </si>
  <si>
    <t>2A4</t>
  </si>
  <si>
    <t>一</t>
  </si>
  <si>
    <t>埋沒的羅馬遺跡</t>
  </si>
  <si>
    <t>有權威的神諭</t>
  </si>
  <si>
    <t>祭祀宙斯的祭典</t>
  </si>
  <si>
    <t>帕福斯古城遺跡</t>
  </si>
  <si>
    <t>獻給美之女神的城市</t>
  </si>
  <si>
    <t>比布魯斯古城遺跡</t>
  </si>
  <si>
    <t>迦太基遺跡</t>
  </si>
  <si>
    <t>布匿戰爭的傷痕</t>
  </si>
  <si>
    <t>萊普蒂斯．馬格納遺跡</t>
  </si>
  <si>
    <t>奧林匹亞遺跡</t>
  </si>
  <si>
    <t>龐貝遺跡</t>
  </si>
  <si>
    <t>卡爾納克巨石群</t>
  </si>
  <si>
    <t>成列的巨石</t>
  </si>
  <si>
    <t>倫敦</t>
  </si>
  <si>
    <t>聖多明哥</t>
  </si>
  <si>
    <t>驅散惡夢之夢</t>
  </si>
  <si>
    <t>儀式的地點</t>
  </si>
  <si>
    <t>聖彼得堡</t>
  </si>
  <si>
    <t>舊約聖經的逸聞出處</t>
  </si>
  <si>
    <t>塞維爾</t>
  </si>
  <si>
    <t>聳立於安地斯之都</t>
  </si>
  <si>
    <t>利馬</t>
  </si>
  <si>
    <t>馬賽</t>
  </si>
  <si>
    <t>拿坡里</t>
  </si>
  <si>
    <t>波多貝羅</t>
  </si>
  <si>
    <t>尼羅河中部(路克索地區)</t>
  </si>
  <si>
    <t>威尼斯</t>
  </si>
  <si>
    <t>雅典</t>
  </si>
  <si>
    <t>百濟都城之遺跡</t>
  </si>
  <si>
    <t>熱那亞</t>
  </si>
  <si>
    <t>海角</t>
  </si>
  <si>
    <t>里斯本</t>
  </si>
  <si>
    <t>拿坡里近郊</t>
  </si>
  <si>
    <t>精靈與人們的風景</t>
  </si>
  <si>
    <t>亞歷山大</t>
  </si>
  <si>
    <t>調查斯通亨奇遺跡</t>
  </si>
  <si>
    <t>拿坡里近郊(坎帕尼亞地區)</t>
  </si>
  <si>
    <t>伊斯坦堡</t>
  </si>
  <si>
    <t>倫敦</t>
    <phoneticPr fontId="5" type="noConversion"/>
  </si>
  <si>
    <t>五</t>
    <phoneticPr fontId="5" type="noConversion"/>
  </si>
  <si>
    <t>雅典</t>
    <phoneticPr fontId="5" type="noConversion"/>
  </si>
  <si>
    <t>合計</t>
  </si>
  <si>
    <t>GA1</t>
    <phoneticPr fontId="1" type="noConversion"/>
  </si>
  <si>
    <t>特拉諾瓦北岸(文蘭的海角)</t>
    <phoneticPr fontId="5" type="noConversion"/>
  </si>
  <si>
    <t>馬賽</t>
    <phoneticPr fontId="5" type="noConversion"/>
  </si>
  <si>
    <t>GA2+</t>
    <phoneticPr fontId="1" type="noConversion"/>
  </si>
  <si>
    <t>南美東南岸</t>
    <phoneticPr fontId="5" type="noConversion"/>
  </si>
  <si>
    <t>C1</t>
  </si>
  <si>
    <t>阿基維祭壇的摩艾</t>
  </si>
  <si>
    <t>太陽之石</t>
  </si>
  <si>
    <t>追求血和心臟的理由</t>
  </si>
  <si>
    <t>婆羅浮屠遺跡</t>
  </si>
  <si>
    <t>一直沉睡的遺跡</t>
  </si>
  <si>
    <t>3+</t>
  </si>
  <si>
    <t>蒲甘遺跡</t>
  </si>
  <si>
    <t>吳哥遺跡</t>
  </si>
  <si>
    <t>悠久的微笑</t>
  </si>
  <si>
    <t>拉美西斯二世的神殿</t>
  </si>
  <si>
    <t>拉諾拉拉庫</t>
  </si>
  <si>
    <t>有耳朵的星星</t>
  </si>
  <si>
    <t>東加歷奇的摩艾</t>
  </si>
  <si>
    <t>霍圖˙瑪圖阿王的摩艾</t>
  </si>
  <si>
    <t>調查拉諾拉拉庫</t>
  </si>
  <si>
    <t>亞歷山大戰役</t>
  </si>
  <si>
    <t>特洛伊戰爭的故事</t>
  </si>
  <si>
    <t>科納拉克太陽神神廟</t>
  </si>
  <si>
    <t>祭祀太陽神的神廟</t>
  </si>
  <si>
    <t>鷲和美洲豹的浮雕</t>
  </si>
  <si>
    <t>吉薩獅身人面像</t>
  </si>
  <si>
    <t>神嗎？怪物嗎？</t>
  </si>
  <si>
    <t>熱那亞/拿坡里</t>
  </si>
  <si>
    <t>恰克姆</t>
  </si>
  <si>
    <t>梅特歐拉</t>
  </si>
  <si>
    <t>阿克蘇姆石柱群</t>
  </si>
  <si>
    <t>祭司王約翰國</t>
  </si>
  <si>
    <t>巨大成排柱子</t>
  </si>
  <si>
    <t>馬賽/拿坡里/威尼斯/雅典/伊斯坦堡</t>
  </si>
  <si>
    <t>科納拉克的車輪</t>
  </si>
  <si>
    <t>羊頭獅身人面像</t>
  </si>
  <si>
    <t>吉薩金字塔</t>
  </si>
  <si>
    <t>特爾斐遺跡</t>
  </si>
  <si>
    <t>斯通亨奇遺跡</t>
  </si>
  <si>
    <t>望星島</t>
  </si>
  <si>
    <t>突尼斯</t>
  </si>
  <si>
    <t>神雷所帶來之物</t>
  </si>
  <si>
    <t>調查吉薩金字塔</t>
  </si>
  <si>
    <t>視</t>
    <phoneticPr fontId="5" type="noConversion"/>
  </si>
  <si>
    <t>宗</t>
    <phoneticPr fontId="5" type="noConversion"/>
  </si>
  <si>
    <t>牌</t>
    <phoneticPr fontId="5" type="noConversion"/>
  </si>
  <si>
    <t>þ</t>
    <phoneticPr fontId="5" type="noConversion"/>
  </si>
  <si>
    <t>接任地點</t>
    <phoneticPr fontId="5" type="noConversion"/>
  </si>
  <si>
    <t>發現地點</t>
    <phoneticPr fontId="5" type="noConversion"/>
  </si>
  <si>
    <t>前置發現</t>
    <phoneticPr fontId="5" type="noConversion"/>
  </si>
  <si>
    <t>備註</t>
    <phoneticPr fontId="5" type="noConversion"/>
  </si>
  <si>
    <t>馬薩瓦西南部</t>
  </si>
  <si>
    <t>歷史遺物</t>
    <phoneticPr fontId="5" type="noConversion"/>
  </si>
  <si>
    <t>搜</t>
    <phoneticPr fontId="5" type="noConversion"/>
  </si>
  <si>
    <t>考</t>
    <phoneticPr fontId="5" type="noConversion"/>
  </si>
  <si>
    <t>開</t>
    <phoneticPr fontId="5" type="noConversion"/>
  </si>
  <si>
    <t>貝魯特北部</t>
    <phoneticPr fontId="5" type="noConversion"/>
  </si>
  <si>
    <t>斯德哥爾摩</t>
    <phoneticPr fontId="1" type="noConversion"/>
  </si>
  <si>
    <t>聖劍</t>
  </si>
  <si>
    <t>聖多明哥西部</t>
    <phoneticPr fontId="5" type="noConversion"/>
  </si>
  <si>
    <t>阿特拉哈西斯史詩</t>
  </si>
  <si>
    <t>諾亞的別名</t>
  </si>
  <si>
    <t>為萬人之聖經</t>
  </si>
  <si>
    <t>基加美修王的足跡</t>
  </si>
  <si>
    <t>不敗之劍</t>
  </si>
  <si>
    <t>塞維爾</t>
    <phoneticPr fontId="5" type="noConversion"/>
  </si>
  <si>
    <t>翡翠的面具</t>
  </si>
  <si>
    <t>復仇之宴</t>
  </si>
  <si>
    <t>月形石柱</t>
  </si>
  <si>
    <t>所羅門王的鑰匙</t>
  </si>
  <si>
    <t>神光戟</t>
  </si>
  <si>
    <t>GA1+</t>
  </si>
  <si>
    <t>元朝秘史</t>
  </si>
  <si>
    <t>元朝的歷史書</t>
  </si>
  <si>
    <t>文字資料收集</t>
  </si>
  <si>
    <t>帕連奎的石棺</t>
  </si>
  <si>
    <t>瑪雅王墓</t>
  </si>
  <si>
    <t>熱那亞/拿坡里/突尼斯</t>
  </si>
  <si>
    <t>神魔槍</t>
  </si>
  <si>
    <t>傳說中的獨木舟</t>
  </si>
  <si>
    <t>雅加達</t>
    <phoneticPr fontId="5" type="noConversion"/>
  </si>
  <si>
    <t>奪魂劍</t>
  </si>
  <si>
    <t>巴爾蒙克</t>
  </si>
  <si>
    <t>馬賽/熱那亞/拿坡里</t>
  </si>
  <si>
    <t>失傳的文字</t>
  </si>
  <si>
    <t>諸葛弓弩</t>
  </si>
  <si>
    <t>重慶西南</t>
    <phoneticPr fontId="5" type="noConversion"/>
  </si>
  <si>
    <t>阿枷門農黃金面具</t>
  </si>
  <si>
    <t>邁錫尼之王</t>
  </si>
  <si>
    <t>戰士之墓</t>
  </si>
  <si>
    <t>艾因賈魯之戰</t>
  </si>
  <si>
    <t>巴比倫囚虜</t>
  </si>
  <si>
    <t>圖特卡蒙法老的黃金面具</t>
  </si>
  <si>
    <t>永遠的矢車菊</t>
  </si>
  <si>
    <t>梅林的魔杖</t>
  </si>
  <si>
    <t>遺(隱)：路克索神殿中層</t>
  </si>
  <si>
    <t>可拉達聖劍</t>
  </si>
  <si>
    <t>軍官的結論</t>
  </si>
  <si>
    <t>基加美修史詩</t>
  </si>
  <si>
    <t>染紅的骨頭</t>
  </si>
  <si>
    <t>提澤納劍</t>
  </si>
  <si>
    <t>聯繫的好奇心</t>
  </si>
  <si>
    <t>豪爾馬柯的權杖</t>
  </si>
  <si>
    <t>證實傳說</t>
  </si>
  <si>
    <t>拉美西斯二世的壁畫</t>
  </si>
  <si>
    <t>庫佩的木槍</t>
  </si>
  <si>
    <t>蘇格拉底的毒盅</t>
  </si>
  <si>
    <t>哲學家與壞老婆</t>
  </si>
  <si>
    <t>阿姆斯特丹</t>
  </si>
  <si>
    <t>哈特謝普蘇特女王像</t>
  </si>
  <si>
    <t>西庇阿的頭盔</t>
  </si>
  <si>
    <t>軍神對軍神</t>
  </si>
  <si>
    <t>歷史的背面</t>
  </si>
  <si>
    <t>攸關霸權的大戰</t>
  </si>
  <si>
    <t>所羅巴伯的黏土板</t>
  </si>
  <si>
    <t>探索美索不達米亞文明</t>
  </si>
  <si>
    <t>漢摩拉比法典</t>
  </si>
  <si>
    <t>遭竊的國王遺物</t>
  </si>
  <si>
    <t>特洛伊王家的寶藏</t>
  </si>
  <si>
    <t>原始編年史</t>
  </si>
  <si>
    <t>班西之淚</t>
  </si>
  <si>
    <t>亞特蘭提斯的寶藏</t>
  </si>
  <si>
    <t>純金的小箱子</t>
  </si>
  <si>
    <t>王室的徽章</t>
  </si>
  <si>
    <t>彼得大帝的票據</t>
  </si>
  <si>
    <t>俄羅斯皇帝徹底調查</t>
  </si>
  <si>
    <t>古埃及的醫學書</t>
  </si>
  <si>
    <t>金字塔建造相關考察</t>
  </si>
  <si>
    <t>托特像</t>
  </si>
  <si>
    <t>皮哈納王的王冠</t>
  </si>
  <si>
    <t>隱藏在象形文字中的歷史</t>
  </si>
  <si>
    <t>羅蘭的號角</t>
  </si>
  <si>
    <t>庫克女王的耳環</t>
  </si>
  <si>
    <t>帕連奎的女王</t>
  </si>
  <si>
    <t>迪朗達爾</t>
  </si>
  <si>
    <t>未知生物的雕像</t>
  </si>
  <si>
    <t>阿奴律陀王之劍</t>
  </si>
  <si>
    <t>偉大的王墓</t>
  </si>
  <si>
    <t>玻璃狀碎片</t>
  </si>
  <si>
    <t>古代之謎</t>
  </si>
  <si>
    <t>黑曜石長矛</t>
  </si>
  <si>
    <t>阿茲特克人和黑曜石</t>
  </si>
  <si>
    <t>鄭和艦隊船首雕像</t>
  </si>
  <si>
    <t>鄭和船隻的大小</t>
  </si>
  <si>
    <t>納拉姆辛的石碑</t>
  </si>
  <si>
    <t>古代傳說的山脈</t>
  </si>
  <si>
    <t>遊牧民族的住居</t>
  </si>
  <si>
    <t>亞歷山大大帝的寶劍</t>
  </si>
  <si>
    <t>大帝的逸聞</t>
  </si>
  <si>
    <t>歷代酋長服</t>
  </si>
  <si>
    <t>合理的統治戰略</t>
  </si>
  <si>
    <t>維爾吉納的寶物</t>
  </si>
  <si>
    <t>偉業的先驅者</t>
  </si>
  <si>
    <t>王的弔文</t>
  </si>
  <si>
    <t>拉巴爾納王之劍</t>
  </si>
  <si>
    <t>鐵之國</t>
  </si>
  <si>
    <t>陶片畫</t>
  </si>
  <si>
    <t>放逐的碎片</t>
  </si>
  <si>
    <t>黑曜石劍</t>
  </si>
  <si>
    <t>阿茲特克戰士的戰鬥法</t>
  </si>
  <si>
    <t>弗拉基米爾一世的金幣</t>
  </si>
  <si>
    <t>死不了的人的傳說</t>
  </si>
  <si>
    <t>古希臘最著名的史詩</t>
  </si>
  <si>
    <t>奧爾梅克的巨大頭像</t>
  </si>
  <si>
    <t>渡海的非洲人</t>
  </si>
  <si>
    <t>聖瑪利亞號</t>
  </si>
  <si>
    <t>雙刃斧</t>
  </si>
  <si>
    <t>克里特島的傳說</t>
  </si>
  <si>
    <t>挪威王列傳</t>
  </si>
  <si>
    <t>世界之環</t>
  </si>
  <si>
    <t>文蘭之詩</t>
  </si>
  <si>
    <t>莎孚的詩集</t>
  </si>
  <si>
    <t>古代的禁書</t>
  </si>
  <si>
    <t>1(天)</t>
  </si>
  <si>
    <t>古代的大彗星</t>
  </si>
  <si>
    <t>蓋克蘭之騎馬槍</t>
  </si>
  <si>
    <t>粗暴騎士列傳</t>
  </si>
  <si>
    <t>拉夫連季的手抄本</t>
  </si>
  <si>
    <t>偏離過去書籍</t>
  </si>
  <si>
    <t>「大川」之名的河川</t>
  </si>
  <si>
    <t>那羅梯訶波帝王的匕首</t>
  </si>
  <si>
    <t>末代帝王</t>
  </si>
  <si>
    <t>強巴魯恩王的王冠</t>
  </si>
  <si>
    <t>王族之血與眾神之守護</t>
  </si>
  <si>
    <t>貝拔斯之槍</t>
  </si>
  <si>
    <t>獨眼虎</t>
  </si>
  <si>
    <t>西臺法典</t>
  </si>
  <si>
    <t>西臺的古文書</t>
  </si>
  <si>
    <t>黃金的王座</t>
  </si>
  <si>
    <t>不會飛的鳥</t>
  </si>
  <si>
    <t>永遠的矢車菊3</t>
  </si>
  <si>
    <t>古代的阿姆佛拉罈</t>
  </si>
  <si>
    <t>安地斯的紡織品</t>
  </si>
  <si>
    <t>揭開來歷不明吧</t>
  </si>
  <si>
    <t>人首翼牛神像</t>
  </si>
  <si>
    <t>美索不達米亞的石像</t>
  </si>
  <si>
    <t>亞歷山大大帝的鎧甲</t>
  </si>
  <si>
    <t>圖：古代文字的地圖(考古13)</t>
  </si>
  <si>
    <t>拔都的寶藏</t>
  </si>
  <si>
    <t>遊牧民族的西進</t>
  </si>
  <si>
    <t>沙卡歐棒捶石</t>
  </si>
  <si>
    <t>刻赤風格的壺</t>
  </si>
  <si>
    <t>特製的壺</t>
  </si>
  <si>
    <t>馬爾提能噶號</t>
  </si>
  <si>
    <t>哈謝普蘇女王的胸飾</t>
  </si>
  <si>
    <t>古代魚鉤</t>
  </si>
  <si>
    <t>南邊大陸的生活情況</t>
  </si>
  <si>
    <t>托格茲酋長的王冠</t>
  </si>
  <si>
    <t>伊斯蘭的王制</t>
  </si>
  <si>
    <t>拿坡里/威尼斯/雅典</t>
  </si>
  <si>
    <t>努夫的船</t>
  </si>
  <si>
    <t>以前就有的高性能船隻</t>
  </si>
  <si>
    <t>九十六文字的石板</t>
  </si>
  <si>
    <t>對帕連奎之思念</t>
  </si>
  <si>
    <t>劍士的頭盔</t>
  </si>
  <si>
    <t>麵包與馬戲</t>
  </si>
  <si>
    <t>吉羅那號</t>
  </si>
  <si>
    <t>遠征史詩</t>
  </si>
  <si>
    <t>帶泥金畫的硯臺盒</t>
  </si>
  <si>
    <t>羅塞塔碑</t>
  </si>
  <si>
    <t>古埃及語的研究</t>
  </si>
  <si>
    <t>查加斯號</t>
  </si>
  <si>
    <t>蘇倫號</t>
  </si>
  <si>
    <t>古代的戰士們</t>
  </si>
  <si>
    <t>帕卡爾王的盾牌</t>
  </si>
  <si>
    <t>帕連奎之王</t>
  </si>
  <si>
    <t>凱撒大帝的鎧甲</t>
  </si>
  <si>
    <t>凱撒大帝的寶劍</t>
  </si>
  <si>
    <t>卡達旭圖</t>
  </si>
  <si>
    <t>埋沒的玻璃器皿</t>
  </si>
  <si>
    <t>女王的牛頭豎琴</t>
  </si>
  <si>
    <t>烏爾的榮華</t>
  </si>
  <si>
    <t>卡內特的遇難船</t>
  </si>
  <si>
    <t>古代的馬具</t>
  </si>
  <si>
    <t>泥偶人</t>
  </si>
  <si>
    <t>安地斯的大地母神</t>
  </si>
  <si>
    <t>埃及女神</t>
  </si>
  <si>
    <t>祭祀用面具</t>
  </si>
  <si>
    <t>圖：中美洲祭器的地圖(考古11)</t>
  </si>
  <si>
    <t>維特˙雷歐號</t>
  </si>
  <si>
    <t>大流士一世的頭盔</t>
  </si>
  <si>
    <t>阿契美尼德王朝的黃金時代</t>
  </si>
  <si>
    <t>巴加爾王的浮雕</t>
  </si>
  <si>
    <t>半透明的白色雕像</t>
  </si>
  <si>
    <t>地下墓地之骨</t>
  </si>
  <si>
    <t>阿格麗品娜的髮飾</t>
  </si>
  <si>
    <t>悍妻惡母</t>
  </si>
  <si>
    <t>烏爾的軍旗</t>
  </si>
  <si>
    <t>古代交易路線的證據</t>
  </si>
  <si>
    <t>太陽神之王二世的裝飾品</t>
  </si>
  <si>
    <t>爭奪優勢王者</t>
  </si>
  <si>
    <t>印加的石牆</t>
  </si>
  <si>
    <t>聳立於印加的石牆</t>
  </si>
  <si>
    <t>西臺的戰車</t>
  </si>
  <si>
    <t>西臺的戰術兵器</t>
  </si>
  <si>
    <t>古代美索不達米亞的遺物</t>
  </si>
  <si>
    <t>青銅裝飾</t>
  </si>
  <si>
    <t>安納托利亞半島的青銅器</t>
  </si>
  <si>
    <t>旃陀羅笈多王的寶劍</t>
  </si>
  <si>
    <t>豪華服飾的來歷</t>
  </si>
  <si>
    <t>漆紙文書</t>
  </si>
  <si>
    <t>鄭和的航海日誌</t>
  </si>
  <si>
    <t>薩爾貝塔號</t>
  </si>
  <si>
    <t>蘇美爾的戰車</t>
  </si>
  <si>
    <t>市民榮冠</t>
  </si>
  <si>
    <t>拯救羅馬市民的證明</t>
  </si>
  <si>
    <t>繼承人之爭</t>
  </si>
  <si>
    <t>崔斯坦之劍</t>
  </si>
  <si>
    <t>隆派亞長刀</t>
  </si>
  <si>
    <t>色雷西亞之刀劍</t>
  </si>
  <si>
    <t>拿坡里/亞歷山大/伊斯坦堡</t>
  </si>
  <si>
    <t>死者之城</t>
  </si>
  <si>
    <t>蓋爾特斧</t>
  </si>
  <si>
    <t>石頭遺物</t>
  </si>
  <si>
    <t>阿布辛拜勒的巨大雕像</t>
  </si>
  <si>
    <t>法老的巨大雕像</t>
  </si>
  <si>
    <t>熱那亞/拿坡里/威尼斯/雅典/伊斯坦堡</t>
  </si>
  <si>
    <t>納臘萱王的雕像</t>
  </si>
  <si>
    <t>活生生的傳說</t>
  </si>
  <si>
    <t>鄭和艦隊的羅盤</t>
  </si>
  <si>
    <t>大航海時代的先驅</t>
  </si>
  <si>
    <t>金與青金石的雄山羊</t>
  </si>
  <si>
    <t>生與死的感覺</t>
  </si>
  <si>
    <t>聖保羅號</t>
  </si>
  <si>
    <t>銅製面具</t>
  </si>
  <si>
    <t>模仿神的面具</t>
  </si>
  <si>
    <t>古代的小刀</t>
  </si>
  <si>
    <t>土器製滾輪</t>
  </si>
  <si>
    <t>收集石頭</t>
  </si>
  <si>
    <t>卡皮塔納號</t>
  </si>
  <si>
    <t>佛萊明哥號</t>
  </si>
  <si>
    <t>金銅製藏骨器</t>
  </si>
  <si>
    <t>哥倫布提督的手記</t>
  </si>
  <si>
    <t>某位提督的手記</t>
  </si>
  <si>
    <t>海民之劍</t>
  </si>
  <si>
    <t>神秘的古代民族</t>
  </si>
  <si>
    <t>康色薩吾號</t>
  </si>
  <si>
    <t>梅連塔碑文</t>
  </si>
  <si>
    <t>遭盜取的碑文</t>
  </si>
  <si>
    <t>瓷磚的破片</t>
  </si>
  <si>
    <t>麥哲倫南美冒險遊記</t>
  </si>
  <si>
    <t>聖耶穌號</t>
  </si>
  <si>
    <t>龐貝的麵包</t>
  </si>
  <si>
    <t>胡夫王的寶杖</t>
  </si>
  <si>
    <t>世界七大奇觀之主</t>
  </si>
  <si>
    <t>忽必烈大汗的馬鞍</t>
  </si>
  <si>
    <t>大帝國的腳步聲</t>
  </si>
  <si>
    <t>阿巴斯王的寶劍</t>
  </si>
  <si>
    <t>建設巴格達的人物</t>
  </si>
  <si>
    <t>科特迪堅的魚鱗紋彩土器</t>
  </si>
  <si>
    <t>古人的生活</t>
  </si>
  <si>
    <t>熱蘭遮城圖</t>
  </si>
  <si>
    <t>托勒密一世的權杖</t>
  </si>
  <si>
    <t>埃及的最後王朝</t>
  </si>
  <si>
    <t>埃及北岸</t>
    <phoneticPr fontId="5" type="noConversion"/>
  </si>
  <si>
    <t>亞歷山大大帝的石棺</t>
  </si>
  <si>
    <t>英雄之死</t>
  </si>
  <si>
    <t>押模</t>
  </si>
  <si>
    <t>浮雕的石頭</t>
  </si>
  <si>
    <t>信修浮女王的耳飾</t>
  </si>
  <si>
    <t>勃固的女王</t>
  </si>
  <si>
    <t>埃什特雷拉號</t>
  </si>
  <si>
    <t>套頭衣</t>
  </si>
  <si>
    <t>巫女所編織的服裝</t>
  </si>
  <si>
    <t>伊巴密濃達的鎧甲</t>
  </si>
  <si>
    <t>實際存在的世外桃源</t>
  </si>
  <si>
    <t>中美洲的印章</t>
  </si>
  <si>
    <t>奇怪的石頭</t>
  </si>
  <si>
    <t>古代馬雅人的頭蓋骨</t>
  </si>
  <si>
    <t>消失的古代人</t>
  </si>
  <si>
    <t>拉達梅斯與阿伊達的墓碑</t>
  </si>
  <si>
    <t>阿布基爾的遇難船</t>
  </si>
  <si>
    <t>海民鎧甲</t>
  </si>
  <si>
    <t>古代民族的武具</t>
  </si>
  <si>
    <t>翡翠的裝飾花瓶</t>
  </si>
  <si>
    <t>聖賓多號</t>
  </si>
  <si>
    <t>開了洞的頭蓋骨</t>
  </si>
  <si>
    <t>貝殼裝飾品</t>
  </si>
  <si>
    <t>漂亮的貝殼裝飾品</t>
  </si>
  <si>
    <t>凱撒大帝的純金酒杯</t>
  </si>
  <si>
    <t>石環</t>
  </si>
  <si>
    <t>謁見大殿浮雕</t>
  </si>
  <si>
    <t>被燒盡的遺跡</t>
  </si>
  <si>
    <t>古代的手推車</t>
  </si>
  <si>
    <t>江喜陀王的酒杯</t>
  </si>
  <si>
    <t>繼承志向之物</t>
  </si>
  <si>
    <t>骨製笛</t>
  </si>
  <si>
    <t>珍奇的笛子</t>
  </si>
  <si>
    <t>斯巴達兵士的墓碑</t>
  </si>
  <si>
    <t>追悼悲劇</t>
  </si>
  <si>
    <t>拉美西斯二世的頭飾</t>
  </si>
  <si>
    <t>法老的飾品</t>
  </si>
  <si>
    <t>阿塔卡馬的巨人人形石刻</t>
  </si>
  <si>
    <t>奇妙的畫</t>
  </si>
  <si>
    <t>細長的沙漠</t>
  </si>
  <si>
    <t>查斯基的肩袋</t>
  </si>
  <si>
    <t>凶兆之傳達者</t>
  </si>
  <si>
    <t>印加劇情二，冒險1</t>
  </si>
  <si>
    <t>曼考王的三人組雕像</t>
  </si>
  <si>
    <t>埃及國王的遺物</t>
  </si>
  <si>
    <t>馬賽/拿坡里/雅典</t>
  </si>
  <si>
    <t>章魚圖樣的阿姆佛拉罈</t>
  </si>
  <si>
    <t>米諾斯王時代的風貌</t>
  </si>
  <si>
    <t>貝希斯敦銘文</t>
  </si>
  <si>
    <t>貝殼的圖案文字</t>
  </si>
  <si>
    <t>不可思議的貝殼</t>
  </si>
  <si>
    <t>岡吉納美銘文</t>
  </si>
  <si>
    <t>繁榮的證明</t>
  </si>
  <si>
    <t>塔科馬近郊</t>
  </si>
  <si>
    <t>蜷鼻王的浮雕</t>
  </si>
  <si>
    <t>少年王的足跡</t>
  </si>
  <si>
    <t>非洲南南東岸(贊比西河中游)</t>
  </si>
  <si>
    <t>金角灣的鎖鏈</t>
  </si>
  <si>
    <t>堵塞大海的鎖鏈</t>
  </si>
  <si>
    <t>榮華盛衰的窄海</t>
  </si>
  <si>
    <t>聖拉法耶號</t>
  </si>
  <si>
    <t>木乃伊</t>
  </si>
  <si>
    <t>左鎮人的頭骨</t>
  </si>
  <si>
    <t>翡翠之盃</t>
  </si>
  <si>
    <t>倫敦/拿坡里</t>
  </si>
  <si>
    <t>醫師的誓言</t>
  </si>
  <si>
    <t>尼羅河丈量儀</t>
  </si>
  <si>
    <t>拿坡里/突尼斯</t>
  </si>
  <si>
    <t>色彩繽紛的土器</t>
  </si>
  <si>
    <t>利底亞的貨幣</t>
  </si>
  <si>
    <t>安納托利亞半島的古文明</t>
  </si>
  <si>
    <t>胡夫王的象牙雕像</t>
  </si>
  <si>
    <t>不見蹤影的法老</t>
  </si>
  <si>
    <t>薛西斯一世的石像</t>
  </si>
  <si>
    <t>薛西斯一世的遺物</t>
  </si>
  <si>
    <t>旭烈兀的寶藏</t>
  </si>
  <si>
    <t>伊兒汗國的寶藏</t>
  </si>
  <si>
    <t>特皮透庫拉</t>
  </si>
  <si>
    <t>祭祀用金工藝品</t>
  </si>
  <si>
    <t>大流士三世的鎧甲</t>
  </si>
  <si>
    <t>阿契美尼德王朝的最後</t>
  </si>
  <si>
    <t>水晶水瓶</t>
  </si>
  <si>
    <t>古代回力鏢</t>
  </si>
  <si>
    <t>石箭頭</t>
  </si>
  <si>
    <t>安納托利亞半島的狩獵生活</t>
  </si>
  <si>
    <t>屋大維的寶玉</t>
  </si>
  <si>
    <t>尊嚴者</t>
  </si>
  <si>
    <t>腓尼基的玻璃瓶</t>
  </si>
  <si>
    <t>士兵的群像</t>
  </si>
  <si>
    <t>台灣全島圖</t>
  </si>
  <si>
    <t>四腳容器</t>
  </si>
  <si>
    <t>平松的探險船</t>
  </si>
  <si>
    <t>和藹的皇帝</t>
  </si>
  <si>
    <t>貝殼</t>
  </si>
  <si>
    <t>香爐</t>
  </si>
  <si>
    <t>無紋盆</t>
  </si>
  <si>
    <t>黏土工藝雕像</t>
  </si>
  <si>
    <t>羅洛的頭盔</t>
  </si>
  <si>
    <t>維京海盜的王國</t>
  </si>
  <si>
    <t>古代的水田遺跡</t>
  </si>
  <si>
    <t>史前時代的壁畫</t>
  </si>
  <si>
    <t>黃金的胸甲</t>
  </si>
  <si>
    <t>蘭甘亨大帝碑文</t>
  </si>
  <si>
    <t>杏號</t>
  </si>
  <si>
    <t>巴爾巴里戈的貿易船</t>
  </si>
  <si>
    <t>印度風格的方型印章</t>
  </si>
  <si>
    <t>漢尼拔的大理石像</t>
  </si>
  <si>
    <t>名將的指揮</t>
  </si>
  <si>
    <t>康莫多斯皇帝的寶劍</t>
  </si>
  <si>
    <t>嗜血暴君</t>
  </si>
  <si>
    <t>三腳容器</t>
  </si>
  <si>
    <t>白色紋樣土器</t>
  </si>
  <si>
    <t>狄奧尼索斯館的馬賽克畫</t>
  </si>
  <si>
    <t>酒神公館</t>
  </si>
  <si>
    <t>約克</t>
  </si>
  <si>
    <t>浮雕裝飾盆</t>
  </si>
  <si>
    <t>彩繪水缸</t>
  </si>
  <si>
    <t>橡膠球</t>
  </si>
  <si>
    <t>鑲嵌加工的青銅器</t>
  </si>
  <si>
    <t>小凱撒的大理石像</t>
  </si>
  <si>
    <t>查士丁尼大帝的權杖</t>
  </si>
  <si>
    <t>東羅馬的皇帝</t>
  </si>
  <si>
    <t>塞維爾/拿坡里</t>
  </si>
  <si>
    <t>彩色的磚瓦</t>
  </si>
  <si>
    <t>奧多亞克的寶劍</t>
  </si>
  <si>
    <t>毀滅西羅馬的人</t>
  </si>
  <si>
    <t>拿坡里/雅典</t>
  </si>
  <si>
    <t>奧勒利安大帝的頭盔</t>
  </si>
  <si>
    <t>古羅馬的復興者</t>
  </si>
  <si>
    <t>卡拉卡拉大帝的大理石像</t>
  </si>
  <si>
    <t>古羅馬的暴君</t>
  </si>
  <si>
    <t>涅爾瓦大帝的青銅雕像</t>
  </si>
  <si>
    <t>古羅馬五賢帝</t>
  </si>
  <si>
    <t>希臘火</t>
  </si>
  <si>
    <t>拿坡里/威尼斯/雅典/熱那亞</t>
  </si>
  <si>
    <t>羅馬皇帝的騎馬像</t>
  </si>
  <si>
    <t>金飾品</t>
  </si>
  <si>
    <t>圖：古代金製工藝品的地圖(考古3)</t>
  </si>
  <si>
    <t>銀飾品</t>
  </si>
  <si>
    <t>圖：古代銀製工藝品的地圖(考古3)</t>
  </si>
  <si>
    <t>哈德良皇帝的大理石像</t>
  </si>
  <si>
    <t>塞維爾/拿坡里/馬賽/威尼斯/雅典</t>
  </si>
  <si>
    <t>圖拉真大帝的浮雕</t>
  </si>
  <si>
    <t>古羅馬皇帝的浮雕</t>
  </si>
  <si>
    <t>塞維爾/拿坡里/馬賽/威尼斯</t>
  </si>
  <si>
    <t>圓筒形印章</t>
  </si>
  <si>
    <t>寶石工藝飾品</t>
  </si>
  <si>
    <t>圖：古代寶石裝飾的地圖(考古3)</t>
  </si>
  <si>
    <t>突尼斯/熱那亞/拿坡里</t>
  </si>
  <si>
    <t>塞琉古一世的大理石像</t>
  </si>
  <si>
    <t>古希臘文化之王</t>
  </si>
  <si>
    <t>楔形文字的石版</t>
  </si>
  <si>
    <t>突尼斯/拿坡里/伊斯坦堡/亞歷山大</t>
  </si>
  <si>
    <t>隱士皮埃爾的手杖</t>
  </si>
  <si>
    <t>民眾組成的十字軍</t>
  </si>
  <si>
    <t>密集陣的長槍</t>
  </si>
  <si>
    <t>鐵製武器</t>
  </si>
  <si>
    <t>古代的地毯</t>
  </si>
  <si>
    <t>圖：古代部落的地圖(考古3)</t>
  </si>
  <si>
    <t>拿坡里/亞歷山大/雅典</t>
  </si>
  <si>
    <t>古代的陶器</t>
  </si>
  <si>
    <t>圖：古代道具的地圖(考古3)</t>
  </si>
  <si>
    <t>馬賽/亞歷山大/拿坡里</t>
  </si>
  <si>
    <t>暴君的雕像</t>
  </si>
  <si>
    <t>尼祿大帝的青銅雕像</t>
  </si>
  <si>
    <t>暴君尼祿像</t>
  </si>
  <si>
    <t>古代的農具</t>
  </si>
  <si>
    <t>方尖碑</t>
  </si>
  <si>
    <t>圖：尖銳石柱的地圖(考古2)</t>
  </si>
  <si>
    <t>純金棺槨</t>
  </si>
  <si>
    <t>圖：古代墳墓的地圖(考古1)</t>
  </si>
  <si>
    <t>古代的金器具</t>
  </si>
  <si>
    <t>圖：古代金製工藝品的地圖(考古2)</t>
  </si>
  <si>
    <t>純金陪葬品</t>
  </si>
  <si>
    <t>突尼斯/拿坡里/伊斯坦堡</t>
  </si>
  <si>
    <t>古代的銀器具</t>
  </si>
  <si>
    <t>圖：古代銀製工藝品的地圖(考古2)</t>
  </si>
  <si>
    <t>刻有古埃及文字的石板</t>
  </si>
  <si>
    <t>圖：古埃及遺物的地圖(考古2)</t>
  </si>
  <si>
    <t>青銅武器</t>
  </si>
  <si>
    <t>圖：古代青銅器的地圖(考古2)</t>
  </si>
  <si>
    <t>古代的黎巴嫩杉木</t>
  </si>
  <si>
    <t>死者之書</t>
  </si>
  <si>
    <t>圖：埃及古文獻的地圖(考古2)</t>
  </si>
  <si>
    <t>玻璃飾品</t>
  </si>
  <si>
    <t>圖：古代飾品的地圖(考古2)</t>
  </si>
  <si>
    <t>埃及的壁畫</t>
  </si>
  <si>
    <t>圖：埃及壁畫的地圖(考古3)</t>
  </si>
  <si>
    <t>古希臘的瓶子</t>
  </si>
  <si>
    <t>圖：古希臘遺物地圖(考古2)</t>
  </si>
  <si>
    <t>石棺</t>
  </si>
  <si>
    <t>喀爾特的神像</t>
  </si>
  <si>
    <t>圖：喀爾特遺物的地圖(考古3)</t>
  </si>
  <si>
    <t>青銅器</t>
  </si>
  <si>
    <t>圖：古代道具的地圖(考古1)</t>
  </si>
  <si>
    <t>圖：古代食品的地圖(考古2)</t>
  </si>
  <si>
    <t>彩繪土器皿</t>
  </si>
  <si>
    <t>圖：古代道具的地圖(考古2)</t>
  </si>
  <si>
    <t>骨角製品</t>
  </si>
  <si>
    <t>圖：先史時代史跡的地圖(考古2)</t>
  </si>
  <si>
    <t>喀爾特的飾品</t>
  </si>
  <si>
    <t>圖：喀爾特遺物的地圖(考古1)</t>
  </si>
  <si>
    <t>羊皮紙的古文書</t>
  </si>
  <si>
    <t>圖：古代文書的地圖(考古1)</t>
  </si>
  <si>
    <t>馬賽/拿坡里/伊斯坦堡</t>
  </si>
  <si>
    <t>土器皿</t>
  </si>
  <si>
    <t>史前時代的焚燒痕跡</t>
  </si>
  <si>
    <t>圖：先史時代史跡的地圖(考古1)</t>
  </si>
  <si>
    <t>威尼斯/熱那亞/拿坡里</t>
  </si>
  <si>
    <t>古代的石材</t>
  </si>
  <si>
    <t>圖：古代部落的地圖(考古1)</t>
  </si>
  <si>
    <t>古代的陪葬品</t>
  </si>
  <si>
    <t>古代的金幣</t>
  </si>
  <si>
    <t>圖：古代貨幣的地圖(考古1)</t>
  </si>
  <si>
    <t>古代的銀幣</t>
  </si>
  <si>
    <t>刻有希臘文字的石板</t>
  </si>
  <si>
    <t>圖：古希臘遺物的地圖(考古1)</t>
  </si>
  <si>
    <t>熱那亞/威尼斯/拿坡里/亞歷山大</t>
  </si>
  <si>
    <t>紙莎草的書卷</t>
  </si>
  <si>
    <t>古代人骨</t>
  </si>
  <si>
    <t>貝幣</t>
  </si>
  <si>
    <t>古代的木材</t>
  </si>
  <si>
    <t>青銅器碎片</t>
  </si>
  <si>
    <t>古代的石臼</t>
  </si>
  <si>
    <t>古代的衣服</t>
  </si>
  <si>
    <t>圖：古代衣服的地圖(考古1)</t>
  </si>
  <si>
    <t>玻璃碎片</t>
  </si>
  <si>
    <t>家畜骨骼</t>
  </si>
  <si>
    <t>漩渦圖案的土器</t>
  </si>
  <si>
    <t>研究蒸汽裝置的開端</t>
  </si>
  <si>
    <t>氣體力學</t>
  </si>
  <si>
    <t>五</t>
    <phoneticPr fontId="1" type="noConversion"/>
  </si>
  <si>
    <t>曼徹斯特</t>
  </si>
  <si>
    <t>曼徹斯特的起源</t>
  </si>
  <si>
    <t>宗教遺物</t>
    <phoneticPr fontId="5" type="noConversion"/>
  </si>
  <si>
    <t>þ</t>
    <phoneticPr fontId="5" type="noConversion"/>
  </si>
  <si>
    <t>C1+</t>
  </si>
  <si>
    <t>約櫃</t>
  </si>
  <si>
    <t>思念的終點</t>
  </si>
  <si>
    <t>所羅門的夢境</t>
  </si>
  <si>
    <t>十戒</t>
  </si>
  <si>
    <t>石頭的記憶</t>
  </si>
  <si>
    <t>金剛杵</t>
  </si>
  <si>
    <t>貫穿魔神的武器</t>
  </si>
  <si>
    <t>所羅門王的戒指</t>
  </si>
  <si>
    <t>哥利亞之劍</t>
  </si>
  <si>
    <t>守護未來之力</t>
  </si>
  <si>
    <t>豐穰之神的黃金面具</t>
  </si>
  <si>
    <t>皇家港開港</t>
  </si>
  <si>
    <t>少女房間的守護者</t>
  </si>
  <si>
    <t>抱著嬰兒的神像</t>
  </si>
  <si>
    <t>古代希臘的風景</t>
  </si>
  <si>
    <t>祖母綠佛像</t>
  </si>
  <si>
    <t>2+</t>
  </si>
  <si>
    <t>高僧之衣</t>
  </si>
  <si>
    <t>傳承大志之眾</t>
  </si>
  <si>
    <t>卡拉瓦亞的藥草壺</t>
  </si>
  <si>
    <t>遺失的萬靈藥</t>
  </si>
  <si>
    <t>連綿不斷的文化</t>
  </si>
  <si>
    <t>死海文書</t>
  </si>
  <si>
    <t>堅信者的記錄</t>
  </si>
  <si>
    <t>鳥人畫</t>
  </si>
  <si>
    <t>拉帕努伊的鳥人</t>
  </si>
  <si>
    <t>傳說之未來</t>
  </si>
  <si>
    <t>田地女神竊盜事件</t>
  </si>
  <si>
    <t>黃金之筏</t>
  </si>
  <si>
    <t>女神之魂</t>
  </si>
  <si>
    <t>過火的神轎</t>
  </si>
  <si>
    <t>巴隆的面具</t>
  </si>
  <si>
    <t>永無止盡的善惡之爭</t>
  </si>
  <si>
    <t>爪哇的皮影戲</t>
  </si>
  <si>
    <t>美洲豹戰士的面具</t>
  </si>
  <si>
    <t>阿茲特克的驕傲勇者</t>
  </si>
  <si>
    <t>帕欽那萊佛</t>
  </si>
  <si>
    <t>C4+</t>
  </si>
  <si>
    <t>奇穆王國的金飾</t>
  </si>
  <si>
    <t>喪失的文化</t>
  </si>
  <si>
    <t>朗基奴斯長矛</t>
  </si>
  <si>
    <t>精靈的面具</t>
  </si>
  <si>
    <t>喪失精靈</t>
  </si>
  <si>
    <t>新幾內亞的精靈信仰</t>
  </si>
  <si>
    <t>佛舍利</t>
  </si>
  <si>
    <t>佛教中的聖遺物</t>
  </si>
  <si>
    <t>巫毒教的十字架</t>
  </si>
  <si>
    <t>巫毒教之神</t>
  </si>
  <si>
    <t>蛇神上之佛陀</t>
  </si>
  <si>
    <t>保護佛陀之蛇</t>
  </si>
  <si>
    <t>吳哥王朝的末期</t>
  </si>
  <si>
    <t>太陽之船</t>
  </si>
  <si>
    <t>古埃及的信仰</t>
  </si>
  <si>
    <t>非洲的巫醫</t>
  </si>
  <si>
    <t>約魯巴王國皇宮中的面具</t>
  </si>
  <si>
    <t>恩格烏神像</t>
  </si>
  <si>
    <t>歸天神</t>
  </si>
  <si>
    <t>古代岩畫</t>
  </si>
  <si>
    <t>初始之地</t>
  </si>
  <si>
    <t>克努姆像</t>
  </si>
  <si>
    <t>遺(隱)：吉薩金字塔深層</t>
  </si>
  <si>
    <t>古老的天秤</t>
  </si>
  <si>
    <t>遺：阿布辛拜勒神廟深層</t>
  </si>
  <si>
    <t>達尼爾書補遺</t>
  </si>
  <si>
    <t>貴族之任性</t>
  </si>
  <si>
    <t>七大奇跡的巨大雕像</t>
  </si>
  <si>
    <t>古代世界七大奇跡的事實</t>
  </si>
  <si>
    <t>酒館姑娘各有所好</t>
  </si>
  <si>
    <t>巫毒教的祭壇</t>
  </si>
  <si>
    <t>大西洋沿岸宗教的融合</t>
  </si>
  <si>
    <t>唐三藏的通關公文</t>
  </si>
  <si>
    <t>來自東國的僧侶</t>
  </si>
  <si>
    <t>聖十字架</t>
  </si>
  <si>
    <t>信仰的象徵</t>
  </si>
  <si>
    <t>印加王族的木乃伊</t>
  </si>
  <si>
    <t>印加王族的長眠法</t>
  </si>
  <si>
    <t>奧杜杜阿神像</t>
  </si>
  <si>
    <t>約魯巴的創世故事</t>
  </si>
  <si>
    <t>阿茲特克的豐穰神</t>
  </si>
  <si>
    <t>佩隆的木雕像</t>
  </si>
  <si>
    <t>斯拉夫神話的考察</t>
  </si>
  <si>
    <t>不空成就如來</t>
  </si>
  <si>
    <t>不空成就如來像</t>
  </si>
  <si>
    <t>寶生如來</t>
  </si>
  <si>
    <t>寶生如來像</t>
  </si>
  <si>
    <t>精靈之像</t>
  </si>
  <si>
    <t>太陽昇起的地方</t>
  </si>
  <si>
    <t>嚴島裝飾經</t>
  </si>
  <si>
    <t>木製上彩面具</t>
  </si>
  <si>
    <t>供品的雕像</t>
  </si>
  <si>
    <t>金星女神像</t>
  </si>
  <si>
    <t>奧尼亞庫鵬神像</t>
  </si>
  <si>
    <t>黃金滿綴的民族</t>
  </si>
  <si>
    <t>達摩石柱</t>
  </si>
  <si>
    <t>古印度的「法」</t>
  </si>
  <si>
    <t>彌次郎之碗</t>
  </si>
  <si>
    <t>來自黃金之國的男人</t>
  </si>
  <si>
    <t>冒險家的經典著作</t>
  </si>
  <si>
    <t>原住民笛子的追加調查</t>
  </si>
  <si>
    <t>希臘與埃及的神</t>
  </si>
  <si>
    <t>希臘最高神像</t>
  </si>
  <si>
    <t>埃及的天神</t>
  </si>
  <si>
    <t>斯拉夫的太陽神</t>
  </si>
  <si>
    <t>黑曜石小刀</t>
  </si>
  <si>
    <t>第五世界</t>
  </si>
  <si>
    <t>遺：路克索神殿深層</t>
  </si>
  <si>
    <t>賽克邁特像</t>
  </si>
  <si>
    <t>遺(隱)：路克索神殿深層</t>
  </si>
  <si>
    <t>尋求肚臍</t>
  </si>
  <si>
    <t>迦梨神像</t>
  </si>
  <si>
    <t>殺戮女神</t>
  </si>
  <si>
    <t>位於初始之神</t>
  </si>
  <si>
    <t>濕婆神像</t>
  </si>
  <si>
    <t>觀世音菩薩像</t>
  </si>
  <si>
    <t>阿彌陀如來</t>
  </si>
  <si>
    <t>阿彌陀如來像</t>
  </si>
  <si>
    <t>米克特蘭特庫特利像</t>
  </si>
  <si>
    <t>沉睡於阿茲特克冥界之神</t>
  </si>
  <si>
    <t>特斯卡特利波卡像</t>
  </si>
  <si>
    <t>阿茲特克之夜神</t>
  </si>
  <si>
    <t>菩薩立像</t>
  </si>
  <si>
    <t>英雄之妃</t>
  </si>
  <si>
    <t>七十士譯本</t>
  </si>
  <si>
    <t>三</t>
    <phoneticPr fontId="1" type="noConversion"/>
  </si>
  <si>
    <t>正義女神</t>
  </si>
  <si>
    <t>貴族所追求的雕像</t>
  </si>
  <si>
    <t>月亮女神像</t>
  </si>
  <si>
    <t>披羽蛇翼龍像</t>
  </si>
  <si>
    <t>阿茲特克的文化神</t>
  </si>
  <si>
    <t>太陽少女的烹調器具</t>
  </si>
  <si>
    <t>某巫女的故事</t>
  </si>
  <si>
    <t>遺：吉薩金字塔深層</t>
  </si>
  <si>
    <t>空海的錫杖</t>
  </si>
  <si>
    <t>杜瓦拉帕拉雕像</t>
  </si>
  <si>
    <t>寺院的守護者</t>
  </si>
  <si>
    <t>阿閦如來像</t>
  </si>
  <si>
    <t>道成寺之鐘</t>
  </si>
  <si>
    <t>夏威夷的雪神</t>
  </si>
  <si>
    <t>常夏之島的火山神</t>
  </si>
  <si>
    <t>卡帕多西亞的壁畫</t>
  </si>
  <si>
    <t>絕不能看的地方</t>
  </si>
  <si>
    <t>釋迦牟尼佛像</t>
  </si>
  <si>
    <t>烏魯克的女神</t>
  </si>
  <si>
    <t>優波尼沙</t>
  </si>
  <si>
    <t>印度的奧義書</t>
  </si>
  <si>
    <t>模仿神祇的黃金</t>
  </si>
  <si>
    <t>媽祖像</t>
  </si>
  <si>
    <t>純金的金龜子</t>
  </si>
  <si>
    <t>古埃及的護符</t>
  </si>
  <si>
    <t>迦膩色迦國王的舍利容器</t>
  </si>
  <si>
    <t>將佛姿化為具體形象</t>
  </si>
  <si>
    <t>奎師那神像</t>
  </si>
  <si>
    <t>神的化身</t>
  </si>
  <si>
    <t>印度的古代敘事詩</t>
  </si>
  <si>
    <t>薩羅斯瓦蒂像</t>
  </si>
  <si>
    <t>最高女神</t>
  </si>
  <si>
    <t>梵天像</t>
  </si>
  <si>
    <t>印度的最高位神</t>
  </si>
  <si>
    <t>阿德比留祭官的聖典</t>
  </si>
  <si>
    <t>毗濕奴神像</t>
  </si>
  <si>
    <t>某位聖人的傳記</t>
  </si>
  <si>
    <t>某聖人們的記憶</t>
  </si>
  <si>
    <t>曼陀羅圖</t>
  </si>
  <si>
    <t>披羽蝶翼龍雕像</t>
  </si>
  <si>
    <t>多謎的古代神</t>
  </si>
  <si>
    <t>靈鳥加魯達像</t>
  </si>
  <si>
    <t>印度的神像</t>
  </si>
  <si>
    <t>石洞的注連繩</t>
  </si>
  <si>
    <t>阿耆尼像</t>
  </si>
  <si>
    <t>印度的火神</t>
  </si>
  <si>
    <t>迦尼薩神像</t>
  </si>
  <si>
    <t>具有象頭的神</t>
  </si>
  <si>
    <t>蘇利耶神像</t>
  </si>
  <si>
    <t>飛天之陽</t>
  </si>
  <si>
    <t>顯戒論</t>
  </si>
  <si>
    <t>圖：印度古文獻的地圖(宗教10)</t>
  </si>
  <si>
    <t>阿闥婆吠陀</t>
  </si>
  <si>
    <t>布拉夫曼祭官的聖典</t>
  </si>
  <si>
    <t>沙磨吠陀</t>
  </si>
  <si>
    <t>伍道卡陶祭官的聖典</t>
  </si>
  <si>
    <t>夜柔吠陀</t>
  </si>
  <si>
    <t>梨俱吠陀</t>
  </si>
  <si>
    <t>遺：路克索神殿中層</t>
  </si>
  <si>
    <t>裝飾經</t>
  </si>
  <si>
    <t>遺：路克索神殿上層</t>
  </si>
  <si>
    <t>特拉洛克像</t>
  </si>
  <si>
    <t>雨神</t>
  </si>
  <si>
    <t>瑪雅的掌管氣象之神</t>
  </si>
  <si>
    <t>生殖神像</t>
  </si>
  <si>
    <t>古代神祗的復活</t>
  </si>
  <si>
    <t>分別善惡報應經</t>
  </si>
  <si>
    <t>因果報應的故事</t>
  </si>
  <si>
    <t>般若經</t>
  </si>
  <si>
    <t>無法解讀的經典</t>
  </si>
  <si>
    <t>負鼠像</t>
  </si>
  <si>
    <t>具有腹袋的動物雕像</t>
  </si>
  <si>
    <t>般若波羅密多像</t>
  </si>
  <si>
    <t>女神聚集的場所</t>
  </si>
  <si>
    <t>組合於壁中的女神</t>
  </si>
  <si>
    <t>維列斯的木雕神像</t>
  </si>
  <si>
    <t>蛇雕像</t>
  </si>
  <si>
    <t>仿蛇神像</t>
  </si>
  <si>
    <t>牌坊</t>
  </si>
  <si>
    <t>蛇使女神像</t>
  </si>
  <si>
    <t>安穆凱像</t>
  </si>
  <si>
    <t>凝視尼羅河的雕像</t>
  </si>
  <si>
    <t>因陀羅神像</t>
  </si>
  <si>
    <t>印度的戰神</t>
  </si>
  <si>
    <t>桑給巴爾</t>
  </si>
  <si>
    <t>拉克什米女神雕像</t>
  </si>
  <si>
    <t>英雄神之妻</t>
  </si>
  <si>
    <t>傳教士的遺物</t>
  </si>
  <si>
    <t>傳教士的行蹤</t>
  </si>
  <si>
    <t>神官的項鏈</t>
  </si>
  <si>
    <t>皇帝的左右手</t>
  </si>
  <si>
    <t>維拉科查神的浮雕</t>
  </si>
  <si>
    <t>降臨湖中之神</t>
  </si>
  <si>
    <t>神祇降臨之湖</t>
  </si>
  <si>
    <t>中壇元帥的銅像</t>
  </si>
  <si>
    <t>修驗者的修驗道具</t>
  </si>
  <si>
    <t>大家都爬的山</t>
  </si>
  <si>
    <t>被裝飾的頭蓋骨</t>
  </si>
  <si>
    <t>美洲豹像</t>
  </si>
  <si>
    <t>快腿兇猛的動物雕像</t>
  </si>
  <si>
    <t>恰克像</t>
  </si>
  <si>
    <t>馬賽克圓盤</t>
  </si>
  <si>
    <t>文化度3.3w</t>
  </si>
  <si>
    <t>佛像</t>
  </si>
  <si>
    <t>佛教的開山始祖</t>
  </si>
  <si>
    <t>聖母瑪莉亞的衣服</t>
  </si>
  <si>
    <t>奇蹟之服</t>
  </si>
  <si>
    <t>構圖奇特的聖母子畫</t>
  </si>
  <si>
    <t>安魂的勾玉</t>
  </si>
  <si>
    <t>諾拉辛格像</t>
  </si>
  <si>
    <t>獅子頭雕像</t>
  </si>
  <si>
    <t>哈奴曼的浮雕</t>
  </si>
  <si>
    <t>幫助羅摩的猿神</t>
  </si>
  <si>
    <t>摩奴法典</t>
  </si>
  <si>
    <t>古印度的法典</t>
  </si>
  <si>
    <t>開普敦</t>
  </si>
  <si>
    <t>拉克什米女神的浮雕</t>
  </si>
  <si>
    <t>女神柱</t>
  </si>
  <si>
    <t>艾蒂安的手杖</t>
  </si>
  <si>
    <t>十字軍的悲劇</t>
  </si>
  <si>
    <t>佛教經典</t>
  </si>
  <si>
    <t>神樂鈴</t>
  </si>
  <si>
    <t>菩薩像</t>
  </si>
  <si>
    <t>中論</t>
  </si>
  <si>
    <t>索科神像</t>
  </si>
  <si>
    <t>帶來死亡的神</t>
  </si>
  <si>
    <t>羅馬的墓窟</t>
  </si>
  <si>
    <t>石獅子</t>
  </si>
  <si>
    <t>華嚴經</t>
  </si>
  <si>
    <t>拉農馬克阿</t>
  </si>
  <si>
    <t>陸地的白帆</t>
  </si>
  <si>
    <t>耶林石碑</t>
  </si>
  <si>
    <t>統一與教化</t>
  </si>
  <si>
    <t>克諾帕石雕</t>
  </si>
  <si>
    <t>帕恰瑪瑪像</t>
  </si>
  <si>
    <t>聖殮布</t>
  </si>
  <si>
    <t>神聖的亞麻布</t>
  </si>
  <si>
    <t>與眾不同的宗教畫</t>
  </si>
  <si>
    <t>維齊洛波奇特利像</t>
  </si>
  <si>
    <t>溫庫隆庫魯神像</t>
  </si>
  <si>
    <t>祖魯族的神話</t>
  </si>
  <si>
    <t>亞述像</t>
  </si>
  <si>
    <t>帶來混亂的神</t>
  </si>
  <si>
    <t>喀爾特十字石柱</t>
  </si>
  <si>
    <t>刻有聖經的十字架</t>
  </si>
  <si>
    <t>儀式用土器</t>
  </si>
  <si>
    <t>儀式用盃</t>
  </si>
  <si>
    <t>鏡子</t>
  </si>
  <si>
    <t>黑色的大石頭</t>
  </si>
  <si>
    <t>阿克蘇姆石柱</t>
  </si>
  <si>
    <t>祭司王約翰的石柱</t>
  </si>
  <si>
    <t>羽蛇神庫庫爾坎像</t>
  </si>
  <si>
    <t>火蛇像</t>
  </si>
  <si>
    <t>阿維斯陀</t>
  </si>
  <si>
    <t>復活的聖典</t>
  </si>
  <si>
    <t>奧羅倫神像</t>
  </si>
  <si>
    <t>約魯巴的神話</t>
  </si>
  <si>
    <t>安馬神像</t>
  </si>
  <si>
    <t>多汞族的神話</t>
  </si>
  <si>
    <t>加冕之石</t>
  </si>
  <si>
    <t>法華經</t>
  </si>
  <si>
    <t>附神像台座</t>
  </si>
  <si>
    <t>維摩經</t>
  </si>
  <si>
    <t>伊拉石雕</t>
  </si>
  <si>
    <t>烏莎斯神像</t>
  </si>
  <si>
    <t>圖：印度女神像的地圖(宗教3)</t>
  </si>
  <si>
    <t>喇恩松像</t>
  </si>
  <si>
    <t>儀式用圓筒杯</t>
  </si>
  <si>
    <t>以諾書</t>
  </si>
  <si>
    <t>諾莫像</t>
  </si>
  <si>
    <t>亞提密斯像</t>
  </si>
  <si>
    <t>阿努比斯神像</t>
  </si>
  <si>
    <t>審判官山犬的身影</t>
  </si>
  <si>
    <t>伊西絲神像</t>
  </si>
  <si>
    <t>喪失的冥府之神</t>
  </si>
  <si>
    <t>突尼斯/雅典/伊斯坦堡</t>
  </si>
  <si>
    <t>荷魯斯神像</t>
  </si>
  <si>
    <t>中美洲的祭器</t>
  </si>
  <si>
    <t>奧林匹亞的赫爾梅斯神像</t>
  </si>
  <si>
    <t>聖殿騎士團團長的甲冑</t>
  </si>
  <si>
    <t>坦普爾騎士團長的鎧甲</t>
  </si>
  <si>
    <t>儀式用蓋爾特斧</t>
  </si>
  <si>
    <t>綠色小石</t>
  </si>
  <si>
    <t>圖：朝鮮的佛像地圖(宗教3)</t>
  </si>
  <si>
    <t>太陽神的眼睛</t>
  </si>
  <si>
    <t>阿瑞斯神像</t>
  </si>
  <si>
    <t>戰神像</t>
  </si>
  <si>
    <t>哈帝斯神像</t>
  </si>
  <si>
    <t>冥府之王</t>
  </si>
  <si>
    <t>瓦西庫庫的祭禮用土器</t>
  </si>
  <si>
    <t>圖：祭禮用土器的地圖(宗教3)</t>
  </si>
  <si>
    <t>貝斯特神像</t>
  </si>
  <si>
    <t>圖：埃及女神像的地圖(宗教2)</t>
  </si>
  <si>
    <t>愛芙羅黛蒂像</t>
  </si>
  <si>
    <t>美女神像</t>
  </si>
  <si>
    <t>阿波羅神像</t>
  </si>
  <si>
    <t>太陽神像</t>
  </si>
  <si>
    <t>宙斯神像</t>
  </si>
  <si>
    <t>赫斯提亞神像</t>
  </si>
  <si>
    <t>圖：希臘女神像的地圖(宗教2)</t>
  </si>
  <si>
    <t>赫菲斯托斯神像</t>
  </si>
  <si>
    <t>圖：希臘神像的地圖(宗教2)</t>
  </si>
  <si>
    <t>赫拉神像</t>
  </si>
  <si>
    <t>古希臘的神像</t>
  </si>
  <si>
    <t>波塞頓神像</t>
  </si>
  <si>
    <t>海神像</t>
  </si>
  <si>
    <t>神統記</t>
  </si>
  <si>
    <t>希臘神話的起源</t>
  </si>
  <si>
    <t>薩洛尼卡</t>
    <phoneticPr fontId="5" type="noConversion"/>
  </si>
  <si>
    <t>古代的祭壇</t>
  </si>
  <si>
    <t>圖：古代祭祀場的地圖(宗教3)</t>
  </si>
  <si>
    <t>聖母的彩色玻璃</t>
  </si>
  <si>
    <t>雅典娜神像</t>
  </si>
  <si>
    <t>圖：希臘女神像的地圖(宗教1)</t>
  </si>
  <si>
    <t>赫爾梅斯神像</t>
  </si>
  <si>
    <t>圖：希臘神像的地圖(宗教1)</t>
  </si>
  <si>
    <t>祭祀用的面具</t>
  </si>
  <si>
    <t>美術品</t>
    <phoneticPr fontId="5" type="noConversion"/>
  </si>
  <si>
    <t>美</t>
    <phoneticPr fontId="5" type="noConversion"/>
  </si>
  <si>
    <t>þ</t>
    <phoneticPr fontId="5" type="noConversion"/>
  </si>
  <si>
    <t>米洛的維納斯</t>
  </si>
  <si>
    <t>迷惑米洛島的女神</t>
  </si>
  <si>
    <t>重現特洛伊戰爭</t>
  </si>
  <si>
    <t>孕育風之軀體</t>
  </si>
  <si>
    <t>薩莫色雷斯的勝利女神像</t>
  </si>
  <si>
    <t>蒙娜麗莎</t>
  </si>
  <si>
    <t>達文西=密碼</t>
  </si>
  <si>
    <t>失去的右手臂</t>
  </si>
  <si>
    <t>調味瓶</t>
  </si>
  <si>
    <t>被盜的金工藝雕刻</t>
  </si>
  <si>
    <t>卡比托山的母狼</t>
  </si>
  <si>
    <t>染血的建國者</t>
  </si>
  <si>
    <t>是藝術還是異端呢？</t>
  </si>
  <si>
    <t>佈滿天井的繪畫</t>
  </si>
  <si>
    <t>達文西的真跡</t>
  </si>
  <si>
    <t>達文西的祭壇畫</t>
  </si>
  <si>
    <t>少年曾想見之物</t>
  </si>
  <si>
    <t>拉奧孔的右臂</t>
  </si>
  <si>
    <t>特洛伊戰爭的來龍去脈</t>
  </si>
  <si>
    <t>創世記</t>
  </si>
  <si>
    <t>貝加蒙的遺物</t>
  </si>
  <si>
    <t>銅製水桶</t>
  </si>
  <si>
    <t>壺的真面目</t>
  </si>
  <si>
    <t>上十字架</t>
  </si>
  <si>
    <t>具有社交能力的畫家</t>
  </si>
  <si>
    <t>卸下聖體</t>
  </si>
  <si>
    <t>既是王族畫家也是畫家之王</t>
  </si>
  <si>
    <t>牛怪的故事</t>
  </si>
  <si>
    <t>點燭少年</t>
  </si>
  <si>
    <t>不細長的畫</t>
  </si>
  <si>
    <t>烏爾比諾的維納斯</t>
  </si>
  <si>
    <t>美的標準</t>
  </si>
  <si>
    <t>入睡的維納斯</t>
  </si>
  <si>
    <t>入睡的女神</t>
  </si>
  <si>
    <t>春天</t>
  </si>
  <si>
    <t>波提切利的傑作</t>
  </si>
  <si>
    <t>誕生自大海的女神</t>
  </si>
  <si>
    <t>大衛</t>
  </si>
  <si>
    <t>古代英雄的巨像</t>
  </si>
  <si>
    <t>波塞頓的青銅像</t>
  </si>
  <si>
    <t>栩栩如生的雕像</t>
  </si>
  <si>
    <t>編織蕾絲花邊的女孩</t>
  </si>
  <si>
    <t>畫商所作的畫</t>
  </si>
  <si>
    <t>成名作</t>
  </si>
  <si>
    <t>江戶</t>
  </si>
  <si>
    <t>塔拉胸針</t>
  </si>
  <si>
    <t>工匠愛好的裝飾品</t>
  </si>
  <si>
    <t>朱蒂斯</t>
  </si>
  <si>
    <t>吉奧喬尼之朱蒂斯</t>
  </si>
  <si>
    <t>音樂課</t>
  </si>
  <si>
    <t>栩栩如生的風景</t>
  </si>
  <si>
    <t>歐羅拉公主的頭飾</t>
  </si>
  <si>
    <t>聖家族</t>
  </si>
  <si>
    <t>米開朗基羅的畫</t>
  </si>
  <si>
    <t>貝葉掛毯</t>
  </si>
  <si>
    <t>憂鬱</t>
  </si>
  <si>
    <t>杜勒之憂鬱</t>
  </si>
  <si>
    <t>超出常人的想像力</t>
  </si>
  <si>
    <t>懶漢天國</t>
  </si>
  <si>
    <t>怠惰的世界</t>
  </si>
  <si>
    <t>包著紅頭巾的男子</t>
  </si>
  <si>
    <t>新技法</t>
  </si>
  <si>
    <t>聖母悼子</t>
  </si>
  <si>
    <t>天才的青年時代</t>
  </si>
  <si>
    <t>聖母子與聖約翰</t>
  </si>
  <si>
    <t>拉斐爾的聖母子畫</t>
  </si>
  <si>
    <t>聖像群</t>
  </si>
  <si>
    <t>水果籃</t>
  </si>
  <si>
    <t>僅有果籃的畫</t>
  </si>
  <si>
    <t>象牙笛</t>
  </si>
  <si>
    <t>印度的馴象師</t>
  </si>
  <si>
    <t>古希臘的傑作</t>
  </si>
  <si>
    <t>希臘競技的雕像</t>
  </si>
  <si>
    <t>人體圖像－維特魯威人</t>
  </si>
  <si>
    <t>達文西的人體圖像</t>
  </si>
  <si>
    <t>手拿戰士首級的男人</t>
  </si>
  <si>
    <t>聖馬可的遺體搬運</t>
  </si>
  <si>
    <t>拯救聖馬可的信徒之畫</t>
  </si>
  <si>
    <t>披紗的夫人</t>
  </si>
  <si>
    <t>披紗的夫人肖像</t>
  </si>
  <si>
    <t>四使徒</t>
  </si>
  <si>
    <t>所描繪的使徒</t>
  </si>
  <si>
    <t>彈詩琴的丑角</t>
  </si>
  <si>
    <t>維納斯的誕生</t>
  </si>
  <si>
    <t>優秀的諸藝術家之書</t>
  </si>
  <si>
    <t>聖傑羅姆和獅子</t>
  </si>
  <si>
    <t>聖徒與野獸的青銅像</t>
  </si>
  <si>
    <t>基督復活</t>
  </si>
  <si>
    <t>耶穌復活的雕刻</t>
  </si>
  <si>
    <t>台夫特街景</t>
  </si>
  <si>
    <t>抹大拉的瑪莉亞</t>
  </si>
  <si>
    <t>老年聖女</t>
  </si>
  <si>
    <t>聖安娜與聖母子</t>
  </si>
  <si>
    <t>最後的晚餐</t>
  </si>
  <si>
    <t>日漸毀損的名畫</t>
  </si>
  <si>
    <t>達文西最初的大作</t>
  </si>
  <si>
    <t>金色聖母</t>
  </si>
  <si>
    <t>拉斐爾的名畫</t>
  </si>
  <si>
    <t>尼古拉斯˙克拉策肖像</t>
  </si>
  <si>
    <t>英格蘭的繪畫</t>
  </si>
  <si>
    <t>聖母子像</t>
  </si>
  <si>
    <t>三博士來朝</t>
  </si>
  <si>
    <t>擲鐵餅者</t>
  </si>
  <si>
    <t>莊嚴的聖母</t>
  </si>
  <si>
    <t>依瑞克提翁少女像</t>
  </si>
  <si>
    <t>聖母子與天使</t>
  </si>
  <si>
    <t>美人畫的先驅</t>
  </si>
  <si>
    <t>藥劑師的肖像</t>
  </si>
  <si>
    <t>細膩的人物畫</t>
  </si>
  <si>
    <t>耶穌受難圖</t>
  </si>
  <si>
    <t>阿爾諾芬妮夫婦像</t>
  </si>
  <si>
    <t>某對夫妻的結婚證明</t>
  </si>
  <si>
    <t>里斯本</t>
    <phoneticPr fontId="5" type="noConversion"/>
  </si>
  <si>
    <t>浪子（畫家與莎斯姬亞）</t>
  </si>
  <si>
    <t>巴別塔</t>
  </si>
  <si>
    <t>巴別塔的繪畫</t>
  </si>
  <si>
    <t>巴別塔（小）</t>
  </si>
  <si>
    <t>另一幅巴別塔</t>
  </si>
  <si>
    <t>以神話為題材的裸婦畫</t>
  </si>
  <si>
    <t>加塔美拉塔騎馬紀念像</t>
  </si>
  <si>
    <t>駕車人像</t>
  </si>
  <si>
    <t>勝利</t>
  </si>
  <si>
    <t>圖：男性大理石像地圖(美術3)</t>
  </si>
  <si>
    <t>成對的天馬像</t>
  </si>
  <si>
    <t>騎天馬女神的大理石像</t>
  </si>
  <si>
    <t>騎天馬的聲望女神</t>
  </si>
  <si>
    <t>船形容器</t>
  </si>
  <si>
    <t>磨削寶石所製成的器皿</t>
  </si>
  <si>
    <t>諺語箴言</t>
  </si>
  <si>
    <t>無文字的格言集</t>
  </si>
  <si>
    <t>聖韋洛尼加</t>
  </si>
  <si>
    <t>聖德尼殉教</t>
  </si>
  <si>
    <t>風靡一時的宗教畫</t>
  </si>
  <si>
    <t>佇列圖紋杯</t>
  </si>
  <si>
    <t>威尼斯的玻璃工藝品</t>
  </si>
  <si>
    <t>基督的洗禮</t>
  </si>
  <si>
    <t>師徒的畫</t>
  </si>
  <si>
    <t>清純的畫</t>
  </si>
  <si>
    <t>各各地山</t>
  </si>
  <si>
    <t>劃時代的作畫技法</t>
  </si>
  <si>
    <t>失樂園</t>
  </si>
  <si>
    <t>圖：教會宗教畫的地圖(美術2)</t>
  </si>
  <si>
    <t>威尼斯教會的天棚畫</t>
  </si>
  <si>
    <t>於聖地說教之聖艾蒂安</t>
  </si>
  <si>
    <t>聖人的年代記繪畫</t>
  </si>
  <si>
    <t>西庇阿傳掛毯</t>
  </si>
  <si>
    <t>圖：掛毯的地圖(美術2)</t>
  </si>
  <si>
    <t>舊約聖經掛毯</t>
  </si>
  <si>
    <t>馬克西姆狩獵圖</t>
  </si>
  <si>
    <t>十二張連作的掛毯</t>
  </si>
  <si>
    <t>為保護人們而犧牲的耶穌</t>
  </si>
  <si>
    <t>宗教畫的新流向</t>
  </si>
  <si>
    <t>聖母領報雕像</t>
  </si>
  <si>
    <t>大理石的瑪莉亞像</t>
  </si>
  <si>
    <t>阿爾佩斯的聖體容器</t>
  </si>
  <si>
    <t>修道院院長的陪葬品</t>
  </si>
  <si>
    <t>圖：教會宗教畫的地圖(美術1)</t>
  </si>
  <si>
    <t>聖母加冠</t>
  </si>
  <si>
    <t>聖像</t>
  </si>
  <si>
    <t>圖：細小宗教畫的地圖(美術2)</t>
  </si>
  <si>
    <t>法馬古斯塔</t>
  </si>
  <si>
    <t>里斯本/塞維爾/突尼斯/拿坡里/威尼斯</t>
  </si>
  <si>
    <t>馬賽/拿坡里/威尼斯</t>
  </si>
  <si>
    <t>熱那亞/拿坡里/威尼斯</t>
  </si>
  <si>
    <t>拿坡里/熱那亞/雅典</t>
  </si>
  <si>
    <t>塞維爾/里斯本/拿坡里/亞歷山大/伊斯坦堡</t>
  </si>
  <si>
    <t>拿坡里/威尼斯/伊斯坦堡</t>
  </si>
  <si>
    <t>貝南</t>
  </si>
  <si>
    <t>寶藏</t>
    <phoneticPr fontId="5" type="noConversion"/>
  </si>
  <si>
    <t>財</t>
    <phoneticPr fontId="5" type="noConversion"/>
  </si>
  <si>
    <t>玉璽</t>
    <phoneticPr fontId="5" type="noConversion"/>
  </si>
  <si>
    <t>藍天下之幻象</t>
    <phoneticPr fontId="5" type="noConversion"/>
  </si>
  <si>
    <t>GA2+</t>
  </si>
  <si>
    <t>海螺珍珠</t>
  </si>
  <si>
    <t>女王鳳凰螺孕育的珍珠</t>
  </si>
  <si>
    <t>聖喬治</t>
  </si>
  <si>
    <t>粉紅色的原因</t>
  </si>
  <si>
    <t>烏米納之魂</t>
  </si>
  <si>
    <t>責任與選擇</t>
  </si>
  <si>
    <t>東洋占術的解說書</t>
  </si>
  <si>
    <t>堺市</t>
  </si>
  <si>
    <t>東洋的占卜工具</t>
  </si>
  <si>
    <t>孔雀的胸飾</t>
  </si>
  <si>
    <t>將回憶藏於心中</t>
  </si>
  <si>
    <t>住著妖精的寶石</t>
  </si>
  <si>
    <t>愛卡米羅蕾雅露</t>
  </si>
  <si>
    <t>送給你的歌詞</t>
  </si>
  <si>
    <t>在歐洲流傳的海盜傳奇</t>
  </si>
  <si>
    <t>海盜的象徵</t>
  </si>
  <si>
    <t>瑪那</t>
  </si>
  <si>
    <t>精靈力量的泉湧</t>
  </si>
  <si>
    <t>蓮花紅</t>
  </si>
  <si>
    <t>永不凋謝的花</t>
  </si>
  <si>
    <t>聖花</t>
  </si>
  <si>
    <t>皇家港</t>
  </si>
  <si>
    <t>海盜論</t>
  </si>
  <si>
    <t>科依諾爾鑽</t>
  </si>
  <si>
    <t>魔性之鑽</t>
  </si>
  <si>
    <t>黑太子的紅寶石</t>
  </si>
  <si>
    <t>守護英格蘭王國之寶石</t>
  </si>
  <si>
    <t>海中的彩虹</t>
  </si>
  <si>
    <t>請給我火焰</t>
  </si>
  <si>
    <t>水晶骷髏</t>
  </si>
  <si>
    <t>死者做的夢</t>
  </si>
  <si>
    <t>合成弓</t>
  </si>
  <si>
    <t>蒙古的弓技術</t>
  </si>
  <si>
    <t>仙女的輕吟</t>
  </si>
  <si>
    <t>血色的寶石</t>
  </si>
  <si>
    <t>誘惑的果實</t>
  </si>
  <si>
    <t>美麗奇妙之石</t>
  </si>
  <si>
    <t>列斯加特魯的手記</t>
  </si>
  <si>
    <t>賢者之石</t>
  </si>
  <si>
    <t>謎樣的文書</t>
  </si>
  <si>
    <t>古希臘的海盜王</t>
  </si>
  <si>
    <t>古希臘的歷史典籍</t>
  </si>
  <si>
    <t>醉花石</t>
  </si>
  <si>
    <t>醉花</t>
  </si>
  <si>
    <t>杭州</t>
  </si>
  <si>
    <t>吟遊詩人的面具</t>
  </si>
  <si>
    <t>師傅的遺物</t>
  </si>
  <si>
    <t>俄羅斯的傳統樂器</t>
  </si>
  <si>
    <t>海盜的約定書</t>
  </si>
  <si>
    <t>永恆之星</t>
  </si>
  <si>
    <t>不隕之星</t>
  </si>
  <si>
    <t>土耳其石金垂飾</t>
  </si>
  <si>
    <t>隱藏的財寶</t>
  </si>
  <si>
    <t>南美北岸高地</t>
    <phoneticPr fontId="5" type="noConversion"/>
  </si>
  <si>
    <t>女王之魂</t>
  </si>
  <si>
    <t>女王之心</t>
  </si>
  <si>
    <t>天使之心</t>
  </si>
  <si>
    <t>未曾見之藍</t>
  </si>
  <si>
    <t>光輝之星</t>
  </si>
  <si>
    <t>挑選人的寶石</t>
  </si>
  <si>
    <t>祖父的肖像</t>
  </si>
  <si>
    <t>思想議論</t>
  </si>
  <si>
    <t>雲南斬馬刀</t>
  </si>
  <si>
    <t>美洲豹的雙眼</t>
  </si>
  <si>
    <t>玻璃香水瓶</t>
  </si>
  <si>
    <t>裝瓶的回憶</t>
  </si>
  <si>
    <t>列斯加特魯</t>
  </si>
  <si>
    <t>最上等的黑珍珠</t>
  </si>
  <si>
    <t>蒙古捕馬器</t>
  </si>
  <si>
    <t>草原地帶的生活道具</t>
  </si>
  <si>
    <t>在草原地帶生活</t>
  </si>
  <si>
    <t>馬頭琴</t>
  </si>
  <si>
    <t>大地的音色</t>
  </si>
  <si>
    <t>我的天使</t>
  </si>
  <si>
    <t>久遠的約定</t>
  </si>
  <si>
    <t>藥與毒藥</t>
  </si>
  <si>
    <t>鳥玉</t>
  </si>
  <si>
    <t>鳥和太陽的寶玉</t>
  </si>
  <si>
    <t>充滿無限可能的世界</t>
  </si>
  <si>
    <t>得知的資格與心理準備</t>
  </si>
  <si>
    <t>阿貝朗民族的胸飾</t>
  </si>
  <si>
    <t>各有自豪</t>
  </si>
  <si>
    <t>居住於新幾內亞的人們</t>
  </si>
  <si>
    <t>巴希涅摩戰士的盾牌</t>
  </si>
  <si>
    <t>奇布查民族的黃金服裝</t>
  </si>
  <si>
    <t>總是二人</t>
  </si>
  <si>
    <t>舞焰</t>
  </si>
  <si>
    <t>蒼焰石</t>
  </si>
  <si>
    <t>鄭氏之印</t>
  </si>
  <si>
    <t>格陵蘭人的薩迦</t>
  </si>
  <si>
    <t>傳說之地及其線索</t>
  </si>
  <si>
    <t>產香料的貓</t>
  </si>
  <si>
    <t>對話的音色</t>
  </si>
  <si>
    <t>王家的項鍊</t>
  </si>
  <si>
    <t>嗩吶</t>
  </si>
  <si>
    <t>迫人的音色</t>
  </si>
  <si>
    <t>遺：樂山大佛深層</t>
  </si>
  <si>
    <t>天女舞衣</t>
  </si>
  <si>
    <t>天女之舞</t>
  </si>
  <si>
    <t>真水銀</t>
  </si>
  <si>
    <t>十四行詩集</t>
  </si>
  <si>
    <t>優美的曲調</t>
  </si>
  <si>
    <t>但丁的長篇敘事詩</t>
  </si>
  <si>
    <t>星之花</t>
  </si>
  <si>
    <t>解思的寶石</t>
  </si>
  <si>
    <t>巨大的貨幣</t>
  </si>
  <si>
    <t>海中女妖的豎琴</t>
  </si>
  <si>
    <t>惑人的豎琴</t>
  </si>
  <si>
    <t>大野豬的牙齒</t>
  </si>
  <si>
    <t>神話中的狩獵</t>
  </si>
  <si>
    <t>某船員的漂流記</t>
  </si>
  <si>
    <t>海洋冒險物語的題材</t>
  </si>
  <si>
    <t>哈瓦那</t>
  </si>
  <si>
    <t>雷切</t>
  </si>
  <si>
    <t>伊斯蘭的英雄</t>
  </si>
  <si>
    <t>EA2</t>
    <phoneticPr fontId="1" type="noConversion"/>
  </si>
  <si>
    <t>古埃及的寶石</t>
  </si>
  <si>
    <t>大沙漠</t>
  </si>
  <si>
    <t>英傑的皇妃</t>
  </si>
  <si>
    <t>拼板船</t>
  </si>
  <si>
    <t>薩拉丁的寶劍</t>
  </si>
  <si>
    <t>不可思議的吹奏法</t>
  </si>
  <si>
    <t>普納穆之斧</t>
  </si>
  <si>
    <t>深綠之刃</t>
  </si>
  <si>
    <t>水大鼓</t>
  </si>
  <si>
    <t>特殊的打擊樂器</t>
  </si>
  <si>
    <t>瑪琳齊的項鏈</t>
  </si>
  <si>
    <t>庫爾特斯帶在身邊的姑娘</t>
  </si>
  <si>
    <t>沙漠的薔薇</t>
  </si>
  <si>
    <t>奇普密碼</t>
  </si>
  <si>
    <t>索紐卡薩帕</t>
  </si>
  <si>
    <t>圖：藍寶石礦脈的地圖(財寶13)</t>
  </si>
  <si>
    <t>粉鑽</t>
  </si>
  <si>
    <t>圖：粉紅寶石礦脈的地圖(財寶12)</t>
  </si>
  <si>
    <t>圖：紅寶石礦脈的地圖(財寶12)</t>
  </si>
  <si>
    <t>黃鑽</t>
  </si>
  <si>
    <t>圖：黃寶石礦脈的地圖(財寶12)</t>
  </si>
  <si>
    <t>伊帕季的手抄本</t>
  </si>
  <si>
    <t>其他的原始編年史</t>
  </si>
  <si>
    <t>北極光的雨滴</t>
  </si>
  <si>
    <t>劊子手的銀裝飾</t>
  </si>
  <si>
    <t>圖：藍寶石礦脈的地圖(財寶11)</t>
  </si>
  <si>
    <t>賽薩洛尼基的手鐲</t>
  </si>
  <si>
    <t>被遺留下的人們</t>
  </si>
  <si>
    <t>獅心王的甲冑</t>
  </si>
  <si>
    <t>獅心王理查</t>
  </si>
  <si>
    <t>俄羅斯茶壺</t>
  </si>
  <si>
    <t>藝術性的實用品</t>
  </si>
  <si>
    <t>遺：安土城深層</t>
  </si>
  <si>
    <t>預見者與引導者</t>
  </si>
  <si>
    <t>被詛咒的戒指</t>
  </si>
  <si>
    <t>帶來厄運的聖喬治寶石</t>
  </si>
  <si>
    <t>金必鼓</t>
  </si>
  <si>
    <t>敲弦</t>
  </si>
  <si>
    <t>塔普伊阿拉克</t>
  </si>
  <si>
    <t>先王統治的證明</t>
  </si>
  <si>
    <t>美人魚之淚</t>
  </si>
  <si>
    <t>加勒比海人魚</t>
  </si>
  <si>
    <t>金祭刀</t>
  </si>
  <si>
    <t>醫學書中的最高權威</t>
  </si>
  <si>
    <t>蓋那笛</t>
  </si>
  <si>
    <t>新大陸的祭祀用笛子</t>
  </si>
  <si>
    <t>有害的猛獸</t>
  </si>
  <si>
    <t>真正所需</t>
  </si>
  <si>
    <t>那加克塔加瑪</t>
  </si>
  <si>
    <t>傳國的名著</t>
  </si>
  <si>
    <t>桂冠</t>
  </si>
  <si>
    <t>阿波羅之冠</t>
  </si>
  <si>
    <t>遺：紅毛城深層</t>
  </si>
  <si>
    <t>GA3</t>
  </si>
  <si>
    <t>圖：綠寶石礦脈的地圖(財寶10)</t>
  </si>
  <si>
    <t>查理大帝的皇冠</t>
  </si>
  <si>
    <t>西羅馬帝國復活</t>
  </si>
  <si>
    <t>紅髮艾理克的薩迦</t>
  </si>
  <si>
    <t>圖：古代裝飾品的地圖(財寶10)</t>
  </si>
  <si>
    <t>歷史叢書</t>
  </si>
  <si>
    <t>光之長笛</t>
  </si>
  <si>
    <t>飛龍之牙</t>
  </si>
  <si>
    <t>列芙卡拉蕾絲花邊</t>
  </si>
  <si>
    <t>安土城深層15F</t>
  </si>
  <si>
    <t>醫學集成</t>
  </si>
  <si>
    <t>腓特烈一世的鎧甲</t>
  </si>
  <si>
    <t>大帝的回憶</t>
  </si>
  <si>
    <t>歐羅</t>
  </si>
  <si>
    <t>大洋洲的競技</t>
  </si>
  <si>
    <t>藍色惡魔眼</t>
  </si>
  <si>
    <t>魯拜集</t>
  </si>
  <si>
    <t>奇妙的詩集</t>
  </si>
  <si>
    <t>莎樂美的面紗</t>
  </si>
  <si>
    <t>追求聖約翰首級的姑娘</t>
  </si>
  <si>
    <t>屠龍徽章</t>
  </si>
  <si>
    <t>帶翼飛龍骨</t>
  </si>
  <si>
    <t>某位女傑的故事</t>
  </si>
  <si>
    <t>印加戰士的棍棒</t>
  </si>
  <si>
    <t>戰士的證明</t>
  </si>
  <si>
    <t>里約熱內盧</t>
  </si>
  <si>
    <t>埃爾南˙庫爾特斯的槍</t>
  </si>
  <si>
    <t>闍耶跋摩七世的頭部</t>
  </si>
  <si>
    <t>時代的守護者</t>
  </si>
  <si>
    <t>遊戲中也見奢華</t>
  </si>
  <si>
    <t>真德鐵木琴</t>
  </si>
  <si>
    <t>爪哇的樂器</t>
  </si>
  <si>
    <t>女王的胸針</t>
  </si>
  <si>
    <t>伐麗流法典</t>
  </si>
  <si>
    <t>達文西筆記</t>
  </si>
  <si>
    <t>無法閱讀的手稿</t>
  </si>
  <si>
    <t>金工藝耳飾</t>
  </si>
  <si>
    <t>尋找商船的載貨吧</t>
  </si>
  <si>
    <t>黃金鄉的長袍</t>
  </si>
  <si>
    <t>冒險的足跡</t>
  </si>
  <si>
    <t>馬達加斯加西岸</t>
    <phoneticPr fontId="5" type="noConversion"/>
  </si>
  <si>
    <t>公主之淚</t>
  </si>
  <si>
    <t>奧托一世的皇冠</t>
  </si>
  <si>
    <t>權威的象徵</t>
  </si>
  <si>
    <t>貝殼耳飾</t>
  </si>
  <si>
    <t>七色的財寶</t>
  </si>
  <si>
    <t>莎昆妲蘿</t>
  </si>
  <si>
    <t>戒指所串起的故事</t>
  </si>
  <si>
    <t>甩球</t>
  </si>
  <si>
    <t>太古之舞</t>
  </si>
  <si>
    <t>又長又白的雲</t>
  </si>
  <si>
    <t>神曲</t>
  </si>
  <si>
    <t>象牙雕刻的女神像</t>
  </si>
  <si>
    <t>純金的阿拉伯樣式馬燈</t>
  </si>
  <si>
    <t>伊斯蘭文化的工藝品</t>
  </si>
  <si>
    <t>北美的巨牛</t>
  </si>
  <si>
    <t>格雷羅的裝束</t>
  </si>
  <si>
    <t>常懷望鄉之念</t>
  </si>
  <si>
    <t>瓦揚庫利</t>
  </si>
  <si>
    <t>政治論</t>
  </si>
  <si>
    <t>名宰相的帝王學</t>
  </si>
  <si>
    <t>阿吉拉爾的聖經</t>
  </si>
  <si>
    <t>考烏特莫克的長矛</t>
  </si>
  <si>
    <t>七項諮詢</t>
  </si>
  <si>
    <t>蘇丹的皇冠</t>
  </si>
  <si>
    <t>綠松石的護身符</t>
  </si>
  <si>
    <t>北美之歌</t>
  </si>
  <si>
    <t>夏威夷的傳統樂器</t>
  </si>
  <si>
    <t>摩訶婆羅多</t>
  </si>
  <si>
    <t>蒙地蘇瑪二世的權杖</t>
  </si>
  <si>
    <t>阿茲特克的皇帝</t>
  </si>
  <si>
    <t>羅摩衍那</t>
  </si>
  <si>
    <t>羅摩和希特的故事</t>
  </si>
  <si>
    <t>新婚用莎麗服</t>
  </si>
  <si>
    <t>新婚妻子之証</t>
  </si>
  <si>
    <t>聖王路易九世的鎧甲</t>
  </si>
  <si>
    <t>成為聖人的國王</t>
  </si>
  <si>
    <t>墨西哥征服記</t>
  </si>
  <si>
    <t>庫爾特斯探險記錄</t>
  </si>
  <si>
    <t>米斯特加的耳飾</t>
  </si>
  <si>
    <t>民法大全</t>
  </si>
  <si>
    <t>法學的基礎</t>
  </si>
  <si>
    <t>蘇丹的傳統服裝</t>
  </si>
  <si>
    <t>蘇丹的存在</t>
  </si>
  <si>
    <t>歷史緒論</t>
  </si>
  <si>
    <t>伊斯蘭的歷史觀</t>
  </si>
  <si>
    <t>敲板</t>
  </si>
  <si>
    <t>金臂</t>
  </si>
  <si>
    <t>銀手鐲</t>
  </si>
  <si>
    <t>木頭鼓</t>
  </si>
  <si>
    <t>孔雀石的首飾盒</t>
  </si>
  <si>
    <t>漢堡的工人歌星</t>
  </si>
  <si>
    <t>霸王的皇冠</t>
  </si>
  <si>
    <t>北歐之霸</t>
  </si>
  <si>
    <t>金手鐲</t>
  </si>
  <si>
    <t>金頭飾</t>
  </si>
  <si>
    <t>金杯</t>
  </si>
  <si>
    <t>銀與紅寶石的耳環</t>
  </si>
  <si>
    <t>德意志騎士團團長的寶劍</t>
  </si>
  <si>
    <t>寶飾甲冑</t>
  </si>
  <si>
    <t>別針</t>
  </si>
  <si>
    <t>金器</t>
  </si>
  <si>
    <t>金銀鑲嵌的甲冑</t>
  </si>
  <si>
    <t>歷史</t>
  </si>
  <si>
    <t>口簧琴</t>
  </si>
  <si>
    <t>石斧</t>
  </si>
  <si>
    <t>貴婦人的長裙</t>
  </si>
  <si>
    <t>蔓藤花紋的水壺</t>
  </si>
  <si>
    <t>圖：精緻裝飾的地圖(財寶3)</t>
  </si>
  <si>
    <t>希臘遊記</t>
  </si>
  <si>
    <t>嚮往的光輝</t>
  </si>
  <si>
    <t>三大陸周遊記</t>
  </si>
  <si>
    <t>偉大的旅行記</t>
  </si>
  <si>
    <t>醫典</t>
  </si>
  <si>
    <t>馬賽/熱那亞</t>
  </si>
  <si>
    <t>王妃的項鏈</t>
  </si>
  <si>
    <t>充滿回憶的首飾</t>
  </si>
  <si>
    <t>男性大理石像</t>
  </si>
  <si>
    <t>女性大理石像</t>
  </si>
  <si>
    <t>阿斯塔特的寶玉</t>
  </si>
  <si>
    <t>阿斯馬代的寶玉</t>
  </si>
  <si>
    <t>巴力的寶玉</t>
  </si>
  <si>
    <t>彼列的寶玉</t>
  </si>
  <si>
    <t>馬木魯克的短劍</t>
  </si>
  <si>
    <t>圖：彎曲的武器的地圖(財寶3)</t>
  </si>
  <si>
    <t>聖約翰騎士團團長的盾牌</t>
  </si>
  <si>
    <t>十字軍時代的騎士團</t>
  </si>
  <si>
    <t>純銀的燭臺</t>
  </si>
  <si>
    <t>神秘的燭台</t>
  </si>
  <si>
    <t>希求純淨的世界</t>
  </si>
  <si>
    <t>勇士的王冠</t>
  </si>
  <si>
    <t>遠古時代的國王</t>
  </si>
  <si>
    <t>伯爵千金的戒指</t>
  </si>
  <si>
    <t>某位千金的戒指</t>
  </si>
  <si>
    <t>金工藝甲冑</t>
  </si>
  <si>
    <t>藍寶石黃金活動鐘錶</t>
  </si>
  <si>
    <t>名工藝師的遺作</t>
  </si>
  <si>
    <t>大理石雕刻的瓷磚</t>
  </si>
  <si>
    <t>圖：大理石製的浮雕的地圖(財寶3)</t>
  </si>
  <si>
    <t>銀工藝甲冑</t>
  </si>
  <si>
    <t>金絲繡成的掛毯</t>
  </si>
  <si>
    <t>圖：掛毯的地圖(財寶3)</t>
  </si>
  <si>
    <t>大理石桌</t>
  </si>
  <si>
    <t>奧德賽</t>
  </si>
  <si>
    <t>伊利亞特</t>
  </si>
  <si>
    <t>祭祀用短劍</t>
  </si>
  <si>
    <t>波斯樣式的瓶子</t>
  </si>
  <si>
    <t>青銅男子雕像</t>
  </si>
  <si>
    <t>圖：男青銅像的地圖(財寶3)</t>
  </si>
  <si>
    <t>青銅女子雕像</t>
  </si>
  <si>
    <t>圖：女青銅像的地圖(財寶3)</t>
  </si>
  <si>
    <t>祖魯族飾品</t>
  </si>
  <si>
    <t>東方見聞錄</t>
  </si>
  <si>
    <t>生鏽的寶劍</t>
  </si>
  <si>
    <t>圖：豪華武器的地圖(財寶3)</t>
  </si>
  <si>
    <t>圖：豪華寶石工藝品的地圖(財寶2)</t>
  </si>
  <si>
    <t>流金溢彩的水壺</t>
  </si>
  <si>
    <t>圖：精美的壺的地圖(財寶2)</t>
  </si>
  <si>
    <t>雪花石的花瓶</t>
  </si>
  <si>
    <t>圖：精美的壺的地圖(財寶1)</t>
  </si>
  <si>
    <t>浮雕瓶子</t>
  </si>
  <si>
    <t>圖：豪華寶石工藝品的地圖(財寶1)</t>
  </si>
  <si>
    <t>亞歷山大/伊斯坦堡</t>
  </si>
  <si>
    <t>損壞的胸針</t>
  </si>
  <si>
    <t>謎樣的石版</t>
  </si>
  <si>
    <t>虛假的真相</t>
  </si>
  <si>
    <t>塔馬塔夫</t>
  </si>
  <si>
    <t>汽轉球</t>
  </si>
  <si>
    <t>遠方的音樂</t>
  </si>
  <si>
    <t>像蜥蜴的鳥類骨架</t>
  </si>
  <si>
    <t>帶背刺的飛龍骨架</t>
  </si>
  <si>
    <t>新大陸的飛龍</t>
  </si>
  <si>
    <t>兩條腿的飛龍骨架</t>
  </si>
  <si>
    <t>如人般行走的飛龍</t>
  </si>
  <si>
    <t>用雙腳疾走的蜥蜴</t>
  </si>
  <si>
    <t>美貝石</t>
  </si>
  <si>
    <t>貝殼寶石</t>
  </si>
  <si>
    <t>長脖子的飛龍骨架</t>
  </si>
  <si>
    <t>異常的飛龍骨</t>
  </si>
  <si>
    <t>與眾不同的飛龍</t>
  </si>
  <si>
    <t>前腳與頸項長之飛龍骨</t>
  </si>
  <si>
    <t>帶背鰭的飛龍骨架</t>
  </si>
  <si>
    <t>巨大的鯊魚骨架</t>
  </si>
  <si>
    <t>不能在陸上的東西</t>
  </si>
  <si>
    <t>里斯本/塞維爾/馬賽</t>
  </si>
  <si>
    <t>如鳥般的蜥蜴骨</t>
  </si>
  <si>
    <t>雙腳行動的小蜥蜴骨</t>
  </si>
  <si>
    <t>圖：奇異之石的地圖(生物5)</t>
  </si>
  <si>
    <t>長有鉤爪的大野獸骨</t>
  </si>
  <si>
    <t>長頸蜥蜴骨</t>
  </si>
  <si>
    <t>帶鰭的飛龍骨架</t>
  </si>
  <si>
    <t>入水能游的飛龍</t>
  </si>
  <si>
    <t>形似蜥蜴蛋之石</t>
  </si>
  <si>
    <t>如大鱷魚般的骨頭</t>
  </si>
  <si>
    <t>動植物的樂園</t>
  </si>
  <si>
    <t>半龍半魚的骨架</t>
  </si>
  <si>
    <t>無角的飛龍骨架</t>
  </si>
  <si>
    <t>非洲的飛龍</t>
  </si>
  <si>
    <t>塞維爾/馬賽</t>
  </si>
  <si>
    <t>魚形石</t>
  </si>
  <si>
    <t>如大魚般的石頭</t>
  </si>
  <si>
    <t>圖：奇異之石的地圖(生物1)</t>
  </si>
  <si>
    <t>小飛龍的骨架</t>
  </si>
  <si>
    <t>找尋飛龍的骨骼</t>
  </si>
  <si>
    <t>里斯本/塞維爾/馬賽/拿坡里</t>
  </si>
  <si>
    <t>帶草葉圖案的石頭</t>
  </si>
  <si>
    <t>圖：奇異之石的地圖(生物3)</t>
  </si>
  <si>
    <t>倫敦/突尼斯/拿坡里</t>
  </si>
  <si>
    <t>兩條腿的蜥蜴骨架</t>
  </si>
  <si>
    <t>圖：奇異之石的地圖(生物2)</t>
  </si>
  <si>
    <t>帶海螺圖案的石頭</t>
  </si>
  <si>
    <t>帶怪花圖案的石頭</t>
  </si>
  <si>
    <t>像鞋底一樣的昆蟲化石</t>
  </si>
  <si>
    <t>巨大的卵形石頭</t>
  </si>
  <si>
    <t>拿坡里/亞歷山大</t>
  </si>
  <si>
    <t>生</t>
    <phoneticPr fontId="5" type="noConversion"/>
  </si>
  <si>
    <t>þ</t>
    <phoneticPr fontId="5" type="noConversion"/>
  </si>
  <si>
    <t>植物</t>
    <phoneticPr fontId="5" type="noConversion"/>
  </si>
  <si>
    <t>態</t>
    <phoneticPr fontId="5" type="noConversion"/>
  </si>
  <si>
    <t>其他</t>
    <phoneticPr fontId="1" type="noConversion"/>
  </si>
  <si>
    <t>大朵花</t>
  </si>
  <si>
    <t>巨花蒟蒻</t>
  </si>
  <si>
    <t>波斯臭薔薇</t>
  </si>
  <si>
    <t>追求黃顏色</t>
  </si>
  <si>
    <t>長著藍羽毛的花</t>
  </si>
  <si>
    <t>巴西堅果樹</t>
  </si>
  <si>
    <t>刺臀鼠的貢獻</t>
  </si>
  <si>
    <t>亞馬遜河上游(亞馬遜內陸)</t>
  </si>
  <si>
    <t>阿開木</t>
  </si>
  <si>
    <t>受歡迎的有毒果實</t>
  </si>
  <si>
    <t>斑克木</t>
  </si>
  <si>
    <t>來自歐洲的委託</t>
  </si>
  <si>
    <t>曇花</t>
  </si>
  <si>
    <t>只出現在夜晚的美人</t>
  </si>
  <si>
    <t>在變得明朗的世界中</t>
  </si>
  <si>
    <t>紫蝶花</t>
  </si>
  <si>
    <t>太陽所鍾愛之樹</t>
  </si>
  <si>
    <t>中東海棗</t>
  </si>
  <si>
    <t>沙漠中維繫生命之物</t>
  </si>
  <si>
    <t>帝王花</t>
  </si>
  <si>
    <t>非洲南岸</t>
  </si>
  <si>
    <t>火鳥石斛</t>
  </si>
  <si>
    <t>具鳥名之花</t>
  </si>
  <si>
    <t>波斯白松香</t>
  </si>
  <si>
    <t>與聖經有關的香</t>
  </si>
  <si>
    <t>極地蠅子草</t>
  </si>
  <si>
    <t>極寒之地綻放的花朵</t>
  </si>
  <si>
    <t>紅額頭的鳥</t>
  </si>
  <si>
    <t>捕蟲草</t>
  </si>
  <si>
    <t>白雞油樹</t>
  </si>
  <si>
    <t>鳳梨花</t>
  </si>
  <si>
    <t>南國的不可思議的花</t>
  </si>
  <si>
    <t>藍色蝴蝶蘭</t>
  </si>
  <si>
    <t>獻給心愛的妻子</t>
  </si>
  <si>
    <t>智利風鈴花</t>
  </si>
  <si>
    <t>小紅鐘</t>
  </si>
  <si>
    <t>火焰花</t>
  </si>
  <si>
    <t>開於風之大地的花</t>
  </si>
  <si>
    <t>遊客再次造訪之樹</t>
  </si>
  <si>
    <t>孤挺花</t>
  </si>
  <si>
    <t>回憶之花</t>
  </si>
  <si>
    <t>夏末的芬芳</t>
  </si>
  <si>
    <t>亞丁</t>
  </si>
  <si>
    <t>印度西岸</t>
  </si>
  <si>
    <t>番荔枝</t>
  </si>
  <si>
    <t>百合水仙</t>
  </si>
  <si>
    <t>獻給友人之花</t>
  </si>
  <si>
    <t>手不能碰的花</t>
  </si>
  <si>
    <t>豬籠草</t>
  </si>
  <si>
    <t>小連翹</t>
  </si>
  <si>
    <t>送給情人的花束</t>
  </si>
  <si>
    <t>台灣百合</t>
  </si>
  <si>
    <t>月桂樹</t>
  </si>
  <si>
    <t>火焰木</t>
  </si>
  <si>
    <t>盛開火焰的樹木</t>
  </si>
  <si>
    <t>火焰大樹</t>
  </si>
  <si>
    <t>台灣欒樹</t>
  </si>
  <si>
    <t>蓮花</t>
  </si>
  <si>
    <t>愛玉子</t>
  </si>
  <si>
    <t>金雞納樹</t>
  </si>
  <si>
    <t>與人們共存之花</t>
  </si>
  <si>
    <t>桔梗</t>
  </si>
  <si>
    <t>最古的和歌集</t>
  </si>
  <si>
    <t>蝴蝶蘭</t>
  </si>
  <si>
    <t>不動的蝴蝶</t>
  </si>
  <si>
    <t>東亞蘭</t>
  </si>
  <si>
    <t>能感受到愛的花</t>
  </si>
  <si>
    <t>螢光菇</t>
  </si>
  <si>
    <t>美麗的花和它的逸聞</t>
  </si>
  <si>
    <t>卡拉法提樹</t>
  </si>
  <si>
    <t>鳳凰木</t>
  </si>
  <si>
    <t>漿果繡球</t>
  </si>
  <si>
    <t>祈願繁榮的植物</t>
  </si>
  <si>
    <t>金幣菊</t>
  </si>
  <si>
    <t>美麗的黃色圓花</t>
  </si>
  <si>
    <t>高貴的花</t>
  </si>
  <si>
    <t>大鬼蓮</t>
  </si>
  <si>
    <t>植物船</t>
  </si>
  <si>
    <t>龍眼</t>
  </si>
  <si>
    <t>非洲堇</t>
  </si>
  <si>
    <t>在密林中默默綻放的花</t>
  </si>
  <si>
    <t>可作為主食的樹果</t>
  </si>
  <si>
    <t>農夫的女兒的孝行</t>
  </si>
  <si>
    <t>紫杉</t>
  </si>
  <si>
    <t>《哈姆雷特》之毒</t>
  </si>
  <si>
    <t>天堂鳥蕉</t>
  </si>
  <si>
    <t>極樂鳥花</t>
  </si>
  <si>
    <t>雞蛋花</t>
  </si>
  <si>
    <t>齊墩果狀念珠藤</t>
  </si>
  <si>
    <t>女神統治的灌木</t>
  </si>
  <si>
    <t>悲戀之花</t>
  </si>
  <si>
    <t>特拉諾瓦北岸</t>
  </si>
  <si>
    <t>冰藍三色堇</t>
  </si>
  <si>
    <t>洋紅西番蓮</t>
  </si>
  <si>
    <t>圖：黃色花的地圖(生物3)</t>
  </si>
  <si>
    <t>鹿角蕨</t>
  </si>
  <si>
    <t>王冠草</t>
  </si>
  <si>
    <t>瓦爾帕萊索</t>
  </si>
  <si>
    <t>藍花楹</t>
  </si>
  <si>
    <t>赤苞花</t>
  </si>
  <si>
    <t>菜薊</t>
  </si>
  <si>
    <t>金合歡</t>
  </si>
  <si>
    <t>雪絨花</t>
  </si>
  <si>
    <t>荷包花</t>
  </si>
  <si>
    <t>熱帶睡蓮</t>
  </si>
  <si>
    <t>在赤道上開的花</t>
  </si>
  <si>
    <t>雕刻在柱子上的花草</t>
  </si>
  <si>
    <t>仙人指甲蘭</t>
  </si>
  <si>
    <t>蘇門達臘東南邊的島嶼</t>
  </si>
  <si>
    <t>銀樺</t>
  </si>
  <si>
    <t>龍舌蘭</t>
  </si>
  <si>
    <t>龍舌蘭酒的原料</t>
  </si>
  <si>
    <t>猴麵包</t>
  </si>
  <si>
    <t>非洲巨木</t>
  </si>
  <si>
    <t>圖：具飾框的花的地圖(生物3)</t>
  </si>
  <si>
    <t>夏堇</t>
  </si>
  <si>
    <t>土瓶草</t>
  </si>
  <si>
    <t>沙漠另一側的聖地</t>
  </si>
  <si>
    <t>圖：小藍花的地圖(生物3)</t>
  </si>
  <si>
    <t>嘉德麗雅蘭</t>
  </si>
  <si>
    <t>圖：小花的地圖(生物3)</t>
  </si>
  <si>
    <t>十大功勞</t>
  </si>
  <si>
    <t>圖：似火之花的地圖(生物3)</t>
  </si>
  <si>
    <t>萬壽菊</t>
  </si>
  <si>
    <t>君子蘭</t>
  </si>
  <si>
    <t>圖：開於背陰處的花的地圖(生物3)</t>
  </si>
  <si>
    <t>矢車菊</t>
  </si>
  <si>
    <t>圓葉毛氈苔</t>
  </si>
  <si>
    <t>圖：捕蟲植物的地圖(生物3)</t>
  </si>
  <si>
    <t>大馬士革玫瑰</t>
  </si>
  <si>
    <t>大麗花</t>
  </si>
  <si>
    <t>圖：大紅花的地圖(生物3)</t>
  </si>
  <si>
    <t>圖：白花的地圖(生物3)</t>
  </si>
  <si>
    <t>鬱金香</t>
  </si>
  <si>
    <t>圖：紅花的地圖(生物3)</t>
  </si>
  <si>
    <t>合花楸</t>
  </si>
  <si>
    <t>聖誕紅</t>
  </si>
  <si>
    <t>圖：紅葉植物的地圖(生物2)</t>
  </si>
  <si>
    <t>調查新大陸東岸</t>
  </si>
  <si>
    <t>聖母百合</t>
  </si>
  <si>
    <t>仙客來</t>
  </si>
  <si>
    <t>圖：紅花的地圖(生物2)</t>
  </si>
  <si>
    <t>櫻樹</t>
  </si>
  <si>
    <t>圖：結果的樹的地圖(生物1)</t>
  </si>
  <si>
    <t>水仙</t>
  </si>
  <si>
    <t>圖：白花的地圖(生物1)</t>
  </si>
  <si>
    <t>菩提樹</t>
  </si>
  <si>
    <t>圖：大樹的地圖(生物1)</t>
  </si>
  <si>
    <t>滿天星</t>
  </si>
  <si>
    <t>康乃馨</t>
  </si>
  <si>
    <t>圖：紅花的地圖(生物1)</t>
  </si>
  <si>
    <t>白樺</t>
  </si>
  <si>
    <t>圖：美麗的樹的地圖(生物1)</t>
  </si>
  <si>
    <t>雛菊</t>
  </si>
  <si>
    <t>歐洲楓樹</t>
  </si>
  <si>
    <t>以強度見長的木材</t>
  </si>
  <si>
    <t>營養豐富的植物</t>
  </si>
  <si>
    <t>瓜拿納</t>
  </si>
  <si>
    <t>鳥類</t>
    <phoneticPr fontId="5" type="noConversion"/>
  </si>
  <si>
    <t>藍腹鷴</t>
    <phoneticPr fontId="5" type="noConversion"/>
  </si>
  <si>
    <t>王鷲</t>
    <phoneticPr fontId="5" type="noConversion"/>
  </si>
  <si>
    <t>追尋傳說的資格</t>
  </si>
  <si>
    <t>亞馬遜河上游</t>
    <phoneticPr fontId="5" type="noConversion"/>
  </si>
  <si>
    <t>金色的猴子</t>
  </si>
  <si>
    <t>神秘之光</t>
  </si>
  <si>
    <t>夢幻蝴蝶</t>
  </si>
  <si>
    <t>恐鳥</t>
    <phoneticPr fontId="5" type="noConversion"/>
  </si>
  <si>
    <t>怪鳥再現</t>
  </si>
  <si>
    <t>怪鳥</t>
  </si>
  <si>
    <t>優雅飛舞的巨大鳥</t>
  </si>
  <si>
    <t>地理10</t>
  </si>
  <si>
    <t>哈斯特鷹</t>
  </si>
  <si>
    <t>天空之帝王</t>
  </si>
  <si>
    <t>黃襟愛情鳥</t>
  </si>
  <si>
    <t>極小的寶石</t>
  </si>
  <si>
    <t>角鵰</t>
  </si>
  <si>
    <t>天空的統治者</t>
  </si>
  <si>
    <t>行動遲緩的生物</t>
  </si>
  <si>
    <t>七色鳥</t>
  </si>
  <si>
    <t>渡渡鳥</t>
  </si>
  <si>
    <t>如鵝般的大胖鳥</t>
  </si>
  <si>
    <t>馬達加斯加的東方</t>
  </si>
  <si>
    <t>安第斯禿鷲</t>
  </si>
  <si>
    <t>琴鳥</t>
  </si>
  <si>
    <t>奇怪</t>
  </si>
  <si>
    <t>不怕人的生物</t>
  </si>
  <si>
    <t>天堂鳥</t>
  </si>
  <si>
    <t>美麗的頭部</t>
  </si>
  <si>
    <t>侏儒蜂鳥</t>
  </si>
  <si>
    <t>加勒比的寶石</t>
  </si>
  <si>
    <t>五色鳥</t>
  </si>
  <si>
    <t>帝雉</t>
  </si>
  <si>
    <t>台灣紫嘯鶇</t>
  </si>
  <si>
    <t>南方食火雞</t>
  </si>
  <si>
    <t>不現身的生物</t>
  </si>
  <si>
    <t>金剛鸚鵡</t>
  </si>
  <si>
    <t>鳳凰雀</t>
  </si>
  <si>
    <t>異色同鳥</t>
  </si>
  <si>
    <t>藍紫金剛鸚鵡</t>
  </si>
  <si>
    <t>約定的天藍色</t>
  </si>
  <si>
    <t>染成藍色的鳥</t>
  </si>
  <si>
    <t>王霸鶲</t>
  </si>
  <si>
    <t>羽飾</t>
  </si>
  <si>
    <t>白心</t>
  </si>
  <si>
    <t>戴著眼鏡的生物</t>
  </si>
  <si>
    <t>針尾維達鳥</t>
  </si>
  <si>
    <t>僅棲息在非洲的小鳥</t>
  </si>
  <si>
    <t>鞭苔鵎鵼</t>
  </si>
  <si>
    <t>因鳥嘴而起爭執</t>
  </si>
  <si>
    <t>爭吵的原因</t>
  </si>
  <si>
    <t>印度大犀鳥</t>
  </si>
  <si>
    <t>酒紅朱雀</t>
  </si>
  <si>
    <t>使用工具的鳥</t>
  </si>
  <si>
    <t>長尾雞</t>
  </si>
  <si>
    <t>吸血雀</t>
  </si>
  <si>
    <t>森林深處之謎</t>
  </si>
  <si>
    <t>黃玉蜂鳥</t>
  </si>
  <si>
    <t>與同伴共生</t>
  </si>
  <si>
    <t>綠林戴勝</t>
  </si>
  <si>
    <t>歐洲的寶石</t>
  </si>
  <si>
    <t>台灣藍鵲</t>
  </si>
  <si>
    <t>火雞</t>
  </si>
  <si>
    <t>黑色美味的鳥</t>
  </si>
  <si>
    <t>卡拉卡拉鷹</t>
  </si>
  <si>
    <t>尾隨同類的鳥</t>
  </si>
  <si>
    <t>長冠八哥</t>
  </si>
  <si>
    <t>印度教的支流</t>
  </si>
  <si>
    <t>藍金剛鸚鵡</t>
  </si>
  <si>
    <t>栗背林鴝</t>
  </si>
  <si>
    <t>藍腳鰹鳥</t>
  </si>
  <si>
    <t>刀嘴蜂鳥</t>
  </si>
  <si>
    <t>很長很長的鳥嘴</t>
  </si>
  <si>
    <t>印加燕鷗</t>
  </si>
  <si>
    <t>長而美麗的尾羽</t>
  </si>
  <si>
    <t>美妙聲音之主</t>
  </si>
  <si>
    <t>鴞鸚鵡</t>
  </si>
  <si>
    <t>夜晚的鸚鵡</t>
  </si>
  <si>
    <t>是否有珍奇的鳥類呢？</t>
  </si>
  <si>
    <t>奇異鳥</t>
  </si>
  <si>
    <t>一團毛</t>
  </si>
  <si>
    <t>啄羊鸚鵡</t>
  </si>
  <si>
    <t>冠青鸞</t>
  </si>
  <si>
    <t>無數的眼睛</t>
  </si>
  <si>
    <t>孔雀牧場計劃</t>
  </si>
  <si>
    <t>灰鸚鵡</t>
  </si>
  <si>
    <t>會說人話的鳥</t>
  </si>
  <si>
    <t>維多利亞鳳冠鳩</t>
  </si>
  <si>
    <t>折衷鸚鵡</t>
  </si>
  <si>
    <t>不成對</t>
  </si>
  <si>
    <t>琉球松鴉</t>
  </si>
  <si>
    <t>藍鶴</t>
  </si>
  <si>
    <t>雷鳥</t>
  </si>
  <si>
    <t>栗耳阿拉卡鴷</t>
  </si>
  <si>
    <t>水雉</t>
  </si>
  <si>
    <t>站立在水面上的鳥</t>
  </si>
  <si>
    <t>孔雀</t>
  </si>
  <si>
    <t>倉鴞</t>
  </si>
  <si>
    <t>翠鳥</t>
  </si>
  <si>
    <t>有關怪鳥一事</t>
  </si>
  <si>
    <t>白兀鷲</t>
  </si>
  <si>
    <t>珍珠雞</t>
  </si>
  <si>
    <t>珍珠雞羽毛</t>
  </si>
  <si>
    <t>穴鴞</t>
  </si>
  <si>
    <t>盤尾蜂鳥</t>
  </si>
  <si>
    <t>新大陸西岸的巨大山脈</t>
  </si>
  <si>
    <t>鴯鶓</t>
  </si>
  <si>
    <t>如馬般的鳥</t>
  </si>
  <si>
    <t>玄鳳鸚鵡</t>
  </si>
  <si>
    <t>粉紅色的鳥</t>
  </si>
  <si>
    <t>葵花鳳頭鸚鵡</t>
  </si>
  <si>
    <t>黑白分明</t>
  </si>
  <si>
    <t>冠羽畫眉</t>
  </si>
  <si>
    <t>粉紅鳳頭鸚鵡</t>
  </si>
  <si>
    <t>眼鏡鴞</t>
  </si>
  <si>
    <t>冠紅臘嘴雀</t>
  </si>
  <si>
    <t>擁有兩種美的鳥</t>
  </si>
  <si>
    <t>非洲魚鷹</t>
  </si>
  <si>
    <t>粉紅色大鳥</t>
  </si>
  <si>
    <t>EA2</t>
  </si>
  <si>
    <t>紅鳶</t>
  </si>
  <si>
    <t>深紅色的獵人</t>
  </si>
  <si>
    <t>紅環鳥</t>
  </si>
  <si>
    <t>鮮艷的紅色</t>
  </si>
  <si>
    <t>日鳽</t>
  </si>
  <si>
    <t>罕見的翅膀</t>
  </si>
  <si>
    <t>大卷尾</t>
  </si>
  <si>
    <t>鴕鳥</t>
  </si>
  <si>
    <t>開普敦/桑給巴爾/亞丁</t>
  </si>
  <si>
    <t>深紅的鳥</t>
  </si>
  <si>
    <t>巨鳥之夢</t>
  </si>
  <si>
    <t>美洲鶴</t>
  </si>
  <si>
    <t>北美的鶴的生態調查</t>
  </si>
  <si>
    <t>戴冠的鳥</t>
  </si>
  <si>
    <t>紅冠水雞</t>
  </si>
  <si>
    <t>運火的鳥</t>
  </si>
  <si>
    <t>尖聲青鳥</t>
  </si>
  <si>
    <t>纓翅夜鷹</t>
  </si>
  <si>
    <t>鷺鶴</t>
  </si>
  <si>
    <t>不為人知的島嶼</t>
  </si>
  <si>
    <t>黑天鵝</t>
  </si>
  <si>
    <t>利馬</t>
    <phoneticPr fontId="1" type="noConversion"/>
  </si>
  <si>
    <t>彩虹吸蜜鸚鵡</t>
  </si>
  <si>
    <t>胡錦鳥</t>
  </si>
  <si>
    <t>文化度2.5w</t>
  </si>
  <si>
    <t>褐鷹鴞</t>
  </si>
  <si>
    <t>深紅玫瑰鸚鵡</t>
  </si>
  <si>
    <t>黑冠鶴</t>
  </si>
  <si>
    <t>台灣噪眉</t>
  </si>
  <si>
    <t>在各個海角</t>
  </si>
  <si>
    <t>圖：白海鳥的地圖(生物3)</t>
  </si>
  <si>
    <t>火烈鳥</t>
  </si>
  <si>
    <t>美洲駝鳥</t>
  </si>
  <si>
    <t>圖：長腳動物的地圖(生物3)</t>
  </si>
  <si>
    <t>鵜鶘</t>
  </si>
  <si>
    <t>圖：白鳥的地圖(生物1)</t>
  </si>
  <si>
    <t>天鵝</t>
  </si>
  <si>
    <t>迴響於南美的美聲</t>
  </si>
  <si>
    <t>昆蟲類</t>
    <phoneticPr fontId="5" type="noConversion"/>
  </si>
  <si>
    <t>宗</t>
    <phoneticPr fontId="1" type="noConversion"/>
  </si>
  <si>
    <t>天狗鳳蝶</t>
    <phoneticPr fontId="5" type="noConversion"/>
  </si>
  <si>
    <t>玫瑰鳳蝶</t>
  </si>
  <si>
    <t>是夢是真</t>
  </si>
  <si>
    <t>新幾內亞島南岸</t>
  </si>
  <si>
    <t>令人難以理解的模樣</t>
  </si>
  <si>
    <t>石牆蝶</t>
  </si>
  <si>
    <t>珠帶摩爾佛蝶</t>
  </si>
  <si>
    <t>擁有美麗翅膀的蝴蝶</t>
  </si>
  <si>
    <t>寶石金龜子</t>
  </si>
  <si>
    <t>強而有力的肢體</t>
  </si>
  <si>
    <t>拿著長矛的蟲</t>
  </si>
  <si>
    <t>高卡薩斯南洋大兜蟲</t>
  </si>
  <si>
    <t>手掌上的戰士</t>
  </si>
  <si>
    <t>學者的心願</t>
  </si>
  <si>
    <t>想記載於圖鑒中</t>
  </si>
  <si>
    <t>彩帶鳳蝶</t>
  </si>
  <si>
    <t>飛行在空中的生物</t>
  </si>
  <si>
    <t>流浪的螞蟻</t>
  </si>
  <si>
    <t>提燈蟲</t>
  </si>
  <si>
    <t>飛空的鱷魚</t>
  </si>
  <si>
    <t>紅紋鳳蝶</t>
  </si>
  <si>
    <t>水螳螂</t>
  </si>
  <si>
    <t>七彩蜆蝶</t>
  </si>
  <si>
    <t>人面椿象</t>
  </si>
  <si>
    <t>嗤笑的昆蟲</t>
  </si>
  <si>
    <t>阿波羅絹蝶</t>
  </si>
  <si>
    <t>太陽蝴蝶</t>
  </si>
  <si>
    <t>凜然盛開之青花</t>
  </si>
  <si>
    <t>亞特拉斯南洋大兜蟲</t>
  </si>
  <si>
    <t>昆蟲圖鑑</t>
  </si>
  <si>
    <t>牛頭扁</t>
  </si>
  <si>
    <t>琴蟲</t>
  </si>
  <si>
    <t>模仿小提琴的昆蟲</t>
  </si>
  <si>
    <t>棕色遁蛛</t>
  </si>
  <si>
    <t>非洲鳳蝶</t>
  </si>
  <si>
    <t>北埔蟬</t>
  </si>
  <si>
    <t>食蝸步行蟲</t>
  </si>
  <si>
    <t>葉脩</t>
  </si>
  <si>
    <t>樹葉妖怪</t>
  </si>
  <si>
    <t>恐怖的昆蟲</t>
  </si>
  <si>
    <t>非洲帝王蠍</t>
  </si>
  <si>
    <t>熱帶之王</t>
  </si>
  <si>
    <t>長臂金龜</t>
  </si>
  <si>
    <t>帝王蟬</t>
  </si>
  <si>
    <t>圖：大翅膀的昆蟲地圖</t>
  </si>
  <si>
    <t>日本列島東南岸</t>
  </si>
  <si>
    <t>錘角春蜓</t>
  </si>
  <si>
    <t>深山鍬形蟲</t>
  </si>
  <si>
    <t>泰坦大天牛</t>
  </si>
  <si>
    <t>黑鳳蝶</t>
  </si>
  <si>
    <t>玉帶鳳蝶</t>
  </si>
  <si>
    <t>高角兜</t>
  </si>
  <si>
    <t>黃襟蛺蝶</t>
  </si>
  <si>
    <t>美女之舞</t>
  </si>
  <si>
    <t>藍蜻蜓</t>
  </si>
  <si>
    <t>大白斑蝶</t>
  </si>
  <si>
    <t>長頸鹿鍬形蟲</t>
  </si>
  <si>
    <t>黃紋數字蝶</t>
  </si>
  <si>
    <t>藍斑黒蛺蝶</t>
  </si>
  <si>
    <t>角蟬</t>
  </si>
  <si>
    <t>五犄角大兜蟲</t>
  </si>
  <si>
    <t>帝王鳥翅蝶</t>
  </si>
  <si>
    <t>墨西哥紅膝頭毛蜘蛛</t>
  </si>
  <si>
    <t>黑斑黃蝶</t>
  </si>
  <si>
    <t>圖：白蝴蝶的地圖(生物3)</t>
  </si>
  <si>
    <t>毒蠍子</t>
  </si>
  <si>
    <t>螢火蟲</t>
  </si>
  <si>
    <t>發光的昆蟲</t>
  </si>
  <si>
    <t>一擊！</t>
  </si>
  <si>
    <t>小型生物</t>
    <phoneticPr fontId="5" type="noConversion"/>
  </si>
  <si>
    <t>古巴蝸牛</t>
  </si>
  <si>
    <t>活的玻璃球</t>
  </si>
  <si>
    <t>安的列斯群島海域</t>
  </si>
  <si>
    <t>地毯變色龍</t>
  </si>
  <si>
    <t>惡魔的使者</t>
  </si>
  <si>
    <t>金色的生物</t>
  </si>
  <si>
    <t>塔馬林猴</t>
  </si>
  <si>
    <t>百獸之王</t>
  </si>
  <si>
    <t>金色曼蛙</t>
  </si>
  <si>
    <t>禁斷的草莓</t>
  </si>
  <si>
    <t>箭毒蛙</t>
  </si>
  <si>
    <t>膨脹的身體</t>
  </si>
  <si>
    <t>綠雙冠蜥</t>
  </si>
  <si>
    <t>創造奇跡的蜥蜴</t>
  </si>
  <si>
    <t>帝髭獠狨</t>
  </si>
  <si>
    <t>森林中的小爺爺</t>
  </si>
  <si>
    <t>貓猴</t>
  </si>
  <si>
    <t>飛空貓</t>
  </si>
  <si>
    <t>嘉定西北部(柬埔寨暹粒近郊)</t>
    <phoneticPr fontId="5" type="noConversion"/>
  </si>
  <si>
    <t>聲音的原形</t>
  </si>
  <si>
    <t>聖胡安</t>
  </si>
  <si>
    <t>黑夜中發出的水聲</t>
  </si>
  <si>
    <t>降臨於暗夜中的身影</t>
  </si>
  <si>
    <t>八齒鼠</t>
  </si>
  <si>
    <t>唱歌的老鼠</t>
  </si>
  <si>
    <t>雙冠蜥</t>
  </si>
  <si>
    <t>水上奔馳的蜥蜴</t>
  </si>
  <si>
    <t>侏儒狨</t>
  </si>
  <si>
    <t>手掌般大的猴子</t>
  </si>
  <si>
    <t>眼鏡猴</t>
  </si>
  <si>
    <t>大眼睛</t>
  </si>
  <si>
    <t>誘人的毛皮</t>
  </si>
  <si>
    <t>墨西哥兔唇蝠</t>
  </si>
  <si>
    <t>綠龍</t>
  </si>
  <si>
    <t>眼鏡蛇</t>
  </si>
  <si>
    <t>赤腹松鼠</t>
  </si>
  <si>
    <t>決不放過獵物的毒蛇</t>
  </si>
  <si>
    <t>歐洲水貂</t>
  </si>
  <si>
    <t>變色龍</t>
  </si>
  <si>
    <t>巨大松鼠</t>
  </si>
  <si>
    <t>嬰猴</t>
  </si>
  <si>
    <t>墨西哥虎螈</t>
  </si>
  <si>
    <t>負子蟾</t>
  </si>
  <si>
    <t>海地溝齒鼠</t>
  </si>
  <si>
    <t>懶猴</t>
  </si>
  <si>
    <t>動作緩慢的猴子</t>
  </si>
  <si>
    <t>摺頸蜥</t>
  </si>
  <si>
    <t>帚尾袋貂</t>
  </si>
  <si>
    <t>為了借睡舖</t>
  </si>
  <si>
    <t>大袋鼯</t>
  </si>
  <si>
    <t>找尋差異</t>
  </si>
  <si>
    <t>食蛙蝠</t>
  </si>
  <si>
    <t>斯文豪氏攀蜥</t>
  </si>
  <si>
    <t>兔豚鼠</t>
  </si>
  <si>
    <t>金吉拉</t>
  </si>
  <si>
    <t>溜圓軟綿</t>
  </si>
  <si>
    <t>裸鼠</t>
  </si>
  <si>
    <t>無毛鼠</t>
  </si>
  <si>
    <t>EA3</t>
    <phoneticPr fontId="1" type="noConversion"/>
  </si>
  <si>
    <t>飛蛇</t>
  </si>
  <si>
    <t>飛空蛇</t>
  </si>
  <si>
    <t>飛空蜥蜴</t>
  </si>
  <si>
    <t>針鼴</t>
  </si>
  <si>
    <t>會動的針山</t>
  </si>
  <si>
    <t>蜜袋鼯</t>
  </si>
  <si>
    <t>火蜥蝪</t>
  </si>
  <si>
    <t>黑曼巴蛇</t>
  </si>
  <si>
    <t>日本睡鼠</t>
  </si>
  <si>
    <t>楓葉龜</t>
  </si>
  <si>
    <t>堅硬的烏龜</t>
  </si>
  <si>
    <t>奇異多指節蟾</t>
  </si>
  <si>
    <t>萎縮的身體</t>
  </si>
  <si>
    <t>逃得很快的兔子</t>
  </si>
  <si>
    <t>散疣短頭蛙</t>
  </si>
  <si>
    <t>褐樹蛙</t>
  </si>
  <si>
    <t>勇氣的象徵</t>
  </si>
  <si>
    <t>非洲爪蛙</t>
  </si>
  <si>
    <t>怪蛙</t>
  </si>
  <si>
    <t>飛蜥</t>
  </si>
  <si>
    <t>狐獴</t>
  </si>
  <si>
    <t>雙腳站立的貓</t>
  </si>
  <si>
    <t>吸血蝠</t>
  </si>
  <si>
    <t>食蛇龜</t>
  </si>
  <si>
    <t>圓滾滾的老鼠</t>
  </si>
  <si>
    <t>跳兔</t>
  </si>
  <si>
    <t>袋食蟻獸</t>
  </si>
  <si>
    <t>蝰蛇</t>
  </si>
  <si>
    <t>調查北歐的毒蛇</t>
  </si>
  <si>
    <t>蛇頸龜</t>
  </si>
  <si>
    <t>條紋袋貂</t>
  </si>
  <si>
    <t>大壁虎</t>
  </si>
  <si>
    <t>袋貍</t>
  </si>
  <si>
    <t>袋鼬</t>
  </si>
  <si>
    <t>刺蝟</t>
  </si>
  <si>
    <t>渾身是刺的老鼠</t>
  </si>
  <si>
    <t>紅眼鷹蜥</t>
  </si>
  <si>
    <t>臭鼩</t>
  </si>
  <si>
    <t>圖：灰色老鼠的地圖(生物3)</t>
  </si>
  <si>
    <t>角蛙</t>
  </si>
  <si>
    <t>紅腿象龜</t>
  </si>
  <si>
    <t>黑貂</t>
  </si>
  <si>
    <t>調查黑貂的生態</t>
  </si>
  <si>
    <t>袋鼴</t>
  </si>
  <si>
    <t>圖：白鼴的地圖(生物3)</t>
  </si>
  <si>
    <t>火蜥蜴</t>
  </si>
  <si>
    <t>捕捉火蜥蜴</t>
  </si>
  <si>
    <t>紅眼樹蛙</t>
  </si>
  <si>
    <t>圖：紅眼青蛙的地圖(生物3)</t>
  </si>
  <si>
    <t>草原袋鼠</t>
  </si>
  <si>
    <t>圖：擅長跳躍的老鼠的地圖(生物3)</t>
  </si>
  <si>
    <t>跳鼠</t>
  </si>
  <si>
    <t>白鼬</t>
  </si>
  <si>
    <t>圖：小型肉食獸的地圖(生物2)</t>
  </si>
  <si>
    <t>金鼴</t>
  </si>
  <si>
    <t>圖：金色動物的地圖(生物1)</t>
  </si>
  <si>
    <t>鼯鼠</t>
  </si>
  <si>
    <t>飛天小松鼠</t>
  </si>
  <si>
    <t>蹄兔</t>
  </si>
  <si>
    <t>圖：在岩場活動的動物的地圖(生物1)</t>
  </si>
  <si>
    <t>雪貂</t>
  </si>
  <si>
    <t>圖：小型肉食獸的地圖(生物1)</t>
  </si>
  <si>
    <t>金黃地鼠</t>
  </si>
  <si>
    <t>圖：無尾鼠的地圖(生物1)</t>
  </si>
  <si>
    <t>旅鼠</t>
  </si>
  <si>
    <t>圖：小生物的地圖(生物1)</t>
  </si>
  <si>
    <t>巨大蟾蜍</t>
  </si>
  <si>
    <t>圖：古怪動物的地圖(生物1)</t>
  </si>
  <si>
    <t>蜷曲的蜥蜴</t>
  </si>
  <si>
    <t>親近人類的動物</t>
  </si>
  <si>
    <t>祖母綠色的蛇</t>
  </si>
  <si>
    <t>塞維爾/熱那亞/拿坡里/威尼斯</t>
  </si>
  <si>
    <t>中型生物</t>
    <phoneticPr fontId="5" type="noConversion"/>
  </si>
  <si>
    <t>鴨嘴獸</t>
  </si>
  <si>
    <t>驚天動地</t>
  </si>
  <si>
    <t>矮河馬</t>
  </si>
  <si>
    <t>厭水的河馬</t>
  </si>
  <si>
    <t>潛伏在河中的巨大生物</t>
  </si>
  <si>
    <t>紫羚羊</t>
  </si>
  <si>
    <t>森林中的大型羚羊</t>
  </si>
  <si>
    <t>易於飼養的玩賞犬</t>
  </si>
  <si>
    <t>尖吻蝮蛇</t>
  </si>
  <si>
    <t>西伯利亞麝</t>
  </si>
  <si>
    <t>西伯利亞的麝香</t>
  </si>
  <si>
    <t>堪察加半島外海</t>
  </si>
  <si>
    <t>西伯利亞哈士奇</t>
  </si>
  <si>
    <t>與傳說的相遇</t>
  </si>
  <si>
    <t>知之意</t>
  </si>
  <si>
    <t>因鳥羽毛而發展</t>
  </si>
  <si>
    <t>狼獾</t>
  </si>
  <si>
    <t>森林的惡魔</t>
  </si>
  <si>
    <t>袋狼</t>
  </si>
  <si>
    <t>有袋捕食者</t>
  </si>
  <si>
    <t>粉紅鬣蜥</t>
  </si>
  <si>
    <t>袋獾</t>
  </si>
  <si>
    <t>被稱為惡魔的生物</t>
  </si>
  <si>
    <t>長尾靈貓</t>
  </si>
  <si>
    <t>馬達加斯加的王者</t>
  </si>
  <si>
    <t>通往卡利卡特的路標</t>
  </si>
  <si>
    <t>袋鼠</t>
  </si>
  <si>
    <t>再次追蹤</t>
  </si>
  <si>
    <t>弗蘭格爾島的生物調查</t>
  </si>
  <si>
    <t>北極的生物調查地</t>
  </si>
  <si>
    <t>雲豹</t>
  </si>
  <si>
    <t>獵犬</t>
  </si>
  <si>
    <t>指猴</t>
  </si>
  <si>
    <t>馬薩克圖案花紋的甲殼</t>
  </si>
  <si>
    <t>河狸</t>
  </si>
  <si>
    <t>建造巢穴的動物</t>
  </si>
  <si>
    <t>北極狐</t>
  </si>
  <si>
    <t>袋熊</t>
  </si>
  <si>
    <t>光面狐猴</t>
  </si>
  <si>
    <t>澤羚</t>
  </si>
  <si>
    <t>山魈</t>
  </si>
  <si>
    <t>日本大山椒魚</t>
  </si>
  <si>
    <t>梅花鹿</t>
  </si>
  <si>
    <t>迷你麝</t>
  </si>
  <si>
    <t>日本狆</t>
  </si>
  <si>
    <t>美洲豹貓</t>
  </si>
  <si>
    <t>陸鬣蜥</t>
  </si>
  <si>
    <t>南美的賢者</t>
  </si>
  <si>
    <t>山羌</t>
  </si>
  <si>
    <t>犰狳</t>
  </si>
  <si>
    <t>樹獺</t>
  </si>
  <si>
    <t>藪貓</t>
  </si>
  <si>
    <t>不下水的烏龜</t>
  </si>
  <si>
    <t>調查島上的生物</t>
  </si>
  <si>
    <t>海鬣蜥</t>
  </si>
  <si>
    <t>馬達加斯加狐猴</t>
  </si>
  <si>
    <t>象龜</t>
  </si>
  <si>
    <t>小熊貓</t>
  </si>
  <si>
    <t>葉猴</t>
  </si>
  <si>
    <t>猴子的生態調查</t>
  </si>
  <si>
    <t>無尾熊</t>
  </si>
  <si>
    <t>在母親的背上</t>
  </si>
  <si>
    <t>貓鼬</t>
  </si>
  <si>
    <t>毒蛇的天敵</t>
  </si>
  <si>
    <t>吃蛇的毒蛇</t>
  </si>
  <si>
    <t>沙袋鼠</t>
  </si>
  <si>
    <t>進行追蹤吧</t>
  </si>
  <si>
    <t>閃鱗蛇</t>
  </si>
  <si>
    <t>閃耀的蛇</t>
  </si>
  <si>
    <t>印度的大蛇</t>
  </si>
  <si>
    <t>纏著不放</t>
  </si>
  <si>
    <t>長鼻猴</t>
  </si>
  <si>
    <t>棲息於島上的猴子</t>
  </si>
  <si>
    <t>藍彎角羚</t>
  </si>
  <si>
    <t>藍色野獸的調查</t>
  </si>
  <si>
    <t>小食蟻獸</t>
  </si>
  <si>
    <t>偏食</t>
  </si>
  <si>
    <t>為了種群</t>
  </si>
  <si>
    <t>穿山甲</t>
  </si>
  <si>
    <t>陸地上的魚</t>
  </si>
  <si>
    <t>堅固的防守</t>
  </si>
  <si>
    <t>黑白疣猴</t>
  </si>
  <si>
    <t>黑白猴</t>
  </si>
  <si>
    <t>白頸狐猴</t>
  </si>
  <si>
    <t>領口的顏色</t>
  </si>
  <si>
    <t>長滿黑毛的生物</t>
  </si>
  <si>
    <t>黑耳貓</t>
  </si>
  <si>
    <t>黑耳朵的野獸</t>
  </si>
  <si>
    <t>麝貓</t>
  </si>
  <si>
    <t>狒狒</t>
  </si>
  <si>
    <t>龜殼花</t>
  </si>
  <si>
    <t>草原的名獵手</t>
  </si>
  <si>
    <t>鹿豬</t>
  </si>
  <si>
    <t>像圓木的動物</t>
  </si>
  <si>
    <t>土豚</t>
  </si>
  <si>
    <t>林狗</t>
  </si>
  <si>
    <t>有趣的特技</t>
  </si>
  <si>
    <t>黑狐猴</t>
  </si>
  <si>
    <t>黑白相間的條狀花紋</t>
  </si>
  <si>
    <t>環尾狐猴</t>
  </si>
  <si>
    <t>印度洋的大島</t>
  </si>
  <si>
    <t>高鼻羚羊</t>
  </si>
  <si>
    <t>星龜</t>
  </si>
  <si>
    <t>倫敦/里斯本/馬賽/拿坡里</t>
  </si>
  <si>
    <t>水豚</t>
  </si>
  <si>
    <t>台灣獼猴</t>
  </si>
  <si>
    <t>豪豬</t>
  </si>
  <si>
    <t>如針山般的動物</t>
  </si>
  <si>
    <t>印度羚</t>
  </si>
  <si>
    <t>亞洲豺犬</t>
  </si>
  <si>
    <t>阿拉伯羚羊</t>
  </si>
  <si>
    <t>圖：棲息於島嶼的鹿的地圖(生物3)</t>
  </si>
  <si>
    <t>大耳狐</t>
  </si>
  <si>
    <t>沙漠狐狸</t>
  </si>
  <si>
    <t>蜘蛛猴</t>
  </si>
  <si>
    <t>長臂猿</t>
  </si>
  <si>
    <t>圖：長手動物的地圖(生物3)</t>
  </si>
  <si>
    <t>截尾貓</t>
  </si>
  <si>
    <t>湯氏瞪羚</t>
  </si>
  <si>
    <t>豺</t>
  </si>
  <si>
    <t>圖：野狗的地圖(生物3)</t>
  </si>
  <si>
    <t>高角羚</t>
  </si>
  <si>
    <t>圖：類似鹿的動物的地圖(生物3)</t>
  </si>
  <si>
    <t>海獅</t>
  </si>
  <si>
    <t>褐色的海獸</t>
  </si>
  <si>
    <t>黑眼睛海獸</t>
  </si>
  <si>
    <t>圖：擁有奇異花紋動物的地圖(生物2)</t>
  </si>
  <si>
    <t>海豹</t>
  </si>
  <si>
    <t>圖：山貓的地圖(生物2)</t>
  </si>
  <si>
    <t>圖：野狗的地圖(生物2)</t>
  </si>
  <si>
    <t>獾</t>
  </si>
  <si>
    <t>圖：擅長挖洞動物的地圖</t>
  </si>
  <si>
    <t>圖：野生羊的地圖(生物1)</t>
  </si>
  <si>
    <t>摩洛哥西岸</t>
  </si>
  <si>
    <t>紅鹿</t>
  </si>
  <si>
    <t>調查奇妙的傳聞</t>
  </si>
  <si>
    <t>紅毛猩猩</t>
  </si>
  <si>
    <t>科穆多巨蜥</t>
  </si>
  <si>
    <t>飛龍的子孫</t>
  </si>
  <si>
    <t>印度熊</t>
  </si>
  <si>
    <t>夢想之旅相當遙遠</t>
  </si>
  <si>
    <t>白虎</t>
  </si>
  <si>
    <t>白神的使者</t>
  </si>
  <si>
    <t>森蚺</t>
  </si>
  <si>
    <t>亞馬遜的大蛇</t>
  </si>
  <si>
    <t>亞馬遜河中的生物</t>
  </si>
  <si>
    <t>象鳥</t>
  </si>
  <si>
    <t>森林的合唱團</t>
  </si>
  <si>
    <t>美洲豹</t>
  </si>
  <si>
    <t>蟒蛇</t>
  </si>
  <si>
    <t>寒冷地帶的老虎調查</t>
  </si>
  <si>
    <t>鄂霍次克海</t>
  </si>
  <si>
    <t>獅子</t>
  </si>
  <si>
    <t>駝鹿</t>
  </si>
  <si>
    <t>馬來熊</t>
  </si>
  <si>
    <t>恆河鱷</t>
  </si>
  <si>
    <t>美洲獅</t>
  </si>
  <si>
    <t>大食蟻獸</t>
  </si>
  <si>
    <t>獵豹</t>
  </si>
  <si>
    <t>蒙古牛</t>
  </si>
  <si>
    <t>極北之地的牛</t>
  </si>
  <si>
    <t>北格陵蘭外海</t>
  </si>
  <si>
    <t>雙峰駱駝</t>
  </si>
  <si>
    <t>有著雙峰的駱駝</t>
  </si>
  <si>
    <t>北極熊</t>
  </si>
  <si>
    <t>冰天雪地的熊</t>
  </si>
  <si>
    <t>調查棕熊的棲息地</t>
  </si>
  <si>
    <t>黑豹</t>
  </si>
  <si>
    <t>樹上的獵人</t>
  </si>
  <si>
    <t>凱門鱷</t>
  </si>
  <si>
    <t>澳洲淡水鱷</t>
  </si>
  <si>
    <t>薩氏巨蜥</t>
  </si>
  <si>
    <t>馬來貘</t>
  </si>
  <si>
    <t>海峽南邊的島嶼</t>
  </si>
  <si>
    <t>豹</t>
  </si>
  <si>
    <t>斑驢</t>
  </si>
  <si>
    <t>螺旋形角的動物</t>
  </si>
  <si>
    <t>眼鏡熊</t>
  </si>
  <si>
    <t>格陵蘭馴鹿</t>
  </si>
  <si>
    <t>灰熊</t>
  </si>
  <si>
    <t>印度象</t>
  </si>
  <si>
    <t>搜索非洲象</t>
  </si>
  <si>
    <t>大角羊</t>
  </si>
  <si>
    <t>食人虎</t>
  </si>
  <si>
    <t>非洲水牛</t>
  </si>
  <si>
    <t>長著角和鬃毛的動物</t>
  </si>
  <si>
    <t>文字所代表的意義</t>
  </si>
  <si>
    <t>非洲象</t>
  </si>
  <si>
    <t>貘</t>
  </si>
  <si>
    <t>金色的捕食者</t>
  </si>
  <si>
    <t>東北航路東端調査</t>
  </si>
  <si>
    <t>南美駝馬</t>
  </si>
  <si>
    <t>似栗色羊駝的動物</t>
  </si>
  <si>
    <t>似駱駝的動物</t>
  </si>
  <si>
    <t>大猩猩</t>
  </si>
  <si>
    <t>森林中的黑影</t>
  </si>
  <si>
    <t>里斯本/塞維爾</t>
  </si>
  <si>
    <t>騾鹿</t>
  </si>
  <si>
    <t>栗色羊駝</t>
  </si>
  <si>
    <t>水鹿</t>
  </si>
  <si>
    <t>太攀蛇</t>
  </si>
  <si>
    <t>劇毒</t>
  </si>
  <si>
    <t>長頸鹿</t>
  </si>
  <si>
    <t>美洲野牛</t>
  </si>
  <si>
    <t>蚺</t>
  </si>
  <si>
    <t>馬羚</t>
  </si>
  <si>
    <t>尼羅鱷</t>
  </si>
  <si>
    <t>潛伏在大河中的怪獸</t>
  </si>
  <si>
    <t>波斯豹</t>
  </si>
  <si>
    <t>聖彼得堡</t>
    <phoneticPr fontId="1" type="noConversion"/>
  </si>
  <si>
    <t>河馬</t>
  </si>
  <si>
    <t>歐洲野牛</t>
  </si>
  <si>
    <t>似牛的生物</t>
  </si>
  <si>
    <t>原牛</t>
  </si>
  <si>
    <t>野生歐洲牛的調查</t>
  </si>
  <si>
    <t>棕熊</t>
  </si>
  <si>
    <t>犀牛</t>
  </si>
  <si>
    <t>野豬</t>
  </si>
  <si>
    <t>圖：野生豬的地圖(生物1)</t>
  </si>
  <si>
    <t>角馬</t>
  </si>
  <si>
    <t>圖：牛群的地圖(生物2)</t>
  </si>
  <si>
    <t>水牛</t>
  </si>
  <si>
    <t>圖：棲息在水邊的牛的地圖(生物2)</t>
  </si>
  <si>
    <t>塞維爾/拿坡里/威尼斯</t>
  </si>
  <si>
    <t>圖：大鹿的地圖(生物1)</t>
  </si>
  <si>
    <t>圖：有瘤的動物的地圖(生物1)</t>
  </si>
  <si>
    <t>海洋生物</t>
    <phoneticPr fontId="5" type="noConversion"/>
  </si>
  <si>
    <t>釣</t>
    <phoneticPr fontId="5" type="noConversion"/>
  </si>
  <si>
    <t>裸海蝶</t>
  </si>
  <si>
    <t>冰海的天使</t>
  </si>
  <si>
    <t>獨角獸的角</t>
  </si>
  <si>
    <t>弓頭鯨</t>
  </si>
  <si>
    <t>冰海的永久居民</t>
  </si>
  <si>
    <t>遲鈍的鯊魚</t>
  </si>
  <si>
    <t>活石魚</t>
  </si>
  <si>
    <t>腔棘魚</t>
  </si>
  <si>
    <t>巨大象魚</t>
  </si>
  <si>
    <t>粉紅色的海灘</t>
  </si>
  <si>
    <t>北美沿岸的調查</t>
  </si>
  <si>
    <t>獨角鯨</t>
  </si>
  <si>
    <t>療傷藥之原料</t>
  </si>
  <si>
    <t>黑皮旗魚</t>
  </si>
  <si>
    <t>白皮旗魚</t>
  </si>
  <si>
    <t>雨傘旗魚</t>
  </si>
  <si>
    <t>馬爾地夫群島附近(3264,4860)(3264,4810)</t>
  </si>
  <si>
    <t>大海鰱</t>
  </si>
  <si>
    <t>地中海旗魚</t>
  </si>
  <si>
    <t>綠裸胸鱔</t>
  </si>
  <si>
    <t>綠色的巨魚</t>
  </si>
  <si>
    <t>小頭睡鯊</t>
  </si>
  <si>
    <t>棲息於東南大陸的鱷魚</t>
  </si>
  <si>
    <t>海百合</t>
  </si>
  <si>
    <t>儒艮</t>
  </si>
  <si>
    <t>海牛</t>
  </si>
  <si>
    <t>鸚鵡螺</t>
  </si>
  <si>
    <t>鰩魚</t>
  </si>
  <si>
    <t>三棘鱟</t>
  </si>
  <si>
    <t>凜凜目光的鳥</t>
  </si>
  <si>
    <t>亞馬遜河的粗暴的人</t>
  </si>
  <si>
    <t>(13299,2480)(13314,2470)(13319,2447)</t>
  </si>
  <si>
    <t>貝魯嘉鱘</t>
  </si>
  <si>
    <t>卡法右上海灣(1773,2778)</t>
  </si>
  <si>
    <t>拿破崙魚</t>
  </si>
  <si>
    <t>遠東哲羅魚</t>
  </si>
  <si>
    <t>北海道與千島群島中間(6870,2905)/北海道十勝南岸(6756,2980)</t>
  </si>
  <si>
    <t>南美海獅</t>
  </si>
  <si>
    <t>國王企鵝</t>
  </si>
  <si>
    <t>大旗魚</t>
  </si>
  <si>
    <t>熱帶的巨大魚</t>
  </si>
  <si>
    <t>更進一步調查澤巴爾德島</t>
  </si>
  <si>
    <t>EA2+</t>
    <phoneticPr fontId="1" type="noConversion"/>
  </si>
  <si>
    <t>牙買加扁魟</t>
  </si>
  <si>
    <t>加勒比海南部</t>
  </si>
  <si>
    <t>露脊鼠海豚</t>
  </si>
  <si>
    <t>調查飛行海面的生物</t>
  </si>
  <si>
    <t>草海龍</t>
  </si>
  <si>
    <t>玻璃鯰魚</t>
  </si>
  <si>
    <t>岩棲真鰃</t>
  </si>
  <si>
    <t>加勒比海西部</t>
  </si>
  <si>
    <t>黑蝶貝</t>
  </si>
  <si>
    <t>下口鯰</t>
  </si>
  <si>
    <t>虎斑恐龍魚</t>
  </si>
  <si>
    <t>長了羽毛的魚</t>
  </si>
  <si>
    <t>尼羅恐龍魚</t>
  </si>
  <si>
    <t>尖吻鱸</t>
  </si>
  <si>
    <t>東方飛角魚</t>
  </si>
  <si>
    <t>尖齒鋸鰩</t>
  </si>
  <si>
    <t>歐洲大鯰魚</t>
  </si>
  <si>
    <t>亞馬遜淡水魟魚</t>
  </si>
  <si>
    <t>半花祼鳚</t>
  </si>
  <si>
    <t>東卡拉海</t>
  </si>
  <si>
    <t>斑點鱘</t>
  </si>
  <si>
    <t>豹斑章魚</t>
  </si>
  <si>
    <t>四國島與九州中間 (6227,3462)(6210,3476)</t>
  </si>
  <si>
    <t>白背清潔蝦</t>
  </si>
  <si>
    <t>花紋海豚</t>
  </si>
  <si>
    <t>釣魚發現物</t>
  </si>
  <si>
    <t>東方狼魚</t>
  </si>
  <si>
    <t>小藍企鵝</t>
  </si>
  <si>
    <t>長冠馬可羅尼企鵝</t>
  </si>
  <si>
    <t>澤巴爾德島周邊的生物</t>
  </si>
  <si>
    <t>小丑魚</t>
  </si>
  <si>
    <t>與海葵共存的魚類</t>
  </si>
  <si>
    <t>鋸鯊</t>
  </si>
  <si>
    <t>荷巴特港外(7066,6803) 或(5570,6590)(6289,6748)</t>
  </si>
  <si>
    <t>大白鯊</t>
  </si>
  <si>
    <t>撒旦鴨嘴</t>
  </si>
  <si>
    <t>費氏骨舌</t>
  </si>
  <si>
    <t>美露鱈</t>
  </si>
  <si>
    <t>福克斯群島(聖安東尼奧往南美尾端，火地島的東南方海上)(13428,6979)</t>
  </si>
  <si>
    <t>亞馬遜河豚</t>
  </si>
  <si>
    <t>月魚</t>
  </si>
  <si>
    <t>川紋笛鯛</t>
  </si>
  <si>
    <t>灰鯖鮫</t>
  </si>
  <si>
    <t>南極鱈魚</t>
  </si>
  <si>
    <t>黑脂鯧</t>
  </si>
  <si>
    <t>非洲龍魚</t>
  </si>
  <si>
    <t>狹鱗庸鰈</t>
  </si>
  <si>
    <t>大銀板魚</t>
  </si>
  <si>
    <t>亞馬遜鴨嘴</t>
  </si>
  <si>
    <t>食藻蟹</t>
  </si>
  <si>
    <t>琉璃黑鱸</t>
  </si>
  <si>
    <t>隆頭鸚哥魚</t>
  </si>
  <si>
    <t>藍鯨</t>
  </si>
  <si>
    <t>白鯨</t>
  </si>
  <si>
    <t>鯨魚的生態調查</t>
  </si>
  <si>
    <t>灰鯨</t>
  </si>
  <si>
    <t>七星鱧</t>
  </si>
  <si>
    <t>鱸鰻</t>
  </si>
  <si>
    <t>虎鯨</t>
  </si>
  <si>
    <t>巨大兇猛的海豚</t>
  </si>
  <si>
    <t>小鬚鯨</t>
  </si>
  <si>
    <t>跳岩企鵝</t>
  </si>
  <si>
    <t>重慶西南</t>
  </si>
  <si>
    <t>重慶</t>
    <phoneticPr fontId="5" type="noConversion"/>
  </si>
  <si>
    <t>考艾青花魚</t>
  </si>
  <si>
    <t>銀紋笛鯛</t>
  </si>
  <si>
    <t>白斑烏賊</t>
  </si>
  <si>
    <t>龍膽石斑魚</t>
  </si>
  <si>
    <t>鋸蓋魚</t>
  </si>
  <si>
    <t>角箱魨</t>
  </si>
  <si>
    <t>橫跨海峽的島嶼</t>
  </si>
  <si>
    <t>斑馬狗頭</t>
  </si>
  <si>
    <t>條紋鱸魚</t>
  </si>
  <si>
    <t>尼羅尖吻鱸</t>
  </si>
  <si>
    <t>赤蠵龜</t>
  </si>
  <si>
    <t>暖海中的大烏龜</t>
  </si>
  <si>
    <t>綠蠵龜</t>
  </si>
  <si>
    <t>碧藍大海中的青龜</t>
  </si>
  <si>
    <t>長崎南方</t>
  </si>
  <si>
    <t>馬鞭魚</t>
  </si>
  <si>
    <t>琵琶魚</t>
  </si>
  <si>
    <t>圖：常見的貝類的地圖(生物3)</t>
  </si>
  <si>
    <t>鯨鯊</t>
  </si>
  <si>
    <t>桑給巴爾/亞丁</t>
  </si>
  <si>
    <t>地上樂園</t>
  </si>
  <si>
    <t>露脊鯨</t>
  </si>
  <si>
    <t>悠閒的鯨魚</t>
  </si>
  <si>
    <t>含劇毒的海蛇</t>
  </si>
  <si>
    <t>圖：危險的海蛇的地圖(生物3)</t>
  </si>
  <si>
    <t>芋螺</t>
  </si>
  <si>
    <t>圖：有毒貝殼的地圖(生物3)</t>
  </si>
  <si>
    <t>電鯰</t>
  </si>
  <si>
    <t>虎鰻</t>
  </si>
  <si>
    <t>大法螺</t>
  </si>
  <si>
    <t>抹香鯨</t>
  </si>
  <si>
    <t>鯨魚的生態調查(生物1)</t>
  </si>
  <si>
    <t>黑腳企鵝</t>
  </si>
  <si>
    <t>圖：黑水鳥的地圖(生物2)</t>
  </si>
  <si>
    <t>獅子魚</t>
  </si>
  <si>
    <t>圖：毒魚的地圖(生物2)</t>
  </si>
  <si>
    <t>鰈魚</t>
  </si>
  <si>
    <t>圖：色彩鮮豔的魚的地圖(生物1)</t>
  </si>
  <si>
    <t>海豚</t>
  </si>
  <si>
    <t>圖：飛魚的地圖(生物2)</t>
  </si>
  <si>
    <t>鰻鯰</t>
  </si>
  <si>
    <t>圖：毒魚的地圖(生物1)</t>
  </si>
  <si>
    <t>僧帽水母</t>
  </si>
  <si>
    <t>海上的危險生物</t>
  </si>
  <si>
    <t>珊瑚</t>
  </si>
  <si>
    <t>圖：可以採到珊瑚的海域圖(生物1)</t>
  </si>
  <si>
    <t>刺魨</t>
  </si>
  <si>
    <t>圖：有刺魚的地圖(生物1)</t>
  </si>
  <si>
    <t>寶螺</t>
  </si>
  <si>
    <t>圖：色彩鮮豔的貝殼的地圖(生物1)</t>
  </si>
  <si>
    <t>四眼魚</t>
  </si>
  <si>
    <t>漢陽</t>
  </si>
  <si>
    <t>中太平洋海盆西部</t>
  </si>
  <si>
    <t>地理</t>
    <phoneticPr fontId="5" type="noConversion"/>
  </si>
  <si>
    <t>地</t>
    <phoneticPr fontId="5" type="noConversion"/>
  </si>
  <si>
    <t>格陵蘭冰山</t>
  </si>
  <si>
    <t>冰封的大地</t>
  </si>
  <si>
    <t>紐芬蘭</t>
  </si>
  <si>
    <t>玫瑰色的湖泊</t>
  </si>
  <si>
    <t>拿索附近的航線調查</t>
  </si>
  <si>
    <t>宿霧島</t>
  </si>
  <si>
    <t>旅途的終點</t>
  </si>
  <si>
    <t>平靜之海</t>
  </si>
  <si>
    <t>怒濤洶湧的大瀑布</t>
  </si>
  <si>
    <t>懷那比丘</t>
  </si>
  <si>
    <t>危險的幼峰</t>
  </si>
  <si>
    <t>格陵蘭</t>
  </si>
  <si>
    <t>至「葡萄產地」之路</t>
  </si>
  <si>
    <t>馬克薩斯群島</t>
  </si>
  <si>
    <t>太平洋</t>
  </si>
  <si>
    <t>通道</t>
  </si>
  <si>
    <t>藍洞</t>
  </si>
  <si>
    <t>麥哲倫海峽</t>
  </si>
  <si>
    <t>波托西銀山</t>
  </si>
  <si>
    <t>墨西哥灣流</t>
  </si>
  <si>
    <t>冰島</t>
  </si>
  <si>
    <t>拉帕努伊</t>
  </si>
  <si>
    <t>德雷克海峽</t>
  </si>
  <si>
    <t>的的喀喀湖</t>
  </si>
  <si>
    <t>凱厄圖爾瀑布</t>
  </si>
  <si>
    <t>南美東北部的地理情報</t>
  </si>
  <si>
    <t>南美北岸高地</t>
  </si>
  <si>
    <t>東北航路的指標</t>
  </si>
  <si>
    <t>澤巴爾德島</t>
  </si>
  <si>
    <t>達爾文湖</t>
  </si>
  <si>
    <t>湄公河三角洲</t>
  </si>
  <si>
    <t>分割大河的島</t>
  </si>
  <si>
    <t>洪堡洋流</t>
  </si>
  <si>
    <t>石見銀山</t>
  </si>
  <si>
    <t>大溪地島</t>
  </si>
  <si>
    <t>北方針葉林</t>
  </si>
  <si>
    <t>凍土的森林</t>
  </si>
  <si>
    <t>冰海世界</t>
  </si>
  <si>
    <t>湄南河</t>
  </si>
  <si>
    <t>三角洲</t>
  </si>
  <si>
    <t>列島東端</t>
  </si>
  <si>
    <t>奧特亞羅瓦</t>
  </si>
  <si>
    <t>前人的足跡</t>
  </si>
  <si>
    <t>安地斯山脈</t>
  </si>
  <si>
    <t>阿塔卡馬鹽湖</t>
  </si>
  <si>
    <t>鳥類聚集之處</t>
  </si>
  <si>
    <t>亞馬遜河</t>
  </si>
  <si>
    <t>完成歐洲極北地區海域調查</t>
  </si>
  <si>
    <t>長島</t>
  </si>
  <si>
    <t>本格拉海流</t>
  </si>
  <si>
    <t>美麗的島嶼</t>
  </si>
  <si>
    <t>梯田</t>
  </si>
  <si>
    <t>巴塔哥尼亞</t>
  </si>
  <si>
    <t>萬那杜</t>
  </si>
  <si>
    <t>博斯普魯斯海峽</t>
  </si>
  <si>
    <t>東地中海</t>
    <phoneticPr fontId="1" type="noConversion"/>
  </si>
  <si>
    <t>拉布拉他河</t>
  </si>
  <si>
    <t>摩鹿加群島</t>
  </si>
  <si>
    <t>巴里島</t>
  </si>
  <si>
    <t>安恆地區</t>
  </si>
  <si>
    <t>約克角半島</t>
  </si>
  <si>
    <t>挖空的大地</t>
  </si>
  <si>
    <t>火地島</t>
  </si>
  <si>
    <t>薩摩亞群島</t>
  </si>
  <si>
    <t>大沙沙漠</t>
  </si>
  <si>
    <t>大陸西北岸的基本調查</t>
  </si>
  <si>
    <t>貝加爾湖</t>
  </si>
  <si>
    <t>圖：未完成的地圖(地理10)</t>
  </si>
  <si>
    <t>鷹嶺懸崖</t>
  </si>
  <si>
    <t>馬拉若島</t>
  </si>
  <si>
    <t>帝汶島</t>
  </si>
  <si>
    <t>前往列島的更東邊</t>
  </si>
  <si>
    <t>哈馬黑拉島</t>
  </si>
  <si>
    <t>生富的小島</t>
  </si>
  <si>
    <t>巴斯海峽</t>
  </si>
  <si>
    <t>密西西比河</t>
  </si>
  <si>
    <t>土地開發的期待</t>
  </si>
  <si>
    <t>湄公河</t>
  </si>
  <si>
    <t>勒維格海角</t>
  </si>
  <si>
    <t>對自然的敬意</t>
  </si>
  <si>
    <t>宗3</t>
  </si>
  <si>
    <t>路文角</t>
  </si>
  <si>
    <t>艾爾利蒙瀑布</t>
  </si>
  <si>
    <t>百慕達海域</t>
  </si>
  <si>
    <t>阿森松</t>
  </si>
  <si>
    <t>馬拉開波湖</t>
  </si>
  <si>
    <t>聖赫勒拿</t>
  </si>
  <si>
    <t>伊斯坦堡/亞歷山大</t>
  </si>
  <si>
    <t>西元前</t>
  </si>
  <si>
    <t>查戈斯群島</t>
  </si>
  <si>
    <t>尤卡坦半島</t>
  </si>
  <si>
    <t>帛琉群島</t>
  </si>
  <si>
    <t>哈德遜河</t>
  </si>
  <si>
    <t>皮諾斯島</t>
  </si>
  <si>
    <t>聖薩爾瓦多島</t>
  </si>
  <si>
    <t>蘇祿群島</t>
  </si>
  <si>
    <t>巴哈馬群島</t>
  </si>
  <si>
    <t>牙買加島</t>
  </si>
  <si>
    <t>加勒比海</t>
  </si>
  <si>
    <t>古巴島</t>
  </si>
  <si>
    <t>開曼群島</t>
  </si>
  <si>
    <t>關島</t>
  </si>
  <si>
    <t>斐濟群島</t>
  </si>
  <si>
    <t>另一條航路</t>
  </si>
  <si>
    <t>慶伯利高原</t>
  </si>
  <si>
    <t>奧利諾科河</t>
  </si>
  <si>
    <t>小巽他群島</t>
  </si>
  <si>
    <t>橫渡群島的航路</t>
  </si>
  <si>
    <t>調查麻六甲東邊的大陸</t>
  </si>
  <si>
    <t>呂宋島</t>
  </si>
  <si>
    <t>和西班牙有因緣之地</t>
  </si>
  <si>
    <t>特爾納特島</t>
  </si>
  <si>
    <t>大澳洲灣</t>
  </si>
  <si>
    <t>奇怪的風景</t>
  </si>
  <si>
    <t>大巽他群島</t>
  </si>
  <si>
    <t>麻六甲海峽</t>
  </si>
  <si>
    <t>通往東方國家的窄路</t>
  </si>
  <si>
    <t>安達曼海</t>
  </si>
  <si>
    <t>摩鹿加海</t>
  </si>
  <si>
    <t>飄香的大海</t>
  </si>
  <si>
    <t>蘇門答臘島</t>
  </si>
  <si>
    <t>摩鹿加海峽</t>
  </si>
  <si>
    <t>追加調查摩鹿加海</t>
  </si>
  <si>
    <t>克拉倫斯海峽</t>
  </si>
  <si>
    <t>眼前的海峽</t>
  </si>
  <si>
    <t>所羅門海</t>
  </si>
  <si>
    <t>調查新幾內亞島東方海域</t>
  </si>
  <si>
    <t>預先調查歷史</t>
  </si>
  <si>
    <t>拉克代夫群島</t>
  </si>
  <si>
    <t>海盜的溫床</t>
  </si>
  <si>
    <t>馬爾地夫群島</t>
  </si>
  <si>
    <t>塞席爾群島</t>
  </si>
  <si>
    <t>天國般的無人島</t>
  </si>
  <si>
    <t>希望角</t>
  </si>
  <si>
    <t>調查南美地形</t>
  </si>
  <si>
    <t>查格雷斯河</t>
  </si>
  <si>
    <t>大苦湖</t>
  </si>
  <si>
    <t>巴拿馬灣</t>
  </si>
  <si>
    <t>附近的漁場</t>
  </si>
  <si>
    <t>謎樣的山</t>
  </si>
  <si>
    <t>卡托切海角</t>
  </si>
  <si>
    <t>接近暴風雨的地方</t>
  </si>
  <si>
    <t>加里曼丹島</t>
  </si>
  <si>
    <t>香料群島的空白地帶</t>
  </si>
  <si>
    <t>珊瑚海</t>
  </si>
  <si>
    <t>實際存在的樂園</t>
  </si>
  <si>
    <t>赤砂的荒野</t>
  </si>
  <si>
    <t>澎湖島</t>
  </si>
  <si>
    <t>平衡岩</t>
  </si>
  <si>
    <t>卡奔塔利亞灣</t>
  </si>
  <si>
    <t>馬來半島</t>
  </si>
  <si>
    <t>東西交易的要衝</t>
  </si>
  <si>
    <t>大海樂園</t>
  </si>
  <si>
    <t>金甌半島</t>
  </si>
  <si>
    <t>大濕地帶</t>
  </si>
  <si>
    <t>潛藏著怪奇的河川</t>
  </si>
  <si>
    <t>暹羅灣</t>
  </si>
  <si>
    <t>嘉定西方的大灣</t>
  </si>
  <si>
    <t>袋鼠島</t>
  </si>
  <si>
    <t>奇岩島</t>
  </si>
  <si>
    <t>印度河</t>
  </si>
  <si>
    <t>印度的母河</t>
  </si>
  <si>
    <t>恆河</t>
  </si>
  <si>
    <t>印度的聖河</t>
  </si>
  <si>
    <t>錫蘭島</t>
  </si>
  <si>
    <t>寶石之島</t>
  </si>
  <si>
    <t>西洋山脈</t>
  </si>
  <si>
    <t>印度洋</t>
  </si>
  <si>
    <t>廣闊的海原</t>
  </si>
  <si>
    <t>保克海峽</t>
  </si>
  <si>
    <t>傳教的據點</t>
  </si>
  <si>
    <t>不毛的高原</t>
  </si>
  <si>
    <t>幼發拉底河</t>
  </si>
  <si>
    <t>啟示錄上敘述的大河</t>
  </si>
  <si>
    <t>波斯灣</t>
  </si>
  <si>
    <t>棟德勒角</t>
  </si>
  <si>
    <t>錫蘭島的最南端</t>
  </si>
  <si>
    <t>好望角</t>
  </si>
  <si>
    <t>非洲南端</t>
  </si>
  <si>
    <t>巴芬灣</t>
  </si>
  <si>
    <t>厄加勒斯角</t>
  </si>
  <si>
    <t>真正的最南端</t>
  </si>
  <si>
    <t>爪哇島</t>
  </si>
  <si>
    <t>桑德拉瓦希灣</t>
  </si>
  <si>
    <t>菲律賓海</t>
  </si>
  <si>
    <t>調查馬尼拉東方海域</t>
  </si>
  <si>
    <t>撒哈拉沙漠</t>
  </si>
  <si>
    <t>巴拿馬地峽</t>
  </si>
  <si>
    <t>分隔南北之地</t>
  </si>
  <si>
    <t>阿蘇埃羅半島</t>
  </si>
  <si>
    <t>馬格麗塔島</t>
  </si>
  <si>
    <t>高加索山脈</t>
  </si>
  <si>
    <t>牙買加海峽</t>
  </si>
  <si>
    <t>圖：未完成的地圖(地理3)</t>
  </si>
  <si>
    <t>夢蓮湖</t>
  </si>
  <si>
    <t>圖：未完成的地圖(地理6)</t>
  </si>
  <si>
    <t>曼德海峽</t>
  </si>
  <si>
    <t>保持紅海透明度的海峽</t>
  </si>
  <si>
    <t>聖瑪利海角</t>
  </si>
  <si>
    <t>望加錫海峽</t>
  </si>
  <si>
    <t>民答那峨島</t>
  </si>
  <si>
    <t>馬尼拉南邊的巨島</t>
  </si>
  <si>
    <t>阿塔卡馬沙漠</t>
  </si>
  <si>
    <t>塞內加爾河</t>
  </si>
  <si>
    <t>邁向大帝國之路</t>
  </si>
  <si>
    <t>塔狄歐間歇泉群</t>
  </si>
  <si>
    <t>波斯的大海</t>
  </si>
  <si>
    <t>確保阿拉伯航線</t>
  </si>
  <si>
    <t>紅海</t>
  </si>
  <si>
    <t>荷姆茲海峽</t>
  </si>
  <si>
    <t>波斯的海峽</t>
  </si>
  <si>
    <t>馬爾山脈</t>
  </si>
  <si>
    <t>索科特拉</t>
  </si>
  <si>
    <t>坎佩切灣</t>
  </si>
  <si>
    <t>聖安東尼奧海角</t>
  </si>
  <si>
    <t>尋找標識</t>
  </si>
  <si>
    <t>銀與河</t>
  </si>
  <si>
    <t>安平</t>
  </si>
  <si>
    <t>多瑙河</t>
  </si>
  <si>
    <t>流入黑海的河川</t>
  </si>
  <si>
    <t>黑海</t>
  </si>
  <si>
    <t>黑死病的歷史</t>
  </si>
  <si>
    <t>塞維爾/倫敦</t>
  </si>
  <si>
    <t>瓦德茲半島</t>
  </si>
  <si>
    <t>巽他海峽</t>
  </si>
  <si>
    <t>摩寧頓島</t>
  </si>
  <si>
    <t>特萬特佩克灣</t>
  </si>
  <si>
    <t>達連山脈</t>
  </si>
  <si>
    <t>阿拉伯海</t>
  </si>
  <si>
    <t>海上的交易路線</t>
  </si>
  <si>
    <t>桑給巴爾/卡利卡特</t>
  </si>
  <si>
    <t>班達海</t>
  </si>
  <si>
    <t>科摩羅群島</t>
  </si>
  <si>
    <t>馬達加斯加島</t>
  </si>
  <si>
    <t>加利那斯海角</t>
  </si>
  <si>
    <t>科科河</t>
  </si>
  <si>
    <t>格魯特島</t>
  </si>
  <si>
    <t>俾斯麥群島</t>
  </si>
  <si>
    <t>塔斯曼海</t>
  </si>
  <si>
    <t>斯賓塞灣</t>
  </si>
  <si>
    <t>弗洛勒斯海</t>
  </si>
  <si>
    <t>石雨傘</t>
  </si>
  <si>
    <t>洪都拉斯灣</t>
  </si>
  <si>
    <t>最美麗的海</t>
  </si>
  <si>
    <t>達連灣</t>
  </si>
  <si>
    <t>通往新大陸西岸之路</t>
  </si>
  <si>
    <t>小威尼斯</t>
  </si>
  <si>
    <t>尼日河</t>
  </si>
  <si>
    <t>奧蘭治河</t>
  </si>
  <si>
    <t>贊比西河</t>
  </si>
  <si>
    <t>河口附近的漁場</t>
  </si>
  <si>
    <t>開普敦/桑給巴爾</t>
  </si>
  <si>
    <t>爪哇海</t>
  </si>
  <si>
    <t>曼卡島</t>
  </si>
  <si>
    <t>厄勒海峽</t>
  </si>
  <si>
    <t>北方的要衝</t>
  </si>
  <si>
    <t>阿拉弗拉海</t>
  </si>
  <si>
    <t>文化度2w</t>
  </si>
  <si>
    <t>冰河</t>
  </si>
  <si>
    <t>艾爾半島</t>
  </si>
  <si>
    <t>普倫蒂灣</t>
  </si>
  <si>
    <t>斯堪地那維亞半島</t>
  </si>
  <si>
    <t>黑森林之島</t>
  </si>
  <si>
    <t>比奧哥島</t>
  </si>
  <si>
    <t>幾內亞灣的島嶼</t>
  </si>
  <si>
    <t>普林西比</t>
  </si>
  <si>
    <t>普林西比的島嶼</t>
  </si>
  <si>
    <t>聖多美島</t>
  </si>
  <si>
    <t>圖：未完成的地圖(地理2)</t>
  </si>
  <si>
    <t>科羅海</t>
  </si>
  <si>
    <t>斐濟群島的近海調查</t>
  </si>
  <si>
    <t>瓜亞基爾灣</t>
  </si>
  <si>
    <t>聖馬提亞灣</t>
  </si>
  <si>
    <t>聖荷赫灣</t>
  </si>
  <si>
    <t>尼羅河</t>
  </si>
  <si>
    <t>布朗角</t>
  </si>
  <si>
    <t>亞速爾群島</t>
  </si>
  <si>
    <t>大西洋的正中央</t>
  </si>
  <si>
    <t>塞維爾/倫敦/馬賽/阿姆斯特丹</t>
  </si>
  <si>
    <t>剛果河</t>
  </si>
  <si>
    <t>剛果王國的大門</t>
  </si>
  <si>
    <t>維德海角</t>
  </si>
  <si>
    <t>非洲的最西端</t>
  </si>
  <si>
    <t>峽灣</t>
  </si>
  <si>
    <t>良港的產地</t>
  </si>
  <si>
    <t>倫敦/阿姆斯特丹</t>
  </si>
  <si>
    <t>波斯尼亞灣</t>
  </si>
  <si>
    <t>冰凍的海洋</t>
  </si>
  <si>
    <t>芬蘭灣</t>
  </si>
  <si>
    <t>哥特蘭島</t>
  </si>
  <si>
    <t>波羅的海的神之島</t>
  </si>
  <si>
    <t>蘇祿海</t>
  </si>
  <si>
    <t>提威</t>
  </si>
  <si>
    <t>大漁場</t>
  </si>
  <si>
    <t>有沒有大家都能釣魚的淺灘</t>
  </si>
  <si>
    <t>科林斯地峽</t>
  </si>
  <si>
    <t>希臘近海的地形</t>
  </si>
  <si>
    <t>曼島</t>
  </si>
  <si>
    <t>不列顛西部的小島</t>
  </si>
  <si>
    <t>雪特蘭群島</t>
  </si>
  <si>
    <t>不列顛北部的群島</t>
  </si>
  <si>
    <t>福特彎圖拉島</t>
  </si>
  <si>
    <t>加那利群島的大島</t>
  </si>
  <si>
    <t>加斯科尼灣</t>
  </si>
  <si>
    <t>法蘭西西部的海灣</t>
  </si>
  <si>
    <t>伊比薩島</t>
  </si>
  <si>
    <t>馬爾他島</t>
  </si>
  <si>
    <t>圖：未完成的地圖(地理1)</t>
  </si>
  <si>
    <t>梅諾爾卡島</t>
  </si>
  <si>
    <t>博尼法喬海峽</t>
  </si>
  <si>
    <t>陽光海岸</t>
  </si>
  <si>
    <t>充滿陽光的海邊</t>
  </si>
  <si>
    <t>奧特朗托海峽</t>
  </si>
  <si>
    <t>愛爾蘭海</t>
  </si>
  <si>
    <t>不列顛島西部的調查</t>
  </si>
  <si>
    <t>聖馬洛灣</t>
  </si>
  <si>
    <t>法蘭西西北部的海岸線</t>
  </si>
  <si>
    <t>聖維森特角</t>
  </si>
  <si>
    <t>伊比利亞半島的西南端</t>
  </si>
  <si>
    <t>羅卡角</t>
  </si>
  <si>
    <t>蘭茲角</t>
  </si>
  <si>
    <t>陸地盡頭的海角</t>
  </si>
  <si>
    <t>忒修斯的回歸</t>
  </si>
  <si>
    <t>馬賽/熱那亞/拿坡里/威尼斯/雅典</t>
  </si>
  <si>
    <t>AR1</t>
  </si>
  <si>
    <t>東南亞開拓港</t>
  </si>
  <si>
    <t>不列顛島北部</t>
  </si>
  <si>
    <t>天文</t>
    <phoneticPr fontId="5" type="noConversion"/>
  </si>
  <si>
    <t>天</t>
    <phoneticPr fontId="5" type="noConversion"/>
  </si>
  <si>
    <t>時間</t>
    <phoneticPr fontId="9" type="noConversion"/>
  </si>
  <si>
    <t>海衛一</t>
    <phoneticPr fontId="1" type="noConversion"/>
  </si>
  <si>
    <t>視認</t>
    <phoneticPr fontId="6" type="noConversion"/>
  </si>
  <si>
    <t>海王星</t>
    <phoneticPr fontId="1" type="noConversion"/>
  </si>
  <si>
    <t>偏離的天王星</t>
    <phoneticPr fontId="1" type="noConversion"/>
  </si>
  <si>
    <t>調查雙魚宮</t>
  </si>
  <si>
    <t>夜空的秤</t>
  </si>
  <si>
    <t>獵蠍射手</t>
  </si>
  <si>
    <t>調查寶瓶宮</t>
  </si>
  <si>
    <t>黃道十二宮  16-1</t>
  </si>
  <si>
    <t>山羊和魚的星座</t>
  </si>
  <si>
    <t>黃道十二宮  14-1</t>
  </si>
  <si>
    <t>尋找消失的星星</t>
  </si>
  <si>
    <t>黃道十二宮  15-1</t>
  </si>
  <si>
    <t>彗星的記錄</t>
  </si>
  <si>
    <t>喝神酒的魚</t>
  </si>
  <si>
    <t>黃道十二宮  15-2</t>
  </si>
  <si>
    <t>天空中閃耀的蠍子</t>
  </si>
  <si>
    <t>黃道十二宮  8-1</t>
  </si>
  <si>
    <t>巨蟹座</t>
  </si>
  <si>
    <t>巨蟹宮的調查</t>
  </si>
  <si>
    <t>天空的獅子</t>
  </si>
  <si>
    <t>兄弟星</t>
  </si>
  <si>
    <t>勇士的臨終</t>
  </si>
  <si>
    <t>傳說中的流浪詩人</t>
  </si>
  <si>
    <t>安地列斯群島海域</t>
  </si>
  <si>
    <t>視認</t>
  </si>
  <si>
    <t>在夜空上閃耀的勇者</t>
  </si>
  <si>
    <t>調查海中的妖怪</t>
  </si>
  <si>
    <t>牡羊座</t>
  </si>
  <si>
    <t>在天上閃耀的山羊</t>
  </si>
  <si>
    <t>天上的公牛</t>
  </si>
  <si>
    <t>黃道十二宮  13-1</t>
  </si>
  <si>
    <t>天秤座</t>
  </si>
  <si>
    <t>黃道的女神</t>
  </si>
  <si>
    <t>黃道十二宮  11-1</t>
  </si>
  <si>
    <t>昴宿星團</t>
  </si>
  <si>
    <t>美麗的星群</t>
  </si>
  <si>
    <t>巨神的山脈</t>
  </si>
  <si>
    <t>黃道十二宮  9-2</t>
  </si>
  <si>
    <t>冬季鑽石</t>
  </si>
  <si>
    <t>蛇夫座</t>
  </si>
  <si>
    <t>鯨魚座</t>
  </si>
  <si>
    <t>GA4</t>
  </si>
  <si>
    <t>金牛座</t>
  </si>
  <si>
    <t>黃道十二宮  9-1</t>
  </si>
  <si>
    <t>黃道十二宮10-1</t>
  </si>
  <si>
    <t>土星</t>
  </si>
  <si>
    <t>日德蘭半島海域</t>
  </si>
  <si>
    <t>波蘭創造的星座</t>
  </si>
  <si>
    <t>春季的三角形</t>
  </si>
  <si>
    <t>橙色明亮的星星</t>
  </si>
  <si>
    <t>天空中閃耀的尖端</t>
  </si>
  <si>
    <t>黃道十二宮  5-2</t>
  </si>
  <si>
    <t>麒麟座</t>
  </si>
  <si>
    <t>德意志創造的星座</t>
  </si>
  <si>
    <t>EA2+</t>
  </si>
  <si>
    <t>黃道十二宮  5-1</t>
  </si>
  <si>
    <t>天蠍座</t>
  </si>
  <si>
    <t>提雷尼亞海</t>
  </si>
  <si>
    <t>南天的巨人</t>
  </si>
  <si>
    <t>黃道十二宮  7-1</t>
  </si>
  <si>
    <t>獅子的尾巴</t>
  </si>
  <si>
    <t>黃道十二宮  6-2</t>
  </si>
  <si>
    <t>火星</t>
  </si>
  <si>
    <t>太陽黑點</t>
  </si>
  <si>
    <t>太陽的蛀蟲</t>
  </si>
  <si>
    <t>古埃及的星座</t>
  </si>
  <si>
    <t>木星</t>
  </si>
  <si>
    <t>逆行的行星</t>
  </si>
  <si>
    <t>在夜空中描繪的弧線</t>
  </si>
  <si>
    <t>黃道十二宮  4-1</t>
  </si>
  <si>
    <t>角宿一</t>
  </si>
  <si>
    <t>黃道十二宮  4-2</t>
  </si>
  <si>
    <t>黃道十二宮  6-1</t>
  </si>
  <si>
    <t>衣索比亞的公主</t>
  </si>
  <si>
    <t>牧夫帶來的星座</t>
  </si>
  <si>
    <t>敘事詩中的星座</t>
  </si>
  <si>
    <t>苦惱的抉擇</t>
  </si>
  <si>
    <t>北極星和勺子</t>
  </si>
  <si>
    <t>黃道十二宮  3-1</t>
  </si>
  <si>
    <t>源於聖經的星座</t>
  </si>
  <si>
    <t>三角座</t>
  </si>
  <si>
    <t>島嶼的星座</t>
  </si>
  <si>
    <t>衣索比亞王妃的星座</t>
  </si>
  <si>
    <t>星空的嚮導</t>
  </si>
  <si>
    <t>少女的變身故事</t>
  </si>
  <si>
    <t>水星</t>
  </si>
  <si>
    <t>哥白尼的委託</t>
  </si>
  <si>
    <t>美之女神之星</t>
  </si>
  <si>
    <t>牧夫座</t>
  </si>
  <si>
    <t>黃道十二宮2-1</t>
  </si>
  <si>
    <t>仙女座</t>
  </si>
  <si>
    <t>無與倫比的酒杯</t>
  </si>
  <si>
    <t>是謊言還是錯誤</t>
  </si>
  <si>
    <t>擋在母子之間的東西</t>
  </si>
  <si>
    <t>閃耀在南天的星星</t>
  </si>
  <si>
    <t>葡萄酒的禮儀</t>
  </si>
  <si>
    <t>宙斯的從僕</t>
  </si>
  <si>
    <t>土星環</t>
  </si>
  <si>
    <t>馬腹一</t>
  </si>
  <si>
    <t>大犬座</t>
  </si>
  <si>
    <t>獵犬的傳說</t>
  </si>
  <si>
    <t>伽利略衛星</t>
  </si>
  <si>
    <t>南天的河流</t>
  </si>
  <si>
    <t>大西洋東北部</t>
  </si>
  <si>
    <t>天鷹座</t>
  </si>
  <si>
    <t>美女的傳說</t>
  </si>
  <si>
    <t>水委一</t>
  </si>
  <si>
    <t>日落的太白星</t>
  </si>
  <si>
    <t>明亮的啟明星</t>
  </si>
  <si>
    <t>天津四</t>
  </si>
  <si>
    <t>黃道十二宮1-2</t>
  </si>
  <si>
    <t>月面</t>
  </si>
  <si>
    <t>月亮表面</t>
  </si>
  <si>
    <t>夏季大三角</t>
  </si>
  <si>
    <t>大西洋中部</t>
  </si>
  <si>
    <t>類別</t>
    <phoneticPr fontId="5" type="noConversion"/>
  </si>
  <si>
    <t>地區</t>
  </si>
  <si>
    <t>城市</t>
  </si>
  <si>
    <t>NPC</t>
  </si>
  <si>
    <t>歐洲北部</t>
  </si>
  <si>
    <t>魯本斯</t>
  </si>
  <si>
    <t>總督官邸內</t>
  </si>
  <si>
    <t>漢堡</t>
  </si>
  <si>
    <t>馬丁‧路德</t>
  </si>
  <si>
    <t>歐洲東部</t>
  </si>
  <si>
    <t>夏洛克總管</t>
  </si>
  <si>
    <t>羅薩娜</t>
  </si>
  <si>
    <t>東非‧印度洋</t>
  </si>
  <si>
    <t>貝雷市長</t>
  </si>
  <si>
    <t>太守府內</t>
  </si>
  <si>
    <t>薩塞克斯伯爵</t>
  </si>
  <si>
    <t>王宮內</t>
  </si>
  <si>
    <t>伊拉斯姆斯</t>
  </si>
  <si>
    <t>塔羅牌</t>
  </si>
  <si>
    <t>歐洲西部</t>
  </si>
  <si>
    <t>恩金格‧恩本巴</t>
  </si>
  <si>
    <t>聖克魯斯候爵</t>
  </si>
  <si>
    <t>拉古薩</t>
  </si>
  <si>
    <t>維羅尼卡‧弗蘭克</t>
  </si>
  <si>
    <t>卡拉‧默罕默德</t>
  </si>
  <si>
    <t>加勒比‧中美</t>
  </si>
  <si>
    <t>維拉克魯斯</t>
  </si>
  <si>
    <t>拉斯．卡薩斯</t>
  </si>
  <si>
    <t>東亞</t>
  </si>
  <si>
    <t>莎士比亞</t>
  </si>
  <si>
    <t>安特衛普</t>
  </si>
  <si>
    <t>瑪莉亞王妃</t>
  </si>
  <si>
    <t>埃爾‧格列柯</t>
  </si>
  <si>
    <t>弗朗索瓦‧拉伯雷</t>
  </si>
  <si>
    <t>米開朗基羅</t>
  </si>
  <si>
    <t>寶藏</t>
  </si>
  <si>
    <t>盧貝克</t>
  </si>
  <si>
    <t>迪勒</t>
  </si>
  <si>
    <t>南特</t>
  </si>
  <si>
    <t>瑪格麗特公主</t>
  </si>
  <si>
    <t>富商比凱爾</t>
  </si>
  <si>
    <t>塔貝拉紅衣主教</t>
  </si>
  <si>
    <t>吉斯公爵</t>
  </si>
  <si>
    <t>馬賽行宮</t>
  </si>
  <si>
    <t>穆賴‧哈桑</t>
  </si>
  <si>
    <t>太守辦公室</t>
  </si>
  <si>
    <t>元老馬希德</t>
  </si>
  <si>
    <t>巴爾博亞</t>
  </si>
  <si>
    <t>舊金山</t>
    <phoneticPr fontId="1" type="noConversion"/>
  </si>
  <si>
    <t>化石</t>
  </si>
  <si>
    <t>諾斯特拉達姆士</t>
  </si>
  <si>
    <t>塞爾‧雷斯</t>
  </si>
  <si>
    <t>帕拉塞爾蘇斯</t>
  </si>
  <si>
    <t>默罕默德‧夏洛克</t>
  </si>
  <si>
    <t>植物</t>
  </si>
  <si>
    <t>巴爾內費爾特議長</t>
  </si>
  <si>
    <t>奧波多</t>
  </si>
  <si>
    <t>杜阿特‧洛佩斯</t>
  </si>
  <si>
    <t>湯馬士‧康帕內拉</t>
  </si>
  <si>
    <t>錫拉庫薩</t>
  </si>
  <si>
    <t>傑姆王子</t>
  </si>
  <si>
    <t>昆蟲</t>
  </si>
  <si>
    <t>貝魯特</t>
  </si>
  <si>
    <t>哈爾‧比伊</t>
  </si>
  <si>
    <t>費迪南戈國王</t>
  </si>
  <si>
    <t>鳥類</t>
  </si>
  <si>
    <t>湯瑪斯‧皮雷斯</t>
  </si>
  <si>
    <t>孔德公爵</t>
  </si>
  <si>
    <t>馬塞行宮</t>
  </si>
  <si>
    <t>喬爾喬內</t>
  </si>
  <si>
    <t>元首官邸</t>
  </si>
  <si>
    <t>開羅</t>
  </si>
  <si>
    <t>簡沙爾夫</t>
  </si>
  <si>
    <t>雷斯塔伯爵</t>
  </si>
  <si>
    <t>加來</t>
  </si>
  <si>
    <t>貝里女大公珍妮</t>
  </si>
  <si>
    <t>波爾多</t>
  </si>
  <si>
    <t>帕萊</t>
  </si>
  <si>
    <t>巴爾蒂總管</t>
  </si>
  <si>
    <t>拉‧瓦萊特</t>
  </si>
  <si>
    <t>紐曼‧比伊</t>
  </si>
  <si>
    <t>約翰‧蒂埃</t>
  </si>
  <si>
    <t>瓦倫西亞</t>
  </si>
  <si>
    <t>維薩里</t>
  </si>
  <si>
    <t>非洲西部</t>
  </si>
  <si>
    <t>恩金格‧恩庫瓦</t>
  </si>
  <si>
    <t>荷姆茲</t>
  </si>
  <si>
    <t>艾里．雷斯</t>
  </si>
  <si>
    <t>里斯拉當騎士團團長</t>
  </si>
  <si>
    <t>團長辦公室</t>
  </si>
  <si>
    <t>的黎波里</t>
  </si>
  <si>
    <t>希南‧帕薩</t>
  </si>
  <si>
    <t>達文西</t>
  </si>
  <si>
    <t>蒙莫朗西大元帥</t>
  </si>
  <si>
    <t>馬里卡爾</t>
  </si>
  <si>
    <t>亞伯拉罕</t>
  </si>
  <si>
    <t>宮殿</t>
  </si>
  <si>
    <t>音樂家傑楚阿爾澤</t>
  </si>
  <si>
    <t>技師莫蘭提南哥</t>
  </si>
  <si>
    <t>莫契尼哥內閣部長</t>
  </si>
  <si>
    <t>官邸</t>
  </si>
  <si>
    <t>巴賽隆納</t>
  </si>
  <si>
    <t>路易斯‧德‧萊昂</t>
  </si>
  <si>
    <t>非洲南部</t>
  </si>
  <si>
    <t>莫三比克</t>
  </si>
  <si>
    <t>哥利坦</t>
  </si>
  <si>
    <t>左撇子的阿馬達</t>
  </si>
  <si>
    <t>地理</t>
  </si>
  <si>
    <t>墨卡托</t>
  </si>
  <si>
    <t>比薩</t>
  </si>
  <si>
    <t>伽利略‧伽利萊</t>
  </si>
  <si>
    <t>布拉甘薩公爵</t>
  </si>
  <si>
    <t>加諾‧弗萊格佐</t>
  </si>
  <si>
    <t>元首辦公室</t>
  </si>
  <si>
    <t>索法拉</t>
  </si>
  <si>
    <t>阿里‧比伊</t>
  </si>
  <si>
    <t>大商人克加拉特</t>
  </si>
  <si>
    <t>南美</t>
  </si>
  <si>
    <t>巴伊亞</t>
  </si>
  <si>
    <t>卡布拉爾</t>
  </si>
  <si>
    <t>大商人達克特</t>
  </si>
  <si>
    <t>迪亞斯提督</t>
  </si>
  <si>
    <t>法爾內塞公爵</t>
  </si>
  <si>
    <t>特拉傑特侯爵夫人</t>
  </si>
  <si>
    <t>里奧亞非利加努</t>
  </si>
  <si>
    <t>馬斯喀特</t>
  </si>
  <si>
    <t>阿爾‧高里</t>
  </si>
  <si>
    <t>古華里奧酋長</t>
  </si>
  <si>
    <t>布宜諾斯艾利斯</t>
  </si>
  <si>
    <t>迪亞斯‧德‧索利斯</t>
  </si>
  <si>
    <t>東南亞</t>
  </si>
  <si>
    <t>馬尼拉</t>
  </si>
  <si>
    <t>萊加斯皮</t>
  </si>
  <si>
    <t xml:space="preserve">        【正裝度】達到20以上後，才能見除了本國王宮外的名人。</t>
  </si>
  <si>
    <t>港口˙村落</t>
    <phoneticPr fontId="5" type="noConversion"/>
  </si>
  <si>
    <t>許可證</t>
    <phoneticPr fontId="5" type="noConversion"/>
  </si>
  <si>
    <t>港口區域</t>
    <phoneticPr fontId="5" type="noConversion"/>
  </si>
  <si>
    <t>雅典衛城</t>
    <phoneticPr fontId="1" type="noConversion"/>
  </si>
  <si>
    <t>東亞</t>
    <phoneticPr fontId="5" type="noConversion"/>
  </si>
  <si>
    <t>東亞港口</t>
    <phoneticPr fontId="5" type="noConversion"/>
  </si>
  <si>
    <t>旺格努伊</t>
  </si>
  <si>
    <t>南太平洋</t>
  </si>
  <si>
    <t>大洋洲港口</t>
  </si>
  <si>
    <t>荷巴特</t>
  </si>
  <si>
    <t>東南亞港口</t>
  </si>
  <si>
    <t>芬瑟島</t>
  </si>
  <si>
    <t>卡卡杜</t>
  </si>
  <si>
    <t>達沃</t>
  </si>
  <si>
    <t>特爾納特</t>
  </si>
  <si>
    <t>安汶</t>
  </si>
  <si>
    <t>占碑</t>
  </si>
  <si>
    <t>嵐嶼</t>
  </si>
  <si>
    <t>和魯</t>
  </si>
  <si>
    <t>望加錫</t>
  </si>
  <si>
    <t>洛布里</t>
  </si>
  <si>
    <t>古晉</t>
  </si>
  <si>
    <t>北大年</t>
  </si>
  <si>
    <t>汶萊</t>
  </si>
  <si>
    <t>嘉定</t>
  </si>
  <si>
    <t>馬辰</t>
  </si>
  <si>
    <t>泗水</t>
  </si>
  <si>
    <t>中南美西岸</t>
  </si>
  <si>
    <t>帝利</t>
  </si>
  <si>
    <t>巨港</t>
  </si>
  <si>
    <t>麻六甲</t>
  </si>
  <si>
    <t>勃固</t>
  </si>
  <si>
    <t>阿卡普爾科</t>
  </si>
  <si>
    <t>瓜地馬拉</t>
  </si>
  <si>
    <t>巴拿馬</t>
  </si>
  <si>
    <t>亞齊</t>
  </si>
  <si>
    <t>通貝斯</t>
  </si>
  <si>
    <t>蘭巴耶克</t>
  </si>
  <si>
    <t>聖安東尼奧</t>
  </si>
  <si>
    <t>中南美東岸</t>
  </si>
  <si>
    <t>南美港口</t>
  </si>
  <si>
    <t>科皮亞波</t>
  </si>
  <si>
    <t>梅里達</t>
  </si>
  <si>
    <t>威廉斯塔德</t>
  </si>
  <si>
    <t>伯南布哥</t>
  </si>
  <si>
    <t>大開曼</t>
  </si>
  <si>
    <t>加拉卡斯</t>
  </si>
  <si>
    <t>特魯希略</t>
  </si>
  <si>
    <t>卡宴</t>
  </si>
  <si>
    <t>馬拉開波</t>
  </si>
  <si>
    <t>聖地牙哥</t>
  </si>
  <si>
    <t>牙買加</t>
  </si>
  <si>
    <t>拿索</t>
  </si>
  <si>
    <t>加爾各答</t>
  </si>
  <si>
    <t>錫蘭</t>
  </si>
  <si>
    <t>本地治里</t>
  </si>
  <si>
    <t>默蘇利珀德姆</t>
  </si>
  <si>
    <t>果阿</t>
  </si>
  <si>
    <t>科欽</t>
  </si>
  <si>
    <t>第烏</t>
  </si>
  <si>
    <t>巴士拉</t>
  </si>
  <si>
    <t>吉達</t>
  </si>
  <si>
    <t>杜法爾</t>
  </si>
  <si>
    <t>馬薩瓦</t>
  </si>
  <si>
    <t>蘇伊士</t>
  </si>
  <si>
    <t>澤拉</t>
  </si>
  <si>
    <t>亞速爾</t>
  </si>
  <si>
    <t>北大西洋</t>
  </si>
  <si>
    <t>西歐港口</t>
  </si>
  <si>
    <t>北歐港口</t>
  </si>
  <si>
    <t>東非</t>
  </si>
  <si>
    <t>南非港口</t>
  </si>
  <si>
    <t>西非</t>
  </si>
  <si>
    <t>西非港口</t>
  </si>
  <si>
    <t>麻林地</t>
  </si>
  <si>
    <t>納塔爾</t>
  </si>
  <si>
    <t>摩加迪休</t>
  </si>
  <si>
    <t>南大西洋</t>
  </si>
  <si>
    <t>本格拉</t>
  </si>
  <si>
    <t>羅安達</t>
  </si>
  <si>
    <t>塞拉里昂</t>
  </si>
  <si>
    <t>蒙巴薩</t>
  </si>
  <si>
    <t>聖多美</t>
  </si>
  <si>
    <t>維德角</t>
  </si>
  <si>
    <t>杜阿拉</t>
  </si>
  <si>
    <t>阿比讓</t>
  </si>
  <si>
    <t>卡里比布</t>
  </si>
  <si>
    <t>阿爾金</t>
  </si>
  <si>
    <t>東地中海</t>
  </si>
  <si>
    <t>東歐港口</t>
  </si>
  <si>
    <t>北海</t>
  </si>
  <si>
    <t>特拉布宗</t>
  </si>
  <si>
    <t>卡法</t>
  </si>
  <si>
    <t>卑爾根</t>
  </si>
  <si>
    <t>科科拉</t>
  </si>
  <si>
    <t>塞瓦斯托波爾</t>
  </si>
  <si>
    <t>阿爾及爾</t>
  </si>
  <si>
    <t>西地中海</t>
  </si>
  <si>
    <t>哥本哈根</t>
  </si>
  <si>
    <t>奧德薩</t>
  </si>
  <si>
    <t>里加</t>
  </si>
  <si>
    <t>維斯比</t>
  </si>
  <si>
    <t>但澤</t>
  </si>
  <si>
    <t>雅法</t>
  </si>
  <si>
    <t>薩沙里</t>
  </si>
  <si>
    <t>愛丁堡</t>
  </si>
  <si>
    <t>卡利亞里</t>
  </si>
  <si>
    <t>卡薩布蘭加</t>
  </si>
  <si>
    <t>拉斯帕爾馬斯</t>
  </si>
  <si>
    <t>希洪</t>
  </si>
  <si>
    <t>馬德拉</t>
  </si>
  <si>
    <t>都柏林</t>
  </si>
  <si>
    <t>安科納</t>
  </si>
  <si>
    <t>札達爾</t>
  </si>
  <si>
    <t>普利茅斯</t>
  </si>
  <si>
    <t>薩洛尼卡</t>
  </si>
  <si>
    <t>班加西</t>
  </si>
  <si>
    <t>蒙彼利埃</t>
  </si>
  <si>
    <t>甘地亞</t>
  </si>
  <si>
    <t>第里雅斯特</t>
  </si>
  <si>
    <t>卡爾維</t>
  </si>
  <si>
    <t>法魯</t>
  </si>
  <si>
    <t>多佛</t>
  </si>
  <si>
    <t>海爾德</t>
  </si>
  <si>
    <t>不來梅</t>
  </si>
  <si>
    <t>格羅寧根</t>
  </si>
  <si>
    <t>帕爾馬</t>
  </si>
  <si>
    <t>休達</t>
  </si>
  <si>
    <t>馬拉加</t>
  </si>
  <si>
    <t>◎ 編修：安瑟兒(戰列艦)</t>
    <phoneticPr fontId="1" type="noConversion"/>
  </si>
  <si>
    <t>發現物總數</t>
  </si>
  <si>
    <t>發現數</t>
    <phoneticPr fontId="1" type="noConversion"/>
  </si>
  <si>
    <t>人物3</t>
    <phoneticPr fontId="1" type="noConversion"/>
  </si>
  <si>
    <t>人物4</t>
    <phoneticPr fontId="1" type="noConversion"/>
  </si>
  <si>
    <t>人物5</t>
  </si>
  <si>
    <t>冒險官(小國9成)</t>
  </si>
  <si>
    <t>宗教建築</t>
  </si>
  <si>
    <t>【1】</t>
  </si>
  <si>
    <t>歷史遺物</t>
  </si>
  <si>
    <t>【2】</t>
  </si>
  <si>
    <t>宗教遺物</t>
  </si>
  <si>
    <t>【3】</t>
  </si>
  <si>
    <t>美術品</t>
  </si>
  <si>
    <t>【4】</t>
  </si>
  <si>
    <t>【5】</t>
  </si>
  <si>
    <t>【6】</t>
  </si>
  <si>
    <t>【7】</t>
  </si>
  <si>
    <t>【8】</t>
  </si>
  <si>
    <t>【9】</t>
  </si>
  <si>
    <t>小型生物</t>
  </si>
  <si>
    <t>【10】</t>
  </si>
  <si>
    <t>中型生物</t>
  </si>
  <si>
    <t>【11】</t>
  </si>
  <si>
    <t>大型生物</t>
  </si>
  <si>
    <t>【12】</t>
  </si>
  <si>
    <t>海洋生物</t>
  </si>
  <si>
    <t>【13】</t>
  </si>
  <si>
    <t>【14】</t>
  </si>
  <si>
    <t>港口村落</t>
  </si>
  <si>
    <t>【15】</t>
  </si>
  <si>
    <t>【16】</t>
  </si>
  <si>
    <t>台服大商戰</t>
  </si>
  <si>
    <t>大航海日文wiki</t>
  </si>
  <si>
    <t>好望角海域</t>
  </si>
  <si>
    <t>日／晴</t>
  </si>
  <si>
    <t>夜／晴</t>
  </si>
  <si>
    <t>威尼斯/拿坡里</t>
  </si>
  <si>
    <t>拿坡里/突尼斯/亞歷山大</t>
  </si>
  <si>
    <t>里斯本/馬賽/拿坡里</t>
  </si>
  <si>
    <t>熱那亞/拿坡里/突尼斯/雅典/亞歷山大</t>
  </si>
  <si>
    <t>馬賽/拿坡里/卡利卡特</t>
  </si>
  <si>
    <t>馬賽/熱那亞/拿坡里/威尼斯</t>
  </si>
  <si>
    <t>塞維爾/突尼斯/拿坡里</t>
  </si>
  <si>
    <t>里斯本/塞維爾/馬賽/拿坡里/伊斯坦堡</t>
  </si>
  <si>
    <t>塞維爾/馬賽/拿坡里/威尼斯/伊斯坦堡</t>
  </si>
  <si>
    <t>里斯本/馬賽/熱那亞/拿坡里/威尼斯</t>
  </si>
  <si>
    <t>馬賽/拿坡里/雅典/亞歷山大</t>
  </si>
  <si>
    <t>突尼斯/拿坡里/雅典/亞歷山大/伊斯坦堡</t>
  </si>
  <si>
    <t>利古里亞海</t>
  </si>
  <si>
    <t>里約熱內盧/聖多明哥</t>
  </si>
  <si>
    <t>þ</t>
    <phoneticPr fontId="1" type="noConversion"/>
  </si>
  <si>
    <t>氣象現象</t>
    <phoneticPr fontId="1" type="noConversion"/>
  </si>
  <si>
    <t>避日蛛</t>
  </si>
  <si>
    <t>烏尼昂加湖泊群</t>
  </si>
  <si>
    <t>塔德拉爾特阿卡庫斯石洞壁畫</t>
  </si>
  <si>
    <t>比爾薩山丘</t>
  </si>
  <si>
    <t>萊普蒂斯</t>
  </si>
  <si>
    <t>路克索地區</t>
  </si>
  <si>
    <t>圖特摩斯一世的方尖碑</t>
  </si>
  <si>
    <t>比布魯斯郊外</t>
  </si>
  <si>
    <t>帕福斯郊外</t>
  </si>
  <si>
    <t>下帕福斯墓地</t>
  </si>
  <si>
    <t>安納托利亞高原</t>
  </si>
  <si>
    <t>十字架項鏈</t>
  </si>
  <si>
    <t>高加索地方</t>
  </si>
  <si>
    <t>紫翠玉貓眼石</t>
  </si>
  <si>
    <t>俄羅斯麝鼴</t>
  </si>
  <si>
    <t>馬其頓地區</t>
  </si>
  <si>
    <t>克里特島內陸地區</t>
  </si>
  <si>
    <t>克里特文字的黏土板</t>
  </si>
  <si>
    <t>卡爾納克</t>
  </si>
  <si>
    <t>薩爾斯堡平原</t>
  </si>
  <si>
    <t>修道士的腳後跟</t>
  </si>
  <si>
    <t>西西伯利亞平原</t>
  </si>
  <si>
    <t>裏海</t>
  </si>
  <si>
    <t>俄羅斯項鏈盤墜</t>
  </si>
  <si>
    <t>文蘭的海角</t>
  </si>
  <si>
    <t>維京海盜的鐵盾</t>
  </si>
  <si>
    <t>馬雅低地</t>
  </si>
  <si>
    <t>科潘河北岸</t>
  </si>
  <si>
    <t>祭壇的浮雕</t>
  </si>
  <si>
    <t>加拉巴哥島內地</t>
  </si>
  <si>
    <t>印加的土器皿</t>
  </si>
  <si>
    <t>贊比西河中游</t>
  </si>
  <si>
    <t>河神像</t>
  </si>
  <si>
    <t>彩虹飛蜥</t>
  </si>
  <si>
    <t>巧人的石器</t>
  </si>
  <si>
    <t>辛巴威內陸地區</t>
  </si>
  <si>
    <t>青銅製儀禮用劍</t>
  </si>
  <si>
    <t>衣索比亞北部</t>
  </si>
  <si>
    <t>阿克蘇姆石</t>
  </si>
  <si>
    <t>烏爾地區</t>
  </si>
  <si>
    <t>坦賈武爾地區</t>
  </si>
  <si>
    <t>迦利的浮雕</t>
  </si>
  <si>
    <t>科納拉克地區</t>
  </si>
  <si>
    <t>古代印度的建築技藝書</t>
  </si>
  <si>
    <t>蒲甘地區</t>
  </si>
  <si>
    <t>上座部佛教之佛典</t>
  </si>
  <si>
    <t>波那貝島內地</t>
  </si>
  <si>
    <t>歐羅西帕兄弟的獨木舟</t>
  </si>
  <si>
    <t>台灣島東南岸</t>
  </si>
  <si>
    <t>掃叭石柱</t>
  </si>
  <si>
    <t>淡水河西</t>
  </si>
  <si>
    <t>新港文書</t>
  </si>
  <si>
    <t>雲台山西</t>
  </si>
  <si>
    <t>碧霞元君像</t>
  </si>
  <si>
    <t>黃土高原</t>
  </si>
  <si>
    <t>石製浮屠塔</t>
  </si>
  <si>
    <t>朝鮮半島北岸</t>
  </si>
  <si>
    <t>天女木蘭</t>
  </si>
  <si>
    <t>公州北</t>
  </si>
  <si>
    <t>武寧王的誌石</t>
  </si>
  <si>
    <t>長崎北</t>
  </si>
  <si>
    <t>百合若大臣</t>
  </si>
  <si>
    <t>近江</t>
  </si>
  <si>
    <t>信樂的陶壺</t>
  </si>
  <si>
    <t>巴拉圭河上游</t>
  </si>
  <si>
    <t>濾茶管</t>
  </si>
  <si>
    <t>巴拉圭冬青</t>
  </si>
  <si>
    <t>紅腿叫鶴</t>
  </si>
  <si>
    <t>亞馬遜內陸</t>
  </si>
  <si>
    <t>巴西莓</t>
  </si>
  <si>
    <t>林鴟</t>
  </si>
  <si>
    <t>玻璃蛙</t>
  </si>
  <si>
    <t>發現地點</t>
    <phoneticPr fontId="1" type="noConversion"/>
  </si>
  <si>
    <t>發現物</t>
    <phoneticPr fontId="1" type="noConversion"/>
  </si>
  <si>
    <t>地區</t>
    <phoneticPr fontId="1" type="noConversion"/>
  </si>
  <si>
    <t>非洲東部·印度</t>
  </si>
  <si>
    <t>加勒比·中美</t>
  </si>
  <si>
    <t>北美東岸</t>
  </si>
  <si>
    <t>備註</t>
    <phoneticPr fontId="1" type="noConversion"/>
  </si>
  <si>
    <t>已調查陸地&gt;20</t>
    <phoneticPr fontId="1" type="noConversion"/>
  </si>
  <si>
    <t>已調查陸地&gt;50</t>
    <phoneticPr fontId="1" type="noConversion"/>
  </si>
  <si>
    <t>已調查陸地&gt;70</t>
    <phoneticPr fontId="1" type="noConversion"/>
  </si>
  <si>
    <t>已調查陸地&gt;90</t>
    <phoneticPr fontId="1" type="noConversion"/>
  </si>
  <si>
    <t>技能1</t>
    <phoneticPr fontId="1" type="noConversion"/>
  </si>
  <si>
    <t>搜索</t>
    <phoneticPr fontId="1" type="noConversion"/>
  </si>
  <si>
    <t>技能等級</t>
    <phoneticPr fontId="1" type="noConversion"/>
  </si>
  <si>
    <t>生態調查</t>
  </si>
  <si>
    <t>考古學</t>
    <phoneticPr fontId="1" type="noConversion"/>
  </si>
  <si>
    <t>宗教學</t>
    <phoneticPr fontId="1" type="noConversion"/>
  </si>
  <si>
    <t>生物學</t>
    <phoneticPr fontId="1" type="noConversion"/>
  </si>
  <si>
    <t>地理學</t>
    <phoneticPr fontId="1" type="noConversion"/>
  </si>
  <si>
    <t>財寶鑑定</t>
    <phoneticPr fontId="1" type="noConversion"/>
  </si>
  <si>
    <t>技能2</t>
    <phoneticPr fontId="1" type="noConversion"/>
  </si>
  <si>
    <t>惡魔系列</t>
    <phoneticPr fontId="1" type="noConversion"/>
  </si>
  <si>
    <t>文蘭島系列</t>
    <phoneticPr fontId="1" type="noConversion"/>
  </si>
  <si>
    <t>人物1</t>
    <phoneticPr fontId="1" type="noConversion"/>
  </si>
  <si>
    <t>人物2</t>
    <phoneticPr fontId="1" type="noConversion"/>
  </si>
  <si>
    <t>西非的精美籃子</t>
  </si>
  <si>
    <t>昔日的肥皂製作</t>
  </si>
  <si>
    <t>園藝家的煩惱</t>
  </si>
  <si>
    <t>肉食動物懼怕的螞蟻</t>
  </si>
  <si>
    <t>不可思議的毒蛇</t>
  </si>
  <si>
    <t>消失的巨大螃蟹</t>
  </si>
  <si>
    <t>羅馬</t>
  </si>
  <si>
    <t>夏威夷</t>
  </si>
  <si>
    <t>舊金山</t>
  </si>
  <si>
    <t>黃河下游</t>
  </si>
  <si>
    <t>聖喬治/開普敦</t>
  </si>
  <si>
    <t>盧貝克東南部</t>
  </si>
  <si>
    <t>華南的大佛</t>
  </si>
  <si>
    <t>不怕毒的生物</t>
  </si>
  <si>
    <t>非洲的寄生植物</t>
  </si>
  <si>
    <t>穆圖返鄉</t>
  </si>
  <si>
    <t>受中斷的委託</t>
  </si>
  <si>
    <t>未來之歸處</t>
  </si>
  <si>
    <t>長了羽毛的魚的同類</t>
  </si>
  <si>
    <t>歷史之河</t>
  </si>
  <si>
    <t>地圖上沒有的島</t>
  </si>
  <si>
    <t>明朝百姓喜好的書</t>
  </si>
  <si>
    <t>預言中的彗星出現</t>
  </si>
  <si>
    <t>冬季大三角</t>
  </si>
  <si>
    <t>波羅的海</t>
  </si>
  <si>
    <t>勝負結果</t>
  </si>
  <si>
    <t>獻給濕婆的神廟</t>
  </si>
  <si>
    <t>基輔大公國的全盛期</t>
  </si>
  <si>
    <t>重要的護身符</t>
  </si>
  <si>
    <t>七彩虹神鳥</t>
  </si>
  <si>
    <t>羅摩與希特的故事</t>
  </si>
  <si>
    <t>追蹤騙子</t>
  </si>
  <si>
    <t>保命的餐具</t>
  </si>
  <si>
    <t>佛羅倫斯</t>
  </si>
  <si>
    <t>較小說有趣的歷史</t>
  </si>
  <si>
    <t>花郎的將軍</t>
  </si>
  <si>
    <t>對遺跡調查隊的協助</t>
  </si>
  <si>
    <t>霸業之餘暉</t>
  </si>
  <si>
    <t>探尋紅毛城的探險家</t>
  </si>
  <si>
    <t>語述朝鮮三國歷史</t>
  </si>
  <si>
    <t>榮華下的陰影</t>
  </si>
  <si>
    <t>群雄割據的故事</t>
  </si>
  <si>
    <t>磚塊壘砌的住房</t>
  </si>
  <si>
    <t>世界上最美的書</t>
  </si>
  <si>
    <t>恰弗恰斯</t>
  </si>
  <si>
    <t>找尋夏威基</t>
  </si>
  <si>
    <t>目標是自由的大平原</t>
  </si>
  <si>
    <t>塔寺並排的大地</t>
  </si>
  <si>
    <t>條條大路通羅馬</t>
  </si>
  <si>
    <t>伽耶的記錄</t>
  </si>
  <si>
    <t>滿載寶物的要塞</t>
  </si>
  <si>
    <t>形狀奇特的遺物</t>
  </si>
  <si>
    <t>聖地的石洞壁畫</t>
  </si>
  <si>
    <t>日落之遠方</t>
  </si>
  <si>
    <t>女神的神殿</t>
  </si>
  <si>
    <t>供奉聖母的大聖堂</t>
  </si>
  <si>
    <t>巴別塔的原型</t>
  </si>
  <si>
    <t xml:space="preserve">在「葡萄產地」看到的未來 </t>
  </si>
  <si>
    <t>語言的障礙</t>
  </si>
  <si>
    <t>《舊約聖經》的逸聞出處</t>
  </si>
  <si>
    <t>醫神的聖地</t>
  </si>
  <si>
    <t>俄羅斯的起源</t>
  </si>
  <si>
    <t>洞穴中所見之恐懼</t>
  </si>
  <si>
    <t>山壁的畫</t>
  </si>
  <si>
    <t>怪物的骨頭</t>
  </si>
  <si>
    <t>國王的圖書館</t>
  </si>
  <si>
    <t>船的墳墓</t>
  </si>
  <si>
    <t>坎佩切灣的要塞</t>
  </si>
  <si>
    <t>調查古代劇場</t>
  </si>
  <si>
    <t>與烏爾並列的都市國家</t>
  </si>
  <si>
    <t>古代遺跡與角鬥場</t>
  </si>
  <si>
    <t>拼湊而成的門</t>
  </si>
  <si>
    <t>調查岩窟遺跡</t>
  </si>
  <si>
    <t>畏懼與雄壯之巨翼</t>
  </si>
  <si>
    <t>至大陸內側</t>
  </si>
  <si>
    <t>給虛弱多病的媽媽的禮物</t>
  </si>
  <si>
    <t>白之睿智</t>
  </si>
  <si>
    <t>溺愛子女的父親</t>
  </si>
  <si>
    <t>隨風擺動的尾羽</t>
  </si>
  <si>
    <t>宏偉壯大之水</t>
  </si>
  <si>
    <t>歐亞大陸極東地區探索完畢</t>
  </si>
  <si>
    <t>通往加勒比的據點</t>
  </si>
  <si>
    <t>斯庫拉與卡律布狄斯</t>
  </si>
  <si>
    <t>奇妙的島嶼</t>
  </si>
  <si>
    <t>黃色風的故鄉</t>
  </si>
  <si>
    <t>魔海域</t>
  </si>
  <si>
    <t>北大陸的風景</t>
  </si>
  <si>
    <t>淡水附近的地理調查</t>
  </si>
  <si>
    <t>夜空中的六分儀</t>
  </si>
  <si>
    <t>空中的觀測儀器</t>
  </si>
  <si>
    <t>同敕命：進出新大陸西岸的前人的記錄</t>
  </si>
  <si>
    <t>亞得里亞海</t>
  </si>
  <si>
    <t>調查儀式</t>
  </si>
  <si>
    <t>沙之花</t>
  </si>
  <si>
    <t>洛磯山脈</t>
  </si>
  <si>
    <t>突尼斯/拿坡里</t>
  </si>
  <si>
    <t>突尼斯/拿坡里/威尼斯/雅典/伊斯坦堡</t>
  </si>
  <si>
    <t>船尾的星座</t>
  </si>
  <si>
    <t>波斯尼亞灣西岸</t>
  </si>
  <si>
    <t>波羅的海北部</t>
  </si>
  <si>
    <t>波羅的海東南部</t>
  </si>
  <si>
    <t>波羅的海西南部</t>
  </si>
  <si>
    <t>斯堪地那維亞西岸</t>
  </si>
  <si>
    <t>不列顛島南岸</t>
  </si>
  <si>
    <t>(薩爾斯堡平原)</t>
  </si>
  <si>
    <t>不列顛島東岸</t>
  </si>
  <si>
    <t>法蘭西西北岸</t>
  </si>
  <si>
    <t>奧斯陸北部</t>
  </si>
  <si>
    <t>都柏林北部</t>
  </si>
  <si>
    <t>加來南部</t>
  </si>
  <si>
    <t>南特南部</t>
  </si>
  <si>
    <t>(卡爾納克)</t>
  </si>
  <si>
    <t>比斯開灣南岸</t>
  </si>
  <si>
    <t>非洲西北岸</t>
  </si>
  <si>
    <t>非洲北岸</t>
  </si>
  <si>
    <t>(撒哈拉沙漠)</t>
  </si>
  <si>
    <t>熱那亞西北部</t>
  </si>
  <si>
    <t>突尼斯西部</t>
  </si>
  <si>
    <t>(比爾薩山丘)</t>
  </si>
  <si>
    <t>的黎波里東部</t>
  </si>
  <si>
    <t>(萊普蒂斯)</t>
  </si>
  <si>
    <t>地中海南部非洲北岸</t>
  </si>
  <si>
    <t>埃及北岸</t>
  </si>
  <si>
    <t>土耳其西岸</t>
  </si>
  <si>
    <t>(希薩爾利克山)</t>
  </si>
  <si>
    <t>開羅對岸</t>
  </si>
  <si>
    <t>(吉薩地區)</t>
  </si>
  <si>
    <t>尼羅河中部</t>
  </si>
  <si>
    <t>(路克索地區)</t>
  </si>
  <si>
    <t>尼羅河上游</t>
  </si>
  <si>
    <t>(亞斯文南部)</t>
  </si>
  <si>
    <t>黑海西北岸</t>
  </si>
  <si>
    <t>黑海東岸</t>
  </si>
  <si>
    <t>(高加索地方)</t>
  </si>
  <si>
    <t>土耳其北岸</t>
  </si>
  <si>
    <t>(安納托利亞高原)</t>
  </si>
  <si>
    <t>(坎帕尼亞地區)</t>
  </si>
  <si>
    <t>雅典西部</t>
  </si>
  <si>
    <t>(奧林匹亞地區)</t>
  </si>
  <si>
    <t>雅典西北部</t>
  </si>
  <si>
    <t>(福基斯地區)</t>
  </si>
  <si>
    <t>甘地亞西部</t>
  </si>
  <si>
    <t>(克里特島內陸地區)</t>
  </si>
  <si>
    <t>雅法東南部</t>
  </si>
  <si>
    <t>薩洛尼卡西南部</t>
  </si>
  <si>
    <t>(馬其頓地區)</t>
  </si>
  <si>
    <t>貝魯特北部</t>
  </si>
  <si>
    <t>法馬古斯塔西部</t>
  </si>
  <si>
    <t>(帕福斯郊外)</t>
  </si>
  <si>
    <t>開羅東南部</t>
  </si>
  <si>
    <t>陸地再調查報酬相關</t>
    <phoneticPr fontId="1" type="noConversion"/>
  </si>
  <si>
    <t>達成</t>
  </si>
  <si>
    <t>非洲西岸</t>
  </si>
  <si>
    <t>大西洋中部西岸</t>
  </si>
  <si>
    <t>非洲幾內亞灣北部</t>
  </si>
  <si>
    <t>羅安達北部</t>
  </si>
  <si>
    <t>非洲西南岸</t>
  </si>
  <si>
    <t>非洲南南西岸</t>
  </si>
  <si>
    <t>非洲南南東岸</t>
  </si>
  <si>
    <t>非洲東南岸</t>
  </si>
  <si>
    <t>(辛巴威內陸地區)</t>
  </si>
  <si>
    <t>馬達加斯加西岸</t>
  </si>
  <si>
    <t>印度洋非洲東岸</t>
  </si>
  <si>
    <t>阿拉伯海西北岸</t>
  </si>
  <si>
    <t>紅海東岸</t>
  </si>
  <si>
    <t>紅海西岸</t>
  </si>
  <si>
    <t>幼發拉底河上游</t>
  </si>
  <si>
    <t>孟加拉灣東北岸</t>
  </si>
  <si>
    <t>蒙巴薩西部</t>
  </si>
  <si>
    <t>(衣索比亞北部)</t>
  </si>
  <si>
    <t>巴士拉西北部</t>
  </si>
  <si>
    <t>(烏爾地區)</t>
  </si>
  <si>
    <t>卡利卡特北部</t>
  </si>
  <si>
    <t>錫蘭東部</t>
  </si>
  <si>
    <t>本地治里南部</t>
  </si>
  <si>
    <t>(坦賈武爾地區)</t>
  </si>
  <si>
    <t>加爾各答西南部</t>
  </si>
  <si>
    <t>(科納拉克地區)</t>
  </si>
  <si>
    <t>墨西哥灣西南岸</t>
  </si>
  <si>
    <t>亞馬遜河上游</t>
  </si>
  <si>
    <t>南美東北岸</t>
  </si>
  <si>
    <t>南美西北岸</t>
  </si>
  <si>
    <t>加拉巴哥島南岸</t>
  </si>
  <si>
    <t>(加拉巴哥島內地)</t>
  </si>
  <si>
    <t>聖多明哥西部</t>
  </si>
  <si>
    <t>哈瓦那東部</t>
  </si>
  <si>
    <t>波多貝羅西北部</t>
  </si>
  <si>
    <t>梅里達西南部</t>
  </si>
  <si>
    <t>(尤卡坦半島內陸)</t>
  </si>
  <si>
    <t>維拉克魯斯南部</t>
  </si>
  <si>
    <t>(馬雅低地)</t>
  </si>
  <si>
    <t>維拉克魯斯東南部</t>
  </si>
  <si>
    <t>瓜地馬拉東北部</t>
  </si>
  <si>
    <t>(科潘河北岸)</t>
  </si>
  <si>
    <t>巴拿馬東北部</t>
  </si>
  <si>
    <t>(文蘭的海角)</t>
  </si>
  <si>
    <t>北美大陸東岸</t>
  </si>
  <si>
    <t>(尼加拉河流域)</t>
  </si>
  <si>
    <t>北美大陸東南岸</t>
  </si>
  <si>
    <t>科羅拉多高原</t>
  </si>
  <si>
    <t>南美東南岸</t>
  </si>
  <si>
    <t>(巴拉圭河上游)</t>
  </si>
  <si>
    <t>南美西南岸</t>
  </si>
  <si>
    <t>拉帕努伊西岸</t>
  </si>
  <si>
    <t>(拉帕努伊內地)</t>
  </si>
  <si>
    <t>科皮亞波西北部</t>
  </si>
  <si>
    <t>利馬北部</t>
  </si>
  <si>
    <t>利馬東北部</t>
  </si>
  <si>
    <t>日本列島西岸</t>
  </si>
  <si>
    <t>(近江)</t>
  </si>
  <si>
    <t>朝鮮半島西岸</t>
  </si>
  <si>
    <t>(公州北)</t>
  </si>
  <si>
    <t>(黃土高原)</t>
  </si>
  <si>
    <t>中國東南岸</t>
  </si>
  <si>
    <t>淡水東南</t>
  </si>
  <si>
    <t>江戶北</t>
  </si>
  <si>
    <t>浦項西</t>
  </si>
  <si>
    <t>蘇門答臘島西南岸</t>
  </si>
  <si>
    <t>爪哇島北岸</t>
  </si>
  <si>
    <t>(爪哇島內地)</t>
  </si>
  <si>
    <t>西里伯斯島東岸</t>
  </si>
  <si>
    <t>波那貝島南岸</t>
  </si>
  <si>
    <t>(波那貝島內地)</t>
  </si>
  <si>
    <t>勃固北部</t>
  </si>
  <si>
    <t>(蒲甘地區)</t>
  </si>
  <si>
    <t>嘉定西北部</t>
  </si>
  <si>
    <t>(柬埔寨暹粒近郊)</t>
  </si>
  <si>
    <t>麻六甲西北部</t>
  </si>
  <si>
    <t>汶萊東南部</t>
  </si>
  <si>
    <t>澳洲西北岸</t>
  </si>
  <si>
    <t>(烏魯魯周邊)</t>
  </si>
  <si>
    <t>荷巴特北部</t>
  </si>
  <si>
    <t>旺格努伊西部</t>
  </si>
  <si>
    <t>北美大陸西岸</t>
  </si>
  <si>
    <t>(洛磯山脈地區)</t>
  </si>
  <si>
    <t>可調查陸地</t>
    <phoneticPr fontId="1" type="noConversion"/>
  </si>
  <si>
    <t>報酬</t>
  </si>
  <si>
    <t>製成10處陸地地圖</t>
  </si>
  <si>
    <t>博物學者的採集心得</t>
  </si>
  <si>
    <t>製成30處陸地地圖</t>
  </si>
  <si>
    <t>製成50處陸地地圖</t>
  </si>
  <si>
    <t>製成70處陸地地圖</t>
  </si>
  <si>
    <t>特優上高帆</t>
  </si>
  <si>
    <t>製成90處陸地地圖</t>
  </si>
  <si>
    <t>遊客的高級護身符</t>
  </si>
  <si>
    <t>製成110處陸地地圖</t>
  </si>
  <si>
    <t>製成130處陸地地圖</t>
  </si>
  <si>
    <t>女神座鐘</t>
  </si>
  <si>
    <t>製成150處陸地地圖</t>
  </si>
  <si>
    <t>特別調查員的長袍</t>
  </si>
  <si>
    <t>獎勵目標</t>
    <phoneticPr fontId="1" type="noConversion"/>
  </si>
  <si>
    <t>北美東岸</t>
    <phoneticPr fontId="1" type="noConversion"/>
  </si>
  <si>
    <t>北美西岸</t>
    <phoneticPr fontId="1" type="noConversion"/>
  </si>
  <si>
    <t>洛磯山脈地區</t>
    <phoneticPr fontId="1" type="noConversion"/>
  </si>
  <si>
    <t>尼加拉河流域</t>
    <phoneticPr fontId="1" type="noConversion"/>
  </si>
  <si>
    <t>參考網站</t>
    <phoneticPr fontId="1" type="noConversion"/>
  </si>
  <si>
    <t>已調查陸地&gt;100</t>
    <phoneticPr fontId="5" type="noConversion"/>
  </si>
  <si>
    <t>美麗的白馬</t>
  </si>
  <si>
    <t>遠古的繪畫</t>
  </si>
  <si>
    <t>長久的信仰</t>
  </si>
  <si>
    <t>俄羅斯的皮革</t>
  </si>
  <si>
    <t>東北航路東端調查</t>
  </si>
  <si>
    <t>科學的星座</t>
  </si>
  <si>
    <t>倫敦</t>
    <phoneticPr fontId="5" type="noConversion"/>
  </si>
  <si>
    <t>聖多明哥</t>
    <phoneticPr fontId="5" type="noConversion"/>
  </si>
  <si>
    <t>卡利卡特</t>
    <phoneticPr fontId="5" type="noConversion"/>
  </si>
  <si>
    <t>倫敦</t>
    <phoneticPr fontId="1" type="noConversion"/>
  </si>
  <si>
    <t>五</t>
    <phoneticPr fontId="5" type="noConversion"/>
  </si>
  <si>
    <t>馬賽</t>
    <phoneticPr fontId="5" type="noConversion"/>
  </si>
  <si>
    <t>土耳其西岸(希薩爾利克山)</t>
    <phoneticPr fontId="5" type="noConversion"/>
  </si>
  <si>
    <t>四</t>
    <phoneticPr fontId="1" type="noConversion"/>
  </si>
  <si>
    <t>四</t>
    <phoneticPr fontId="1" type="noConversion"/>
  </si>
  <si>
    <t>馬賽</t>
    <phoneticPr fontId="1" type="noConversion"/>
  </si>
  <si>
    <t>塞維爾</t>
    <phoneticPr fontId="1" type="noConversion"/>
  </si>
  <si>
    <t>利馬</t>
    <phoneticPr fontId="5" type="noConversion"/>
  </si>
  <si>
    <t>四</t>
    <phoneticPr fontId="5" type="noConversion"/>
  </si>
  <si>
    <t>安平</t>
    <phoneticPr fontId="5" type="noConversion"/>
  </si>
  <si>
    <t>EA1</t>
    <phoneticPr fontId="1" type="noConversion"/>
  </si>
  <si>
    <t>三</t>
    <phoneticPr fontId="1" type="noConversion"/>
  </si>
  <si>
    <t>里斯本</t>
    <phoneticPr fontId="1" type="noConversion"/>
  </si>
  <si>
    <t>EA2</t>
    <phoneticPr fontId="1" type="noConversion"/>
  </si>
  <si>
    <t>二</t>
    <phoneticPr fontId="1" type="noConversion"/>
  </si>
  <si>
    <t>亞歷山大</t>
    <phoneticPr fontId="5" type="noConversion"/>
  </si>
  <si>
    <t>雅典</t>
    <phoneticPr fontId="1" type="noConversion"/>
  </si>
  <si>
    <t>二</t>
    <phoneticPr fontId="1" type="noConversion"/>
  </si>
  <si>
    <t>GA3+</t>
    <phoneticPr fontId="1" type="noConversion"/>
  </si>
  <si>
    <t>雅典</t>
    <phoneticPr fontId="5" type="noConversion"/>
  </si>
  <si>
    <t>三</t>
    <phoneticPr fontId="5" type="noConversion"/>
  </si>
  <si>
    <t>二</t>
    <phoneticPr fontId="1" type="noConversion"/>
  </si>
  <si>
    <t>AR1</t>
    <phoneticPr fontId="5" type="noConversion"/>
  </si>
  <si>
    <t>二</t>
    <phoneticPr fontId="5" type="noConversion"/>
  </si>
  <si>
    <t>二</t>
    <phoneticPr fontId="1" type="noConversion"/>
  </si>
  <si>
    <t>二</t>
    <phoneticPr fontId="5" type="noConversion"/>
  </si>
  <si>
    <t>牌</t>
    <phoneticPr fontId="5" type="noConversion"/>
  </si>
  <si>
    <t>五</t>
    <phoneticPr fontId="5" type="noConversion"/>
  </si>
  <si>
    <t>維拉克魯斯東南部(特諾奇蒂特蘭)</t>
    <phoneticPr fontId="5" type="noConversion"/>
  </si>
  <si>
    <t>雅加達</t>
    <phoneticPr fontId="5" type="noConversion"/>
  </si>
  <si>
    <t>波那貝島南岸(波那貝島內地)</t>
    <phoneticPr fontId="5" type="noConversion"/>
  </si>
  <si>
    <t>卡利卡特</t>
    <phoneticPr fontId="5" type="noConversion"/>
  </si>
  <si>
    <t>爪哇島北岸(爪哇島內地)</t>
    <phoneticPr fontId="5" type="noConversion"/>
  </si>
  <si>
    <t>浦項西</t>
    <phoneticPr fontId="5" type="noConversion"/>
  </si>
  <si>
    <t>勃固北部(蒲甘地區)</t>
    <phoneticPr fontId="5" type="noConversion"/>
  </si>
  <si>
    <t>利馬</t>
    <phoneticPr fontId="5" type="noConversion"/>
  </si>
  <si>
    <t>瓜地馬拉東北部(科潘河北岸)</t>
    <phoneticPr fontId="5" type="noConversion"/>
  </si>
  <si>
    <t>嘉定西北部(柬埔寨暹粒近郊)</t>
    <phoneticPr fontId="5" type="noConversion"/>
  </si>
  <si>
    <t>伊斯坦堡</t>
    <phoneticPr fontId="5" type="noConversion"/>
  </si>
  <si>
    <t>雅典</t>
    <phoneticPr fontId="5" type="noConversion"/>
  </si>
  <si>
    <t>聖彼得堡</t>
    <phoneticPr fontId="5" type="noConversion"/>
  </si>
  <si>
    <t>倫敦</t>
    <phoneticPr fontId="5" type="noConversion"/>
  </si>
  <si>
    <t>雅加達</t>
    <phoneticPr fontId="5" type="noConversion"/>
  </si>
  <si>
    <t>馬賽</t>
    <phoneticPr fontId="5" type="noConversion"/>
  </si>
  <si>
    <t>羅馬</t>
    <phoneticPr fontId="1" type="noConversion"/>
  </si>
  <si>
    <t>突尼斯</t>
    <phoneticPr fontId="5" type="noConversion"/>
  </si>
  <si>
    <t>里斯本/塞維爾</t>
    <phoneticPr fontId="5" type="noConversion"/>
  </si>
  <si>
    <t>加爾各答西南部(科納拉克地區)</t>
    <phoneticPr fontId="5" type="noConversion"/>
  </si>
  <si>
    <t>安平</t>
    <phoneticPr fontId="5" type="noConversion"/>
  </si>
  <si>
    <t>波多貝羅</t>
    <phoneticPr fontId="5" type="noConversion"/>
  </si>
  <si>
    <t>馬薩瓦西南部(衣索比亞北部)</t>
    <phoneticPr fontId="5" type="noConversion"/>
  </si>
  <si>
    <t>加爾各答西南部(科納拉克地區)</t>
    <phoneticPr fontId="5" type="noConversion"/>
  </si>
  <si>
    <t>開普敦/桑給巴爾</t>
    <phoneticPr fontId="5" type="noConversion"/>
  </si>
  <si>
    <t>開羅對岸(吉薩地區)</t>
    <phoneticPr fontId="5" type="noConversion"/>
  </si>
  <si>
    <t>倫敦</t>
    <phoneticPr fontId="5" type="noConversion"/>
  </si>
  <si>
    <t>不列顛島南岸</t>
    <phoneticPr fontId="5" type="noConversion"/>
  </si>
  <si>
    <t>聖劍系列</t>
    <phoneticPr fontId="5" type="noConversion"/>
  </si>
  <si>
    <t>貝魯特北部</t>
    <phoneticPr fontId="5" type="noConversion"/>
  </si>
  <si>
    <t>塞維爾</t>
    <phoneticPr fontId="5" type="noConversion"/>
  </si>
  <si>
    <t>卡利卡特北部</t>
    <phoneticPr fontId="5" type="noConversion"/>
  </si>
  <si>
    <t>不敗之劍系列</t>
    <phoneticPr fontId="5" type="noConversion"/>
  </si>
  <si>
    <t>亞歷山大</t>
    <phoneticPr fontId="5" type="noConversion"/>
  </si>
  <si>
    <t>維拉克魯斯南部(馬雅低地)</t>
    <phoneticPr fontId="5" type="noConversion"/>
  </si>
  <si>
    <t>盜賊騎士系列</t>
    <phoneticPr fontId="1" type="noConversion"/>
  </si>
  <si>
    <t>台灣島東南岸</t>
    <phoneticPr fontId="5" type="noConversion"/>
  </si>
  <si>
    <t>斯德哥爾摩</t>
    <phoneticPr fontId="1" type="noConversion"/>
  </si>
  <si>
    <t>特拉諾瓦北岸(文蘭的海角)</t>
    <phoneticPr fontId="5" type="noConversion"/>
  </si>
  <si>
    <t>文蘭島系列</t>
    <phoneticPr fontId="1" type="noConversion"/>
  </si>
  <si>
    <t>倫敦/塞維爾/雅典/開普敦</t>
    <phoneticPr fontId="5" type="noConversion"/>
  </si>
  <si>
    <t>哈瓦那東部</t>
    <phoneticPr fontId="5" type="noConversion"/>
  </si>
  <si>
    <t>所羅門王的鑰匙系列</t>
    <phoneticPr fontId="5" type="noConversion"/>
  </si>
  <si>
    <t>里斯本/塞維爾/倫敦/馬賽/威尼斯</t>
    <phoneticPr fontId="5" type="noConversion"/>
  </si>
  <si>
    <t>神光戟系列</t>
    <phoneticPr fontId="5" type="noConversion"/>
  </si>
  <si>
    <t>維拉克魯斯南部(馬雅低地)</t>
    <phoneticPr fontId="5" type="noConversion"/>
  </si>
  <si>
    <t>里斯本/倫敦/阿姆斯特丹</t>
    <phoneticPr fontId="5" type="noConversion"/>
  </si>
  <si>
    <t>波羅的海北岸</t>
    <phoneticPr fontId="5" type="noConversion"/>
  </si>
  <si>
    <t>庫夫林系列</t>
    <phoneticPr fontId="5" type="noConversion"/>
  </si>
  <si>
    <t>雅加達</t>
    <phoneticPr fontId="5" type="noConversion"/>
  </si>
  <si>
    <t>旺格努伊西部</t>
    <phoneticPr fontId="5" type="noConversion"/>
  </si>
  <si>
    <t>不列顛島北岸</t>
    <phoneticPr fontId="5" type="noConversion"/>
  </si>
  <si>
    <t>奪魂劍系列</t>
    <phoneticPr fontId="1" type="noConversion"/>
  </si>
  <si>
    <t>斯堪地那維亞西海岸</t>
    <phoneticPr fontId="5" type="noConversion"/>
  </si>
  <si>
    <t>巴爾蒙克系列</t>
    <phoneticPr fontId="5" type="noConversion"/>
  </si>
  <si>
    <t>台灣島東南岸</t>
    <phoneticPr fontId="5" type="noConversion"/>
  </si>
  <si>
    <t>重慶西南</t>
    <phoneticPr fontId="5" type="noConversion"/>
  </si>
  <si>
    <t>塞維爾</t>
    <phoneticPr fontId="5" type="noConversion"/>
  </si>
  <si>
    <t>土耳其西岸(希薩爾利克山)</t>
    <phoneticPr fontId="5" type="noConversion"/>
  </si>
  <si>
    <t>盜賊騎士系列</t>
    <phoneticPr fontId="1" type="noConversion"/>
  </si>
  <si>
    <t>貝魯特北部</t>
    <phoneticPr fontId="5" type="noConversion"/>
  </si>
  <si>
    <t>約櫃的十誡系列</t>
    <phoneticPr fontId="1" type="noConversion"/>
  </si>
  <si>
    <t>亞歷山大</t>
    <phoneticPr fontId="5" type="noConversion"/>
  </si>
  <si>
    <t>尼羅河中部</t>
    <phoneticPr fontId="5" type="noConversion"/>
  </si>
  <si>
    <t>永遠的矢車菊系列5</t>
    <phoneticPr fontId="5" type="noConversion"/>
  </si>
  <si>
    <t>不列顛島南岸(薩爾斯堡平原)</t>
    <phoneticPr fontId="5" type="noConversion"/>
  </si>
  <si>
    <t>梅林系列</t>
    <phoneticPr fontId="1" type="noConversion"/>
  </si>
  <si>
    <t>聖多明哥</t>
    <phoneticPr fontId="1" type="noConversion"/>
  </si>
  <si>
    <t>斯堪地那維亞西海岸</t>
    <phoneticPr fontId="5" type="noConversion"/>
  </si>
  <si>
    <t>文蘭島系列</t>
    <phoneticPr fontId="1" type="noConversion"/>
  </si>
  <si>
    <t>遺跡探險</t>
    <phoneticPr fontId="5" type="noConversion"/>
  </si>
  <si>
    <t>路克索神殿</t>
    <phoneticPr fontId="1" type="noConversion"/>
  </si>
  <si>
    <t>塞維爾</t>
    <phoneticPr fontId="5" type="noConversion"/>
  </si>
  <si>
    <t>收復失地運動系列</t>
    <phoneticPr fontId="5" type="noConversion"/>
  </si>
  <si>
    <t>里斯本</t>
    <phoneticPr fontId="5" type="noConversion"/>
  </si>
  <si>
    <t>比斯開灣南岸</t>
    <phoneticPr fontId="5" type="noConversion"/>
  </si>
  <si>
    <t>收復失地運動系列</t>
    <phoneticPr fontId="1" type="noConversion"/>
  </si>
  <si>
    <t>重慶</t>
    <phoneticPr fontId="5" type="noConversion"/>
  </si>
  <si>
    <t>拉帕努伊西岸</t>
    <phoneticPr fontId="5" type="noConversion"/>
  </si>
  <si>
    <t>遺跡探險</t>
    <phoneticPr fontId="1" type="noConversion"/>
  </si>
  <si>
    <t>阿布辛拜勒神廟</t>
    <phoneticPr fontId="1" type="noConversion"/>
  </si>
  <si>
    <t>旺格努伊西部</t>
    <phoneticPr fontId="5" type="noConversion"/>
  </si>
  <si>
    <t>雅典西部</t>
    <phoneticPr fontId="5" type="noConversion"/>
  </si>
  <si>
    <t>遺跡探險</t>
    <phoneticPr fontId="1" type="noConversion"/>
  </si>
  <si>
    <t>路克索神殿</t>
    <phoneticPr fontId="1" type="noConversion"/>
  </si>
  <si>
    <t>波多貝羅</t>
    <phoneticPr fontId="5" type="noConversion"/>
  </si>
  <si>
    <t>杭州</t>
    <phoneticPr fontId="5" type="noConversion"/>
  </si>
  <si>
    <t>土耳其北岸(安納托利亞高原)</t>
    <phoneticPr fontId="5" type="noConversion"/>
  </si>
  <si>
    <t>歷史的背面系列</t>
    <phoneticPr fontId="1" type="noConversion"/>
  </si>
  <si>
    <t>突尼斯</t>
    <phoneticPr fontId="5" type="noConversion"/>
  </si>
  <si>
    <t>尼羅河中部</t>
    <phoneticPr fontId="5" type="noConversion"/>
  </si>
  <si>
    <t>卡利卡特</t>
    <phoneticPr fontId="5" type="noConversion"/>
  </si>
  <si>
    <t>斯德哥爾摩</t>
    <phoneticPr fontId="5" type="noConversion"/>
  </si>
  <si>
    <t>特拉諾瓦北岸(文蘭的海角)</t>
    <phoneticPr fontId="5" type="noConversion"/>
  </si>
  <si>
    <t>文蘭島系列</t>
    <phoneticPr fontId="1" type="noConversion"/>
  </si>
  <si>
    <t>北挪威海</t>
    <phoneticPr fontId="1" type="noConversion"/>
  </si>
  <si>
    <t>(503,1437)</t>
    <phoneticPr fontId="1" type="noConversion"/>
  </si>
  <si>
    <t>巴士拉西北部</t>
    <phoneticPr fontId="5" type="noConversion"/>
  </si>
  <si>
    <t>約櫃的十誡系列</t>
    <phoneticPr fontId="1" type="noConversion"/>
  </si>
  <si>
    <t>亞丁</t>
    <phoneticPr fontId="5" type="noConversion"/>
  </si>
  <si>
    <t>波斯灣北岸</t>
    <phoneticPr fontId="5" type="noConversion"/>
  </si>
  <si>
    <t>利馬</t>
    <phoneticPr fontId="5" type="noConversion"/>
  </si>
  <si>
    <t>科羅拉多高原</t>
    <phoneticPr fontId="5" type="noConversion"/>
  </si>
  <si>
    <t>威尼斯/雅典/伊斯坦堡</t>
    <phoneticPr fontId="5" type="noConversion"/>
  </si>
  <si>
    <t>開羅東南部</t>
    <phoneticPr fontId="5" type="noConversion"/>
  </si>
  <si>
    <t>雅典/伊斯坦堡/亞歷山大</t>
    <phoneticPr fontId="5" type="noConversion"/>
  </si>
  <si>
    <t>斯德哥爾摩</t>
    <phoneticPr fontId="5" type="noConversion"/>
  </si>
  <si>
    <t>時代稱號18-3</t>
    <phoneticPr fontId="1" type="noConversion"/>
  </si>
  <si>
    <t>阿姆斯特丹</t>
    <phoneticPr fontId="5" type="noConversion"/>
  </si>
  <si>
    <t>倫敦</t>
    <phoneticPr fontId="5" type="noConversion"/>
  </si>
  <si>
    <t>雅典</t>
    <phoneticPr fontId="5" type="noConversion"/>
  </si>
  <si>
    <t>亞特蘭提斯系列</t>
    <phoneticPr fontId="5" type="noConversion"/>
  </si>
  <si>
    <t>里斯本</t>
    <phoneticPr fontId="5" type="noConversion"/>
  </si>
  <si>
    <t>遺跡探險</t>
    <phoneticPr fontId="1" type="noConversion"/>
  </si>
  <si>
    <t>吉薩金字塔</t>
    <phoneticPr fontId="1" type="noConversion"/>
  </si>
  <si>
    <t>雅典/亞歷山大</t>
    <phoneticPr fontId="5" type="noConversion"/>
  </si>
  <si>
    <t>土耳其北岸</t>
    <phoneticPr fontId="5" type="noConversion"/>
  </si>
  <si>
    <t>波多貝羅</t>
    <phoneticPr fontId="5" type="noConversion"/>
  </si>
  <si>
    <t>維拉克魯斯南部(馬雅低地)</t>
    <phoneticPr fontId="5" type="noConversion"/>
  </si>
  <si>
    <t>里斯本/塞維爾</t>
    <phoneticPr fontId="5" type="noConversion"/>
  </si>
  <si>
    <t>比斯開灣南岸</t>
    <phoneticPr fontId="5" type="noConversion"/>
  </si>
  <si>
    <t>羅蘭的號角系列</t>
    <phoneticPr fontId="1" type="noConversion"/>
  </si>
  <si>
    <t>紅毛城</t>
    <phoneticPr fontId="1" type="noConversion"/>
  </si>
  <si>
    <t>開羅對岸</t>
    <phoneticPr fontId="5" type="noConversion"/>
  </si>
  <si>
    <t>塞維爾</t>
    <phoneticPr fontId="5" type="noConversion"/>
  </si>
  <si>
    <t>騎士中的騎士系列</t>
    <phoneticPr fontId="5" type="noConversion"/>
  </si>
  <si>
    <t>維拉克魯斯南部</t>
    <phoneticPr fontId="5" type="noConversion"/>
  </si>
  <si>
    <t>卡利卡特</t>
    <phoneticPr fontId="5" type="noConversion"/>
  </si>
  <si>
    <t>勃固北部</t>
    <phoneticPr fontId="5" type="noConversion"/>
  </si>
  <si>
    <t>亞丁</t>
    <phoneticPr fontId="5" type="noConversion"/>
  </si>
  <si>
    <t>阿拉伯海東北岸(信德地區)</t>
    <phoneticPr fontId="5" type="noConversion"/>
  </si>
  <si>
    <t>聖多明哥</t>
    <phoneticPr fontId="5" type="noConversion"/>
  </si>
  <si>
    <t>維拉克魯斯</t>
    <phoneticPr fontId="5" type="noConversion"/>
  </si>
  <si>
    <t>桑給巴爾</t>
    <phoneticPr fontId="5" type="noConversion"/>
  </si>
  <si>
    <t>蘇門答臘島西南岸</t>
    <phoneticPr fontId="5" type="noConversion"/>
  </si>
  <si>
    <t>波斯灣北岸</t>
    <phoneticPr fontId="5" type="noConversion"/>
  </si>
  <si>
    <t>聖彼得堡</t>
    <phoneticPr fontId="5" type="noConversion"/>
  </si>
  <si>
    <t>阿姆斯特丹</t>
    <phoneticPr fontId="5" type="noConversion"/>
  </si>
  <si>
    <t>土耳其西岸</t>
    <phoneticPr fontId="5" type="noConversion"/>
  </si>
  <si>
    <t>亞歷山大大帝系列</t>
    <phoneticPr fontId="1" type="noConversion"/>
  </si>
  <si>
    <t>利馬</t>
    <phoneticPr fontId="5" type="noConversion"/>
  </si>
  <si>
    <t>科皮亞波西北部</t>
    <phoneticPr fontId="5" type="noConversion"/>
  </si>
  <si>
    <t>遺跡探險</t>
    <phoneticPr fontId="1" type="noConversion"/>
  </si>
  <si>
    <t>路克索神殿</t>
    <phoneticPr fontId="1" type="noConversion"/>
  </si>
  <si>
    <t>科德角海域</t>
    <phoneticPr fontId="5" type="noConversion"/>
  </si>
  <si>
    <t>雅典/伊斯坦堡/亞歷山大</t>
    <phoneticPr fontId="5" type="noConversion"/>
  </si>
  <si>
    <t>阿布辛拜勒神廟</t>
    <phoneticPr fontId="1" type="noConversion"/>
  </si>
  <si>
    <t>塞維爾</t>
    <phoneticPr fontId="5" type="noConversion"/>
  </si>
  <si>
    <t>土耳其北岸</t>
    <phoneticPr fontId="5" type="noConversion"/>
  </si>
  <si>
    <t>威尼斯</t>
    <phoneticPr fontId="5" type="noConversion"/>
  </si>
  <si>
    <t>雅典西部</t>
    <phoneticPr fontId="5" type="noConversion"/>
  </si>
  <si>
    <t>馬賽</t>
    <phoneticPr fontId="5" type="noConversion"/>
  </si>
  <si>
    <t>北美大陸東南岸</t>
    <phoneticPr fontId="5" type="noConversion"/>
  </si>
  <si>
    <t>維拉克魯斯</t>
    <phoneticPr fontId="5" type="noConversion"/>
  </si>
  <si>
    <t>聖彼得堡</t>
    <phoneticPr fontId="5" type="noConversion"/>
  </si>
  <si>
    <t>里加</t>
    <phoneticPr fontId="5" type="noConversion"/>
  </si>
  <si>
    <t>雅典</t>
    <phoneticPr fontId="5" type="noConversion"/>
  </si>
  <si>
    <t>聖喬治</t>
    <phoneticPr fontId="5" type="noConversion"/>
  </si>
  <si>
    <t>維拉克魯斯東南部</t>
    <phoneticPr fontId="5" type="noConversion"/>
  </si>
  <si>
    <t>安地列斯群島海域</t>
    <phoneticPr fontId="1" type="noConversion"/>
  </si>
  <si>
    <t>(13348,3954)</t>
    <phoneticPr fontId="1" type="noConversion"/>
  </si>
  <si>
    <t>羅馬教會</t>
    <phoneticPr fontId="1" type="noConversion"/>
  </si>
  <si>
    <t>卡利卡特</t>
    <phoneticPr fontId="5" type="noConversion"/>
  </si>
  <si>
    <t>浦項</t>
    <phoneticPr fontId="5" type="noConversion"/>
  </si>
  <si>
    <t>淡水東南</t>
    <phoneticPr fontId="5" type="noConversion"/>
  </si>
  <si>
    <t>斯德哥爾摩</t>
    <phoneticPr fontId="5" type="noConversion"/>
  </si>
  <si>
    <t>東地中海</t>
    <phoneticPr fontId="1" type="noConversion"/>
  </si>
  <si>
    <t>(1163,3155)</t>
    <phoneticPr fontId="1" type="noConversion"/>
  </si>
  <si>
    <t>里斯本/塞維爾/馬賽/威尼斯/突尼斯</t>
    <phoneticPr fontId="5" type="noConversion"/>
  </si>
  <si>
    <t>法蘭西西北岸</t>
    <phoneticPr fontId="5" type="noConversion"/>
  </si>
  <si>
    <t>巴士拉西北部</t>
    <phoneticPr fontId="5" type="noConversion"/>
  </si>
  <si>
    <t>亞馬遜河上游(亞馬遜內陸)</t>
    <phoneticPr fontId="5" type="noConversion"/>
  </si>
  <si>
    <t>勃固北部</t>
    <phoneticPr fontId="5" type="noConversion"/>
  </si>
  <si>
    <t>波多貝羅</t>
    <phoneticPr fontId="5" type="noConversion"/>
  </si>
  <si>
    <t>安平</t>
    <phoneticPr fontId="5" type="noConversion"/>
  </si>
  <si>
    <t>浦項西</t>
    <phoneticPr fontId="5" type="noConversion"/>
  </si>
  <si>
    <t>里斯本</t>
    <phoneticPr fontId="5" type="noConversion"/>
  </si>
  <si>
    <t>貝魯特</t>
    <phoneticPr fontId="5" type="noConversion"/>
  </si>
  <si>
    <t>突尼斯/威尼斯/伊斯坦堡/亞歷山大</t>
    <phoneticPr fontId="5" type="noConversion"/>
  </si>
  <si>
    <t>貝魯特北部</t>
    <phoneticPr fontId="5" type="noConversion"/>
  </si>
  <si>
    <t>尼羅河中部</t>
    <phoneticPr fontId="5" type="noConversion"/>
  </si>
  <si>
    <t>利馬教會</t>
    <phoneticPr fontId="1" type="noConversion"/>
  </si>
  <si>
    <t>錫拉庫薩教會</t>
    <phoneticPr fontId="1" type="noConversion"/>
  </si>
  <si>
    <t>亞丁</t>
    <phoneticPr fontId="5" type="noConversion"/>
  </si>
  <si>
    <t>波斯灣北岸</t>
    <phoneticPr fontId="5" type="noConversion"/>
  </si>
  <si>
    <t>聖多明哥/波多貝羅</t>
    <phoneticPr fontId="5" type="noConversion"/>
  </si>
  <si>
    <t>墨西哥灣西南岸</t>
    <phoneticPr fontId="5" type="noConversion"/>
  </si>
  <si>
    <t>阿拉伯海東北岸</t>
    <phoneticPr fontId="5" type="noConversion"/>
  </si>
  <si>
    <t>安汶/特爾納特</t>
    <phoneticPr fontId="5" type="noConversion"/>
  </si>
  <si>
    <t>拉帕努伊西岸</t>
    <phoneticPr fontId="5" type="noConversion"/>
  </si>
  <si>
    <t>雅典</t>
    <phoneticPr fontId="5" type="noConversion"/>
  </si>
  <si>
    <t>甘地亞西部</t>
    <phoneticPr fontId="5" type="noConversion"/>
  </si>
  <si>
    <t>安平</t>
    <phoneticPr fontId="5" type="noConversion"/>
  </si>
  <si>
    <t>重慶西南</t>
    <phoneticPr fontId="5" type="noConversion"/>
  </si>
  <si>
    <t>雅加達</t>
    <phoneticPr fontId="5" type="noConversion"/>
  </si>
  <si>
    <t>浦項西</t>
    <phoneticPr fontId="5" type="noConversion"/>
  </si>
  <si>
    <t>威尼斯/雅典</t>
    <phoneticPr fontId="5" type="noConversion"/>
  </si>
  <si>
    <t>黑海西北岸</t>
    <phoneticPr fontId="5" type="noConversion"/>
  </si>
  <si>
    <t>馬賽/突尼斯</t>
    <phoneticPr fontId="5" type="noConversion"/>
  </si>
  <si>
    <t>北美大陸東南岸</t>
    <phoneticPr fontId="5" type="noConversion"/>
  </si>
  <si>
    <t>波那貝島南岸(波那貝島內地)</t>
    <phoneticPr fontId="5" type="noConversion"/>
  </si>
  <si>
    <t>伊斯坦堡</t>
    <phoneticPr fontId="5" type="noConversion"/>
  </si>
  <si>
    <t>雅典西北部</t>
    <phoneticPr fontId="5" type="noConversion"/>
  </si>
  <si>
    <t>東地中海</t>
    <phoneticPr fontId="1" type="noConversion"/>
  </si>
  <si>
    <t>(1302,3082)</t>
    <phoneticPr fontId="1" type="noConversion"/>
  </si>
  <si>
    <t>卡利卡特</t>
    <phoneticPr fontId="5" type="noConversion"/>
  </si>
  <si>
    <t>漢陽</t>
    <phoneticPr fontId="5" type="noConversion"/>
  </si>
  <si>
    <t>阿姆斯特丹</t>
    <phoneticPr fontId="5" type="noConversion"/>
  </si>
  <si>
    <t>尼羅河中部</t>
    <phoneticPr fontId="5" type="noConversion"/>
  </si>
  <si>
    <t>荷巴特</t>
    <phoneticPr fontId="5" type="noConversion"/>
  </si>
  <si>
    <t>貝魯特北部</t>
    <phoneticPr fontId="5" type="noConversion"/>
  </si>
  <si>
    <t>里斯本/塞維爾/馬賽/阿姆斯特丹/威尼斯</t>
    <phoneticPr fontId="5" type="noConversion"/>
  </si>
  <si>
    <t>非洲東南岸</t>
    <phoneticPr fontId="5" type="noConversion"/>
  </si>
  <si>
    <t>遺跡探險</t>
    <phoneticPr fontId="1" type="noConversion"/>
  </si>
  <si>
    <t>帕連奎</t>
    <phoneticPr fontId="1" type="noConversion"/>
  </si>
  <si>
    <t>特拉諾瓦北岸(文蘭的海角)</t>
    <phoneticPr fontId="5" type="noConversion"/>
  </si>
  <si>
    <t>文蘭島系列</t>
    <phoneticPr fontId="1" type="noConversion"/>
  </si>
  <si>
    <t>威尼斯</t>
    <phoneticPr fontId="5" type="noConversion"/>
  </si>
  <si>
    <t>樂山大佛</t>
    <phoneticPr fontId="5" type="noConversion"/>
  </si>
  <si>
    <t>不列顛島北部</t>
    <phoneticPr fontId="5" type="noConversion"/>
  </si>
  <si>
    <t>(16026,2164)</t>
    <phoneticPr fontId="5" type="noConversion"/>
  </si>
  <si>
    <t>秘魯海盆(瓦爾帕萊索港外)</t>
    <phoneticPr fontId="5" type="noConversion"/>
  </si>
  <si>
    <t>江戶北</t>
    <phoneticPr fontId="5" type="noConversion"/>
  </si>
  <si>
    <t>再調查報酬(淡水河西)</t>
    <phoneticPr fontId="5" type="noConversion"/>
  </si>
  <si>
    <t>淡水東南(淡水河西)</t>
    <phoneticPr fontId="5" type="noConversion"/>
  </si>
  <si>
    <t>塞維爾</t>
    <phoneticPr fontId="5" type="noConversion"/>
  </si>
  <si>
    <t>開羅對岸</t>
    <phoneticPr fontId="5" type="noConversion"/>
  </si>
  <si>
    <t>里斯本/塞維爾/馬賽/熱那亞/威尼斯</t>
    <phoneticPr fontId="5" type="noConversion"/>
  </si>
  <si>
    <t>貝魯特北部(比布魯斯郊外)</t>
    <phoneticPr fontId="5" type="noConversion"/>
  </si>
  <si>
    <t>潔諾比雅的小劍系列</t>
    <phoneticPr fontId="1" type="noConversion"/>
  </si>
  <si>
    <t>北大西洋</t>
    <phoneticPr fontId="1" type="noConversion"/>
  </si>
  <si>
    <t>亞速爾南方(14738,3177)</t>
    <phoneticPr fontId="1" type="noConversion"/>
  </si>
  <si>
    <t>波羅的海</t>
    <phoneticPr fontId="1" type="noConversion"/>
  </si>
  <si>
    <t>但澤港外(838,2268)</t>
    <phoneticPr fontId="1" type="noConversion"/>
  </si>
  <si>
    <t>吉薩金字塔</t>
    <phoneticPr fontId="1" type="noConversion"/>
  </si>
  <si>
    <t>聖多明哥/波多貝羅</t>
    <phoneticPr fontId="5" type="noConversion"/>
  </si>
  <si>
    <t>墨西哥灣西南岸</t>
    <phoneticPr fontId="5" type="noConversion"/>
  </si>
  <si>
    <t>聖多明哥</t>
    <phoneticPr fontId="5" type="noConversion"/>
  </si>
  <si>
    <t>維拉克魯斯南部(馬雅低地)</t>
    <phoneticPr fontId="5" type="noConversion"/>
  </si>
  <si>
    <t>馬賽</t>
    <phoneticPr fontId="5" type="noConversion"/>
  </si>
  <si>
    <t>里斯本/塞維爾/倫敦/馬賽/阿姆斯特丹</t>
    <phoneticPr fontId="5" type="noConversion"/>
  </si>
  <si>
    <t>神光戟系列</t>
    <phoneticPr fontId="5" type="noConversion"/>
  </si>
  <si>
    <t>遺跡探險</t>
    <phoneticPr fontId="1" type="noConversion"/>
  </si>
  <si>
    <t>羅馬教會</t>
    <phoneticPr fontId="1" type="noConversion"/>
  </si>
  <si>
    <t>聖多明哥</t>
    <phoneticPr fontId="1" type="noConversion"/>
  </si>
  <si>
    <t>特拉諾瓦北岸(文蘭的海角)</t>
    <phoneticPr fontId="5" type="noConversion"/>
  </si>
  <si>
    <t>文蘭島系列</t>
    <phoneticPr fontId="1" type="noConversion"/>
  </si>
  <si>
    <t>桑給巴爾/亞丁/卡利卡特</t>
    <phoneticPr fontId="5" type="noConversion"/>
  </si>
  <si>
    <t>巴士拉西北部(烏爾地區)</t>
    <phoneticPr fontId="5" type="noConversion"/>
  </si>
  <si>
    <t>秘魯海盆</t>
    <phoneticPr fontId="1" type="noConversion"/>
  </si>
  <si>
    <t>(12856,5390)</t>
    <phoneticPr fontId="1" type="noConversion"/>
  </si>
  <si>
    <t>雅典/亞歷山大</t>
    <phoneticPr fontId="5" type="noConversion"/>
  </si>
  <si>
    <t>安平</t>
    <phoneticPr fontId="5" type="noConversion"/>
  </si>
  <si>
    <t>江戶北</t>
    <phoneticPr fontId="5" type="noConversion"/>
  </si>
  <si>
    <t>中南美開拓港(中樞)</t>
    <phoneticPr fontId="5" type="noConversion"/>
  </si>
  <si>
    <t>卡利卡特</t>
    <phoneticPr fontId="5" type="noConversion"/>
  </si>
  <si>
    <t>長崎北</t>
    <phoneticPr fontId="5" type="noConversion"/>
  </si>
  <si>
    <t>納米比亞海域</t>
    <phoneticPr fontId="1" type="noConversion"/>
  </si>
  <si>
    <t>(150,5300) (192,5328)</t>
    <phoneticPr fontId="1" type="noConversion"/>
  </si>
  <si>
    <t>波斯灣北岸(拉赫馬特山)</t>
    <phoneticPr fontId="5" type="noConversion"/>
  </si>
  <si>
    <t>再調查報酬(馬雅低地)</t>
    <phoneticPr fontId="5" type="noConversion"/>
  </si>
  <si>
    <t>維拉克魯斯南部(馬雅低地)</t>
    <phoneticPr fontId="5" type="noConversion"/>
  </si>
  <si>
    <t>再調查報酬(近江)</t>
    <phoneticPr fontId="5" type="noConversion"/>
  </si>
  <si>
    <t>日本列島東南岸(近江)</t>
    <phoneticPr fontId="5" type="noConversion"/>
  </si>
  <si>
    <t>亞丁</t>
    <phoneticPr fontId="5" type="noConversion"/>
  </si>
  <si>
    <t>波斯灣北岸</t>
    <phoneticPr fontId="5" type="noConversion"/>
  </si>
  <si>
    <t>再調查報酬(台灣島東南岸)</t>
    <phoneticPr fontId="5" type="noConversion"/>
  </si>
  <si>
    <t>台灣島東南岸</t>
    <phoneticPr fontId="5" type="noConversion"/>
  </si>
  <si>
    <t>雲台山西</t>
    <phoneticPr fontId="5" type="noConversion"/>
  </si>
  <si>
    <t>雅加達</t>
    <phoneticPr fontId="5" type="noConversion"/>
  </si>
  <si>
    <t>杭州</t>
    <phoneticPr fontId="5" type="noConversion"/>
  </si>
  <si>
    <t>利馬教會</t>
    <phoneticPr fontId="1" type="noConversion"/>
  </si>
  <si>
    <t>倫敦</t>
    <phoneticPr fontId="5" type="noConversion"/>
  </si>
  <si>
    <t>開普敦/桑給巴爾</t>
    <phoneticPr fontId="5" type="noConversion"/>
  </si>
  <si>
    <t>浦項西</t>
    <phoneticPr fontId="5" type="noConversion"/>
  </si>
  <si>
    <t>波多貝羅</t>
    <phoneticPr fontId="5" type="noConversion"/>
  </si>
  <si>
    <t>利馬北部(庫斯科)</t>
    <phoneticPr fontId="5" type="noConversion"/>
  </si>
  <si>
    <t>土耳其北岸(安納托利亞高原)</t>
    <phoneticPr fontId="5" type="noConversion"/>
  </si>
  <si>
    <t>伊斯坦堡</t>
    <phoneticPr fontId="5" type="noConversion"/>
  </si>
  <si>
    <t>卡利卡特北部</t>
    <phoneticPr fontId="5" type="noConversion"/>
  </si>
  <si>
    <t>帕連奎</t>
    <phoneticPr fontId="1" type="noConversion"/>
  </si>
  <si>
    <t>再調查報酬(科潘河北岸)</t>
    <phoneticPr fontId="5" type="noConversion"/>
  </si>
  <si>
    <t>瓜地馬拉東北部(科潘河北岸)</t>
    <phoneticPr fontId="5" type="noConversion"/>
  </si>
  <si>
    <t>堺市</t>
    <phoneticPr fontId="5" type="noConversion"/>
  </si>
  <si>
    <t>蘇門答臘島西南岸</t>
    <phoneticPr fontId="5" type="noConversion"/>
  </si>
  <si>
    <t>同敕命：進出香料群島地區的指標</t>
    <phoneticPr fontId="1" type="noConversion"/>
  </si>
  <si>
    <t>東地中海</t>
    <phoneticPr fontId="1" type="noConversion"/>
  </si>
  <si>
    <t>(1556,3427)</t>
    <phoneticPr fontId="1" type="noConversion"/>
  </si>
  <si>
    <t>亞歷山大/亞丁/卡利卡特</t>
    <phoneticPr fontId="5" type="noConversion"/>
  </si>
  <si>
    <t>再調查報酬(文蘭的海角)</t>
    <phoneticPr fontId="5" type="noConversion"/>
  </si>
  <si>
    <t>馬賽/熱那亞/突尼斯/威尼斯</t>
    <phoneticPr fontId="5" type="noConversion"/>
  </si>
  <si>
    <t>法蘭西西北岸</t>
    <phoneticPr fontId="5" type="noConversion"/>
  </si>
  <si>
    <t>崔斯坦與伊索德系列</t>
    <phoneticPr fontId="5" type="noConversion"/>
  </si>
  <si>
    <t>漢陽</t>
    <phoneticPr fontId="5" type="noConversion"/>
  </si>
  <si>
    <t>馬賽/伊斯坦堡</t>
    <phoneticPr fontId="5" type="noConversion"/>
  </si>
  <si>
    <t>開羅對岸</t>
    <phoneticPr fontId="5" type="noConversion"/>
  </si>
  <si>
    <t>聖多明哥/波多貝羅</t>
    <phoneticPr fontId="5" type="noConversion"/>
  </si>
  <si>
    <t>維拉克魯斯東南部</t>
    <phoneticPr fontId="5" type="noConversion"/>
  </si>
  <si>
    <t>樂山大佛</t>
    <phoneticPr fontId="5" type="noConversion"/>
  </si>
  <si>
    <t>浦項</t>
    <phoneticPr fontId="5" type="noConversion"/>
  </si>
  <si>
    <t>重慶西南</t>
    <phoneticPr fontId="5" type="noConversion"/>
  </si>
  <si>
    <t>尼羅河上游(亞斯文南部)</t>
    <phoneticPr fontId="5" type="noConversion"/>
  </si>
  <si>
    <t>朝鮮半島北岸</t>
    <phoneticPr fontId="5" type="noConversion"/>
  </si>
  <si>
    <t>麻六甲</t>
    <phoneticPr fontId="5" type="noConversion"/>
  </si>
  <si>
    <t>馬賽/熱那亞/斯德哥爾摩/聖彼德堡</t>
    <phoneticPr fontId="1" type="noConversion"/>
  </si>
  <si>
    <t>不列顛島北岸</t>
    <phoneticPr fontId="5" type="noConversion"/>
  </si>
  <si>
    <t>開普敦</t>
    <phoneticPr fontId="5" type="noConversion"/>
  </si>
  <si>
    <t>巴士拉西北部(烏爾地區)</t>
    <phoneticPr fontId="5" type="noConversion"/>
  </si>
  <si>
    <t>利馬</t>
    <phoneticPr fontId="1" type="noConversion"/>
  </si>
  <si>
    <t>朝鮮半島西岸</t>
    <phoneticPr fontId="5" type="noConversion"/>
  </si>
  <si>
    <t>安達曼海</t>
    <phoneticPr fontId="1" type="noConversion"/>
  </si>
  <si>
    <t>(4310,4725)</t>
    <phoneticPr fontId="1" type="noConversion"/>
  </si>
  <si>
    <t>南美西北岸</t>
    <phoneticPr fontId="5" type="noConversion"/>
  </si>
  <si>
    <t>亞丁/卡利卡特</t>
    <phoneticPr fontId="5" type="noConversion"/>
  </si>
  <si>
    <t>嘉定西北部</t>
    <phoneticPr fontId="5" type="noConversion"/>
  </si>
  <si>
    <t>安地列斯群島海域</t>
    <phoneticPr fontId="5" type="noConversion"/>
  </si>
  <si>
    <t>牙買加港外</t>
    <phoneticPr fontId="1" type="noConversion"/>
  </si>
  <si>
    <t>幾內亞灣</t>
    <phoneticPr fontId="5" type="noConversion"/>
  </si>
  <si>
    <t>日本列島西岸</t>
    <phoneticPr fontId="5" type="noConversion"/>
  </si>
  <si>
    <t>聖多明哥</t>
    <phoneticPr fontId="5" type="noConversion"/>
  </si>
  <si>
    <t>波多貝羅西北部</t>
    <phoneticPr fontId="5" type="noConversion"/>
  </si>
  <si>
    <t>同敕命：某項調查的追加調查</t>
    <phoneticPr fontId="1" type="noConversion"/>
  </si>
  <si>
    <t>土耳其西岸</t>
    <phoneticPr fontId="5" type="noConversion"/>
  </si>
  <si>
    <t>印度南岸海域</t>
    <phoneticPr fontId="5" type="noConversion"/>
  </si>
  <si>
    <t>私人島北面</t>
    <phoneticPr fontId="1" type="noConversion"/>
  </si>
  <si>
    <t>開羅東南部</t>
    <phoneticPr fontId="5" type="noConversion"/>
  </si>
  <si>
    <t>利馬教會</t>
    <phoneticPr fontId="1" type="noConversion"/>
  </si>
  <si>
    <t>利馬中樞</t>
    <phoneticPr fontId="1" type="noConversion"/>
  </si>
  <si>
    <t>南美西南岸</t>
    <phoneticPr fontId="5" type="noConversion"/>
  </si>
  <si>
    <t>利馬北部(庫斯科)</t>
    <phoneticPr fontId="5" type="noConversion"/>
  </si>
  <si>
    <t>馬達加斯加海域</t>
    <phoneticPr fontId="1" type="noConversion"/>
  </si>
  <si>
    <t>(2600,5310)</t>
    <phoneticPr fontId="1" type="noConversion"/>
  </si>
  <si>
    <t>再調查報酬(公州北)</t>
    <phoneticPr fontId="5" type="noConversion"/>
  </si>
  <si>
    <t>朝鮮半島西岸(公州北)</t>
    <phoneticPr fontId="5" type="noConversion"/>
  </si>
  <si>
    <t>馬賽/熱那亞/雅典/伊斯坦堡</t>
    <phoneticPr fontId="5" type="noConversion"/>
  </si>
  <si>
    <t>杭州</t>
    <phoneticPr fontId="5" type="noConversion"/>
  </si>
  <si>
    <t>瓜地馬拉東北部</t>
    <phoneticPr fontId="5" type="noConversion"/>
  </si>
  <si>
    <t>勃固北部</t>
    <phoneticPr fontId="5" type="noConversion"/>
  </si>
  <si>
    <t>波斯灣北岸</t>
    <phoneticPr fontId="5" type="noConversion"/>
  </si>
  <si>
    <t>阿姆斯特丹</t>
    <phoneticPr fontId="5" type="noConversion"/>
  </si>
  <si>
    <t>台灣島東南岸</t>
    <phoneticPr fontId="5" type="noConversion"/>
  </si>
  <si>
    <t>再調查報酬(馬其頓地區)</t>
    <phoneticPr fontId="5" type="noConversion"/>
  </si>
  <si>
    <t>里斯本/塞維爾/馬賽/威尼斯</t>
    <phoneticPr fontId="5" type="noConversion"/>
  </si>
  <si>
    <t>埃及北岸</t>
    <phoneticPr fontId="5" type="noConversion"/>
  </si>
  <si>
    <t>威尼斯</t>
    <phoneticPr fontId="5" type="noConversion"/>
  </si>
  <si>
    <t>雅加達/卡利卡特</t>
    <phoneticPr fontId="5" type="noConversion"/>
  </si>
  <si>
    <t>勃固</t>
    <phoneticPr fontId="5" type="noConversion"/>
  </si>
  <si>
    <t>黃金海岸海域</t>
    <phoneticPr fontId="1" type="noConversion"/>
  </si>
  <si>
    <t>(16111,4999)</t>
    <phoneticPr fontId="1" type="noConversion"/>
  </si>
  <si>
    <t>科皮亞波西北部</t>
    <phoneticPr fontId="5" type="noConversion"/>
  </si>
  <si>
    <t>中國東南岸</t>
    <phoneticPr fontId="5" type="noConversion"/>
  </si>
  <si>
    <t>雅典西北部</t>
    <phoneticPr fontId="5" type="noConversion"/>
  </si>
  <si>
    <t>聖多明哥/波多貝羅</t>
    <phoneticPr fontId="5" type="noConversion"/>
  </si>
  <si>
    <t>維拉克魯斯東南部</t>
    <phoneticPr fontId="5" type="noConversion"/>
  </si>
  <si>
    <t>梅里達西南部</t>
    <phoneticPr fontId="5" type="noConversion"/>
  </si>
  <si>
    <t>開羅對岸</t>
    <phoneticPr fontId="5" type="noConversion"/>
  </si>
  <si>
    <t>將軍、敵國女士和公主系列</t>
    <phoneticPr fontId="1" type="noConversion"/>
  </si>
  <si>
    <t>東地中海</t>
    <phoneticPr fontId="5" type="noConversion"/>
  </si>
  <si>
    <t>亞歷山大港外</t>
    <phoneticPr fontId="1" type="noConversion"/>
  </si>
  <si>
    <t>厄加勒斯角海灣(納塔爾西南)</t>
    <phoneticPr fontId="5" type="noConversion"/>
  </si>
  <si>
    <t>中南美開拓港</t>
    <phoneticPr fontId="5" type="noConversion"/>
  </si>
  <si>
    <t>南美東北岸</t>
    <phoneticPr fontId="5" type="noConversion"/>
  </si>
  <si>
    <t>再調查報酬(科納拉克地區)</t>
    <phoneticPr fontId="5" type="noConversion"/>
  </si>
  <si>
    <t>南美北岸高地</t>
    <phoneticPr fontId="5" type="noConversion"/>
  </si>
  <si>
    <t>馬賽/突尼斯/威尼斯/伊斯坦堡</t>
    <phoneticPr fontId="5" type="noConversion"/>
  </si>
  <si>
    <t>朝鮮半島北岸</t>
    <phoneticPr fontId="5" type="noConversion"/>
  </si>
  <si>
    <t>再調查報酬(波那貝島內地)</t>
    <phoneticPr fontId="5" type="noConversion"/>
  </si>
  <si>
    <t>里斯本/阿姆斯特丹/熱那亞</t>
    <phoneticPr fontId="5" type="noConversion"/>
  </si>
  <si>
    <t>墨西哥灣西南岸</t>
    <phoneticPr fontId="5" type="noConversion"/>
  </si>
  <si>
    <t>熱那亞</t>
    <phoneticPr fontId="5" type="noConversion"/>
  </si>
  <si>
    <t>北美大陸東南岸</t>
    <phoneticPr fontId="5" type="noConversion"/>
  </si>
  <si>
    <t>亞丁</t>
    <phoneticPr fontId="5" type="noConversion"/>
  </si>
  <si>
    <t>波斯灣北岸(拉赫馬特山)</t>
    <phoneticPr fontId="5" type="noConversion"/>
  </si>
  <si>
    <t>突尼斯/伊斯坦堡/阿姆斯特丹</t>
    <phoneticPr fontId="5" type="noConversion"/>
  </si>
  <si>
    <t>紅海東岸</t>
    <phoneticPr fontId="5" type="noConversion"/>
  </si>
  <si>
    <t>突尼斯/伊斯坦堡/亞歷山大</t>
    <phoneticPr fontId="5" type="noConversion"/>
  </si>
  <si>
    <t>再調查報酬(加拉巴哥島內地)</t>
    <phoneticPr fontId="5" type="noConversion"/>
  </si>
  <si>
    <t>加拉巴哥島南岸(加拉巴哥島內地)</t>
    <phoneticPr fontId="5" type="noConversion"/>
  </si>
  <si>
    <t>再調查報酬(衣索比亞北部)</t>
    <phoneticPr fontId="5" type="noConversion"/>
  </si>
  <si>
    <t>馬薩瓦郊外(衣索比亞北部)</t>
    <phoneticPr fontId="5" type="noConversion"/>
  </si>
  <si>
    <t>利馬北部</t>
    <phoneticPr fontId="5" type="noConversion"/>
  </si>
  <si>
    <t>開羅對岸(吉薩地區)</t>
    <phoneticPr fontId="5" type="noConversion"/>
  </si>
  <si>
    <t>威尼斯</t>
    <phoneticPr fontId="5" type="noConversion"/>
  </si>
  <si>
    <t>雅加達</t>
    <phoneticPr fontId="5" type="noConversion"/>
  </si>
  <si>
    <t>浦項西</t>
    <phoneticPr fontId="5" type="noConversion"/>
  </si>
  <si>
    <t>遺跡探險</t>
    <phoneticPr fontId="1" type="noConversion"/>
  </si>
  <si>
    <t>亞丁</t>
    <phoneticPr fontId="5" type="noConversion"/>
  </si>
  <si>
    <t>波斯灣北岸</t>
    <phoneticPr fontId="5" type="noConversion"/>
  </si>
  <si>
    <t>南美北岸高地</t>
    <phoneticPr fontId="5" type="noConversion"/>
  </si>
  <si>
    <t>舊金山</t>
    <phoneticPr fontId="5" type="noConversion"/>
  </si>
  <si>
    <t>聖多明哥/波多貝羅</t>
    <phoneticPr fontId="5" type="noConversion"/>
  </si>
  <si>
    <t>墨西哥灣西南岸</t>
    <phoneticPr fontId="5" type="noConversion"/>
  </si>
  <si>
    <t>里斯本</t>
    <phoneticPr fontId="5" type="noConversion"/>
  </si>
  <si>
    <t>再調查報酬(撒哈拉沙漠)</t>
    <phoneticPr fontId="5" type="noConversion"/>
  </si>
  <si>
    <t>已調查陸地&gt;70</t>
    <phoneticPr fontId="1" type="noConversion"/>
  </si>
  <si>
    <t>馬賽/熱那亞/威尼斯</t>
    <phoneticPr fontId="5" type="noConversion"/>
  </si>
  <si>
    <t>伊斯坦堡</t>
    <phoneticPr fontId="5" type="noConversion"/>
  </si>
  <si>
    <t>桑給巴爾海域(蒙巴薩港外 )</t>
    <phoneticPr fontId="5" type="noConversion"/>
  </si>
  <si>
    <t>堺市</t>
    <phoneticPr fontId="5" type="noConversion"/>
  </si>
  <si>
    <t>日本列島西岸</t>
    <phoneticPr fontId="5" type="noConversion"/>
  </si>
  <si>
    <t>安平</t>
    <phoneticPr fontId="5" type="noConversion"/>
  </si>
  <si>
    <t>台灣島東南岸</t>
    <phoneticPr fontId="5" type="noConversion"/>
  </si>
  <si>
    <t>再調查報酬(長崎北)</t>
    <phoneticPr fontId="5" type="noConversion"/>
  </si>
  <si>
    <t>長崎北</t>
    <phoneticPr fontId="5" type="noConversion"/>
  </si>
  <si>
    <t>杭州</t>
    <phoneticPr fontId="5" type="noConversion"/>
  </si>
  <si>
    <t>塞維爾</t>
    <phoneticPr fontId="5" type="noConversion"/>
  </si>
  <si>
    <t>波爾多</t>
    <phoneticPr fontId="5" type="noConversion"/>
  </si>
  <si>
    <t>尋找醫生系列</t>
    <phoneticPr fontId="5" type="noConversion"/>
  </si>
  <si>
    <t>堺市</t>
    <phoneticPr fontId="5" type="noConversion"/>
  </si>
  <si>
    <t>江戶北</t>
    <phoneticPr fontId="5" type="noConversion"/>
  </si>
  <si>
    <t>再調查報酬(贊比西河中游)</t>
    <phoneticPr fontId="5" type="noConversion"/>
  </si>
  <si>
    <t>尼羅河上游(亞斯文南部)</t>
    <phoneticPr fontId="5" type="noConversion"/>
  </si>
  <si>
    <t>中南美開拓港</t>
    <phoneticPr fontId="5" type="noConversion"/>
  </si>
  <si>
    <t>墨西哥灣西南岸</t>
    <phoneticPr fontId="5" type="noConversion"/>
  </si>
  <si>
    <t>雅典</t>
    <phoneticPr fontId="5" type="noConversion"/>
  </si>
  <si>
    <t>土耳其北岸(安納托利亞高原)</t>
    <phoneticPr fontId="5" type="noConversion"/>
  </si>
  <si>
    <t>突尼斯/伊斯坦堡</t>
    <phoneticPr fontId="5" type="noConversion"/>
  </si>
  <si>
    <t>尼羅河中部</t>
    <phoneticPr fontId="5" type="noConversion"/>
  </si>
  <si>
    <t>再調查報酬(路克索地區)</t>
    <phoneticPr fontId="5" type="noConversion"/>
  </si>
  <si>
    <t>尼羅河中部(路克索地區)</t>
    <phoneticPr fontId="5" type="noConversion"/>
  </si>
  <si>
    <t>亞丁</t>
    <phoneticPr fontId="5" type="noConversion"/>
  </si>
  <si>
    <t>波斯灣北岸(拉赫馬特山)</t>
    <phoneticPr fontId="5" type="noConversion"/>
  </si>
  <si>
    <t>塞維爾/熱那亞/卡利卡特</t>
    <phoneticPr fontId="5" type="noConversion"/>
  </si>
  <si>
    <t>突尼斯/伊斯坦堡</t>
    <phoneticPr fontId="5" type="noConversion"/>
  </si>
  <si>
    <t>黑海東岸</t>
    <phoneticPr fontId="5" type="noConversion"/>
  </si>
  <si>
    <t>安汶/特爾納特</t>
    <phoneticPr fontId="5" type="noConversion"/>
  </si>
  <si>
    <t>拉帕努伊西岸(拉帕努伊內地)</t>
    <phoneticPr fontId="5" type="noConversion"/>
  </si>
  <si>
    <t>澳大利亞西北岸</t>
    <phoneticPr fontId="5" type="noConversion"/>
  </si>
  <si>
    <t>土耳其北岸(安納托利亞高原)</t>
    <phoneticPr fontId="5" type="noConversion"/>
  </si>
  <si>
    <t>再調查報酬(辛巴威地區)</t>
    <phoneticPr fontId="5" type="noConversion"/>
  </si>
  <si>
    <t>非洲東南岸(辛巴威地區)</t>
    <phoneticPr fontId="5" type="noConversion"/>
  </si>
  <si>
    <t>馬賽/熱那亞/威尼斯</t>
    <phoneticPr fontId="5" type="noConversion"/>
  </si>
  <si>
    <t>突尼斯西部</t>
    <phoneticPr fontId="5" type="noConversion"/>
  </si>
  <si>
    <t>再調查報酬(萊普蒂斯)</t>
    <phoneticPr fontId="5" type="noConversion"/>
  </si>
  <si>
    <t>的黎波里東部(普萊蒂斯)</t>
    <phoneticPr fontId="5" type="noConversion"/>
  </si>
  <si>
    <t>淡水東南</t>
    <phoneticPr fontId="5" type="noConversion"/>
  </si>
  <si>
    <t>維拉克魯斯南部</t>
    <phoneticPr fontId="5" type="noConversion"/>
  </si>
  <si>
    <t>倫敦/阿姆斯特丹</t>
    <phoneticPr fontId="5" type="noConversion"/>
  </si>
  <si>
    <t>倫敦/阿姆斯特丹/斯德哥爾摩</t>
    <phoneticPr fontId="5" type="noConversion"/>
  </si>
  <si>
    <t>甘地亞西部</t>
    <phoneticPr fontId="5" type="noConversion"/>
  </si>
  <si>
    <t>北美大陸東岸</t>
    <phoneticPr fontId="5" type="noConversion"/>
  </si>
  <si>
    <t>堺市</t>
    <phoneticPr fontId="5" type="noConversion"/>
  </si>
  <si>
    <t>江戶北</t>
    <phoneticPr fontId="5" type="noConversion"/>
  </si>
  <si>
    <t>法蘭西西北岸</t>
    <phoneticPr fontId="5" type="noConversion"/>
  </si>
  <si>
    <t>再調查報酬(薩爾斯堡平原)</t>
    <phoneticPr fontId="7" type="noConversion"/>
  </si>
  <si>
    <t>不列顛南岸(薩爾斯堡平原)</t>
    <phoneticPr fontId="5" type="noConversion"/>
  </si>
  <si>
    <t>再調查報酬(比布魯斯郊外)</t>
    <phoneticPr fontId="5" type="noConversion"/>
  </si>
  <si>
    <t>貝魯特北部(比布魯斯郊外)</t>
    <phoneticPr fontId="5" type="noConversion"/>
  </si>
  <si>
    <t>再調查報酬(帕福斯郊外)</t>
    <phoneticPr fontId="5" type="noConversion"/>
  </si>
  <si>
    <t>法馬古斯塔(帕福斯郊外)</t>
    <phoneticPr fontId="5" type="noConversion"/>
  </si>
  <si>
    <t>漢陽</t>
    <phoneticPr fontId="5" type="noConversion"/>
  </si>
  <si>
    <t>日本列島東南岸</t>
    <phoneticPr fontId="5" type="noConversion"/>
  </si>
  <si>
    <t>愛奧尼亞海</t>
    <phoneticPr fontId="1" type="noConversion"/>
  </si>
  <si>
    <t>(986,3322)</t>
    <phoneticPr fontId="1" type="noConversion"/>
  </si>
  <si>
    <t>亞德里亞海</t>
    <phoneticPr fontId="5" type="noConversion"/>
  </si>
  <si>
    <t>倫敦/卡利卡特</t>
    <phoneticPr fontId="5" type="noConversion"/>
  </si>
  <si>
    <t>伊斯坦堡/卡利卡特</t>
    <phoneticPr fontId="5" type="noConversion"/>
  </si>
  <si>
    <t>突尼斯/威尼斯</t>
    <phoneticPr fontId="5" type="noConversion"/>
  </si>
  <si>
    <t>馬賽/卡利卡特</t>
    <phoneticPr fontId="5" type="noConversion"/>
  </si>
  <si>
    <t>塞維爾/雅典</t>
    <phoneticPr fontId="5" type="noConversion"/>
  </si>
  <si>
    <t>威尼斯/伊斯坦堡/卡利卡特</t>
    <phoneticPr fontId="5" type="noConversion"/>
  </si>
  <si>
    <t>突尼斯/雅典/伊斯坦堡</t>
    <phoneticPr fontId="5" type="noConversion"/>
  </si>
  <si>
    <t>熱那亞/阿姆斯特丹</t>
    <phoneticPr fontId="5" type="noConversion"/>
  </si>
  <si>
    <t>里斯本/塞維爾/威尼斯</t>
    <phoneticPr fontId="5" type="noConversion"/>
  </si>
  <si>
    <t>再調查報酬(比爾薩山丘)</t>
    <phoneticPr fontId="5" type="noConversion"/>
  </si>
  <si>
    <t>突尼斯西部(比爾薩山丘)</t>
    <phoneticPr fontId="5" type="noConversion"/>
  </si>
  <si>
    <t>再調查報酬(卡爾納克)</t>
    <phoneticPr fontId="5" type="noConversion"/>
  </si>
  <si>
    <t>南特南部(卡爾納克)</t>
    <phoneticPr fontId="5" type="noConversion"/>
  </si>
  <si>
    <t>希臘火系列</t>
    <phoneticPr fontId="1" type="noConversion"/>
  </si>
  <si>
    <t>熱那亞西北部</t>
    <phoneticPr fontId="5" type="noConversion"/>
  </si>
  <si>
    <t>威尼斯/雅典</t>
    <phoneticPr fontId="5" type="noConversion"/>
  </si>
  <si>
    <t>里斯本/熱那亞/卡利卡特</t>
    <phoneticPr fontId="5" type="noConversion"/>
  </si>
  <si>
    <t>土耳其西岸(希薩爾利克山)</t>
    <phoneticPr fontId="5" type="noConversion"/>
  </si>
  <si>
    <t>突尼斯/熱那亞/伊斯坦堡</t>
    <phoneticPr fontId="5" type="noConversion"/>
  </si>
  <si>
    <t>貝魯特北部</t>
    <phoneticPr fontId="5" type="noConversion"/>
  </si>
  <si>
    <t>雅法東南部</t>
    <phoneticPr fontId="5" type="noConversion"/>
  </si>
  <si>
    <t>熱那亞</t>
    <phoneticPr fontId="5" type="noConversion"/>
  </si>
  <si>
    <t>里斯本/倫敦/阿姆斯特丹</t>
    <phoneticPr fontId="5" type="noConversion"/>
  </si>
  <si>
    <t>加來</t>
    <phoneticPr fontId="5" type="noConversion"/>
  </si>
  <si>
    <t>雅典西部</t>
    <phoneticPr fontId="5" type="noConversion"/>
  </si>
  <si>
    <t>馬賽/雅典/卡利卡特</t>
    <phoneticPr fontId="5" type="noConversion"/>
  </si>
  <si>
    <t>阿拉伯海東北岸</t>
    <phoneticPr fontId="5" type="noConversion"/>
  </si>
  <si>
    <t>塞維爾/熱那亞/馬賽/威尼斯/雅典</t>
    <phoneticPr fontId="5" type="noConversion"/>
  </si>
  <si>
    <t>里斯本/熱那亞/馬賽/威尼斯/塞維爾</t>
    <phoneticPr fontId="5" type="noConversion"/>
  </si>
  <si>
    <t>塞維爾/馬賽/卡利卡特</t>
    <phoneticPr fontId="5" type="noConversion"/>
  </si>
  <si>
    <t>突尼斯/亞歷山大</t>
    <phoneticPr fontId="5" type="noConversion"/>
  </si>
  <si>
    <t>埃及北岸</t>
    <phoneticPr fontId="5" type="noConversion"/>
  </si>
  <si>
    <t>開羅對岸(吉薩地區)</t>
    <phoneticPr fontId="5" type="noConversion"/>
  </si>
  <si>
    <t>威尼斯/伊斯坦堡</t>
    <phoneticPr fontId="5" type="noConversion"/>
  </si>
  <si>
    <t>突尼斯/亞歷山大/伊斯坦堡</t>
    <phoneticPr fontId="5" type="noConversion"/>
  </si>
  <si>
    <t>尼羅河上游(亞斯文南部)</t>
    <phoneticPr fontId="5" type="noConversion"/>
  </si>
  <si>
    <t>突尼斯</t>
    <phoneticPr fontId="5" type="noConversion"/>
  </si>
  <si>
    <t>威尼斯</t>
    <phoneticPr fontId="5" type="noConversion"/>
  </si>
  <si>
    <t>突尼斯/伊斯坦堡</t>
    <phoneticPr fontId="5" type="noConversion"/>
  </si>
  <si>
    <t>雅典西北部(福基斯地區)</t>
    <phoneticPr fontId="5" type="noConversion"/>
  </si>
  <si>
    <t>土耳其西岸</t>
    <phoneticPr fontId="5" type="noConversion"/>
  </si>
  <si>
    <t>里斯本/塞維爾/卡利卡特</t>
    <phoneticPr fontId="5" type="noConversion"/>
  </si>
  <si>
    <t>非洲東南岸</t>
    <phoneticPr fontId="5" type="noConversion"/>
  </si>
  <si>
    <t>馬賽/雅典</t>
    <phoneticPr fontId="5" type="noConversion"/>
  </si>
  <si>
    <t>南特南部</t>
    <phoneticPr fontId="5" type="noConversion"/>
  </si>
  <si>
    <t>都柏林北部</t>
    <phoneticPr fontId="5" type="noConversion"/>
  </si>
  <si>
    <t>雅典西部(奧林匹亞遺跡)</t>
    <phoneticPr fontId="5" type="noConversion"/>
  </si>
  <si>
    <t>雅典西北部</t>
    <phoneticPr fontId="5" type="noConversion"/>
  </si>
  <si>
    <t>熱那亞/威尼斯/伊斯坦堡</t>
    <phoneticPr fontId="5" type="noConversion"/>
  </si>
  <si>
    <t>馬賽/突尼斯</t>
    <phoneticPr fontId="5" type="noConversion"/>
  </si>
  <si>
    <t>馬賽</t>
    <phoneticPr fontId="5" type="noConversion"/>
  </si>
  <si>
    <t>雅典西北部</t>
    <phoneticPr fontId="5" type="noConversion"/>
  </si>
  <si>
    <t>馬賽/熱那亞/雅典/伊斯坦堡</t>
    <phoneticPr fontId="5" type="noConversion"/>
  </si>
  <si>
    <t>開羅對岸(吉薩地區)</t>
    <phoneticPr fontId="5" type="noConversion"/>
  </si>
  <si>
    <t>威尼斯/伊斯坦堡</t>
    <phoneticPr fontId="5" type="noConversion"/>
  </si>
  <si>
    <t>埃及北岸</t>
    <phoneticPr fontId="5" type="noConversion"/>
  </si>
  <si>
    <t>阿姆斯特丹</t>
    <phoneticPr fontId="5" type="noConversion"/>
  </si>
  <si>
    <t>威尼斯/雅典/卡利卡特</t>
    <phoneticPr fontId="5" type="noConversion"/>
  </si>
  <si>
    <t>阿拉伯海東北岸(信德地區)</t>
    <phoneticPr fontId="5" type="noConversion"/>
  </si>
  <si>
    <t>里斯本/塞維爾</t>
    <phoneticPr fontId="5" type="noConversion"/>
  </si>
  <si>
    <t>地中海南部非洲北岸</t>
    <phoneticPr fontId="5" type="noConversion"/>
  </si>
  <si>
    <t>雅典西部</t>
    <phoneticPr fontId="5" type="noConversion"/>
  </si>
  <si>
    <t>里斯本/熱那亞</t>
    <phoneticPr fontId="5" type="noConversion"/>
  </si>
  <si>
    <t>雷神之錘</t>
    <phoneticPr fontId="1" type="noConversion"/>
  </si>
  <si>
    <t>金銀的光弓</t>
    <phoneticPr fontId="1" type="noConversion"/>
  </si>
  <si>
    <t>巴思巴文的石片</t>
    <phoneticPr fontId="5" type="noConversion"/>
  </si>
  <si>
    <t>五</t>
    <phoneticPr fontId="5" type="noConversion"/>
  </si>
  <si>
    <t>元戎弩</t>
    <phoneticPr fontId="5" type="noConversion"/>
  </si>
  <si>
    <t>白銀的鎧甲</t>
    <phoneticPr fontId="1" type="noConversion"/>
  </si>
  <si>
    <t>五</t>
    <phoneticPr fontId="5" type="noConversion"/>
  </si>
  <si>
    <t>圖特摩斯三世的年代記</t>
    <phoneticPr fontId="1" type="noConversion"/>
  </si>
  <si>
    <t>縱目面具</t>
    <phoneticPr fontId="5" type="noConversion"/>
  </si>
  <si>
    <t>AR1</t>
    <phoneticPr fontId="5" type="noConversion"/>
  </si>
  <si>
    <t>五</t>
    <phoneticPr fontId="1" type="noConversion"/>
  </si>
  <si>
    <t>感震計</t>
    <phoneticPr fontId="5" type="noConversion"/>
  </si>
  <si>
    <t>金縷玉衣</t>
    <phoneticPr fontId="5" type="noConversion"/>
  </si>
  <si>
    <t>蒙古字韻</t>
    <phoneticPr fontId="5" type="noConversion"/>
  </si>
  <si>
    <t>白銀的頭盔</t>
    <phoneticPr fontId="1" type="noConversion"/>
  </si>
  <si>
    <t>GA3</t>
    <phoneticPr fontId="5" type="noConversion"/>
  </si>
  <si>
    <t>五</t>
    <phoneticPr fontId="5" type="noConversion"/>
  </si>
  <si>
    <t>太陽短刀</t>
    <phoneticPr fontId="5" type="noConversion"/>
  </si>
  <si>
    <t>EA3</t>
    <phoneticPr fontId="5" type="noConversion"/>
  </si>
  <si>
    <t>納爾邁王的石板</t>
    <phoneticPr fontId="5" type="noConversion"/>
  </si>
  <si>
    <t>巴特西盾</t>
    <phoneticPr fontId="5" type="noConversion"/>
  </si>
  <si>
    <t>強修魯王的手鐲</t>
    <phoneticPr fontId="1" type="noConversion"/>
  </si>
  <si>
    <t>GA3</t>
    <phoneticPr fontId="5" type="noConversion"/>
  </si>
  <si>
    <t>無血開城誓約書</t>
    <phoneticPr fontId="5" type="noConversion"/>
  </si>
  <si>
    <t>蒙古包</t>
    <phoneticPr fontId="5" type="noConversion"/>
  </si>
  <si>
    <t>EA2+</t>
    <phoneticPr fontId="5" type="noConversion"/>
  </si>
  <si>
    <t>維達號</t>
    <phoneticPr fontId="1" type="noConversion"/>
  </si>
  <si>
    <t>視6</t>
    <phoneticPr fontId="5" type="noConversion"/>
  </si>
  <si>
    <t>四</t>
    <phoneticPr fontId="5" type="noConversion"/>
  </si>
  <si>
    <t>鳥人的銅板</t>
    <phoneticPr fontId="5" type="noConversion"/>
  </si>
  <si>
    <t>吸血鬼傳說</t>
    <phoneticPr fontId="1" type="noConversion"/>
  </si>
  <si>
    <t>5(視)</t>
    <phoneticPr fontId="5" type="noConversion"/>
  </si>
  <si>
    <t>石棺</t>
    <phoneticPr fontId="5" type="noConversion"/>
  </si>
  <si>
    <t>金銅製香爐</t>
    <phoneticPr fontId="5" type="noConversion"/>
  </si>
  <si>
    <t>鶯歌石</t>
    <phoneticPr fontId="1" type="noConversion"/>
  </si>
  <si>
    <t>古希臘軍的三段槳船</t>
    <phoneticPr fontId="5" type="noConversion"/>
  </si>
  <si>
    <t>三</t>
    <phoneticPr fontId="5" type="noConversion"/>
  </si>
  <si>
    <t>人頭壺</t>
    <phoneticPr fontId="5" type="noConversion"/>
  </si>
  <si>
    <t>GA4</t>
    <phoneticPr fontId="5" type="noConversion"/>
  </si>
  <si>
    <t>三</t>
    <phoneticPr fontId="5" type="noConversion"/>
  </si>
  <si>
    <t>波爾西帕碑文</t>
    <phoneticPr fontId="5" type="noConversion"/>
  </si>
  <si>
    <t>EA3+</t>
    <phoneticPr fontId="5" type="noConversion"/>
  </si>
  <si>
    <t>馬拉若島的土器</t>
    <phoneticPr fontId="5" type="noConversion"/>
  </si>
  <si>
    <t>伽耶的短甲</t>
    <phoneticPr fontId="5" type="noConversion"/>
  </si>
  <si>
    <t>花郎世紀</t>
    <phoneticPr fontId="5" type="noConversion"/>
  </si>
  <si>
    <t>阿基米德的大理石像</t>
    <phoneticPr fontId="5" type="noConversion"/>
  </si>
  <si>
    <t>GA3</t>
    <phoneticPr fontId="5" type="noConversion"/>
  </si>
  <si>
    <t>三</t>
    <phoneticPr fontId="5" type="noConversion"/>
  </si>
  <si>
    <t>古代銅鏡</t>
    <phoneticPr fontId="5" type="noConversion"/>
  </si>
  <si>
    <t>西弗卡庫的武器</t>
    <phoneticPr fontId="5" type="noConversion"/>
  </si>
  <si>
    <t>EA1</t>
    <phoneticPr fontId="5" type="noConversion"/>
  </si>
  <si>
    <t>三</t>
    <phoneticPr fontId="5" type="noConversion"/>
  </si>
  <si>
    <t>來通</t>
    <phoneticPr fontId="5" type="noConversion"/>
  </si>
  <si>
    <t>封泥</t>
    <phoneticPr fontId="5" type="noConversion"/>
  </si>
  <si>
    <t>施彩樹皮的馬具</t>
    <phoneticPr fontId="5" type="noConversion"/>
  </si>
  <si>
    <t>克勞維斯尖頭器</t>
    <phoneticPr fontId="5" type="noConversion"/>
  </si>
  <si>
    <t>4(視)</t>
    <phoneticPr fontId="5" type="noConversion"/>
  </si>
  <si>
    <t>鄭道傳的臨終詩句</t>
    <phoneticPr fontId="5" type="noConversion"/>
  </si>
  <si>
    <t>羅馬建國史</t>
    <phoneticPr fontId="1" type="noConversion"/>
  </si>
  <si>
    <t>古代的線軸</t>
    <phoneticPr fontId="1" type="noConversion"/>
  </si>
  <si>
    <t>GA3</t>
    <phoneticPr fontId="5" type="noConversion"/>
  </si>
  <si>
    <t>藩鎮帳</t>
    <phoneticPr fontId="5" type="noConversion"/>
  </si>
  <si>
    <t>5(視)</t>
    <phoneticPr fontId="5" type="noConversion"/>
  </si>
  <si>
    <t>伊戈爾遠征記</t>
    <phoneticPr fontId="1" type="noConversion"/>
  </si>
  <si>
    <t>新港文書</t>
    <phoneticPr fontId="7" type="noConversion"/>
  </si>
  <si>
    <t>女王潔諾比雅的短劍</t>
    <phoneticPr fontId="5" type="noConversion"/>
  </si>
  <si>
    <t>4(視)</t>
    <phoneticPr fontId="5" type="noConversion"/>
  </si>
  <si>
    <t>托爾特克的戰士雕像</t>
    <phoneticPr fontId="5" type="noConversion"/>
  </si>
  <si>
    <t>二</t>
    <phoneticPr fontId="5" type="noConversion"/>
  </si>
  <si>
    <t>維京海盜的鐵釘</t>
    <phoneticPr fontId="1" type="noConversion"/>
  </si>
  <si>
    <t>4(視)</t>
    <phoneticPr fontId="5" type="noConversion"/>
  </si>
  <si>
    <t>5(視)</t>
    <phoneticPr fontId="5" type="noConversion"/>
  </si>
  <si>
    <t>信樂的陶壺</t>
    <phoneticPr fontId="7" type="noConversion"/>
  </si>
  <si>
    <t>掃叭石柱</t>
    <phoneticPr fontId="7" type="noConversion"/>
  </si>
  <si>
    <t>火燒的竹簡</t>
    <phoneticPr fontId="5" type="noConversion"/>
  </si>
  <si>
    <t>二</t>
    <phoneticPr fontId="5" type="noConversion"/>
  </si>
  <si>
    <t>史記</t>
    <phoneticPr fontId="5" type="noConversion"/>
  </si>
  <si>
    <t>鴨型土器</t>
    <phoneticPr fontId="5" type="noConversion"/>
  </si>
  <si>
    <t>彩色壁畫的破片</t>
    <phoneticPr fontId="1" type="noConversion"/>
  </si>
  <si>
    <t>祭壇的浮雕</t>
    <phoneticPr fontId="7" type="noConversion"/>
  </si>
  <si>
    <t>4(視)</t>
    <phoneticPr fontId="5" type="noConversion"/>
  </si>
  <si>
    <t>一</t>
    <phoneticPr fontId="5" type="noConversion"/>
  </si>
  <si>
    <t>維京海盜的鐵盾</t>
    <phoneticPr fontId="7" type="noConversion"/>
  </si>
  <si>
    <t>瞻星台</t>
    <phoneticPr fontId="5" type="noConversion"/>
  </si>
  <si>
    <t>三國史記</t>
    <phoneticPr fontId="5" type="noConversion"/>
  </si>
  <si>
    <t>銅鼓</t>
    <phoneticPr fontId="5" type="noConversion"/>
  </si>
  <si>
    <t>三國遺事</t>
    <phoneticPr fontId="5" type="noConversion"/>
  </si>
  <si>
    <t>虎符</t>
    <phoneticPr fontId="5" type="noConversion"/>
  </si>
  <si>
    <t>高句麗王碑文</t>
    <phoneticPr fontId="5" type="noConversion"/>
  </si>
  <si>
    <t>曼楚尼的城市基石</t>
    <phoneticPr fontId="5" type="noConversion"/>
  </si>
  <si>
    <t>安東尼的長城</t>
    <phoneticPr fontId="5" type="noConversion"/>
  </si>
  <si>
    <t>高敞支石墓群</t>
    <phoneticPr fontId="1" type="noConversion"/>
  </si>
  <si>
    <t>3(視)</t>
    <phoneticPr fontId="5" type="noConversion"/>
  </si>
  <si>
    <t>4(視)</t>
    <phoneticPr fontId="5" type="noConversion"/>
  </si>
  <si>
    <t>黃金圓盤</t>
    <phoneticPr fontId="5" type="noConversion"/>
  </si>
  <si>
    <t>資治通鑑</t>
    <phoneticPr fontId="5" type="noConversion"/>
  </si>
  <si>
    <t>武寧王的誌石</t>
    <phoneticPr fontId="7" type="noConversion"/>
  </si>
  <si>
    <t>乙支文德的詩文</t>
    <phoneticPr fontId="5" type="noConversion"/>
  </si>
  <si>
    <t>古代的瑪諾</t>
    <phoneticPr fontId="5" type="noConversion"/>
  </si>
  <si>
    <t>古代馬其頓的金裝飾</t>
    <phoneticPr fontId="7" type="noConversion"/>
  </si>
  <si>
    <t>3(視)</t>
    <phoneticPr fontId="5" type="noConversion"/>
  </si>
  <si>
    <t>爵</t>
    <phoneticPr fontId="5" type="noConversion"/>
  </si>
  <si>
    <t>漢書</t>
    <phoneticPr fontId="5" type="noConversion"/>
  </si>
  <si>
    <t>古代印度的建築技藝書</t>
    <phoneticPr fontId="5" type="noConversion"/>
  </si>
  <si>
    <t>新羅語的碑文</t>
    <phoneticPr fontId="5" type="noConversion"/>
  </si>
  <si>
    <t>歐羅西帕兄弟的獨木舟</t>
    <phoneticPr fontId="7" type="noConversion"/>
  </si>
  <si>
    <t>水中豹的水壺</t>
    <phoneticPr fontId="5" type="noConversion"/>
  </si>
  <si>
    <t>二</t>
    <phoneticPr fontId="5" type="noConversion"/>
  </si>
  <si>
    <t>戰略學</t>
    <phoneticPr fontId="5" type="noConversion"/>
  </si>
  <si>
    <t>印加的土器皿</t>
    <phoneticPr fontId="7" type="noConversion"/>
  </si>
  <si>
    <t>阿克蘇姆石</t>
    <phoneticPr fontId="7" type="noConversion"/>
  </si>
  <si>
    <t>古代的鐵塊</t>
    <phoneticPr fontId="5" type="noConversion"/>
  </si>
  <si>
    <t>石獸</t>
    <phoneticPr fontId="5" type="noConversion"/>
  </si>
  <si>
    <t>圖騰柱</t>
    <phoneticPr fontId="5" type="noConversion"/>
  </si>
  <si>
    <t>EA2</t>
    <phoneticPr fontId="5" type="noConversion"/>
  </si>
  <si>
    <t>瓊戈尼的石洞壁畫</t>
    <phoneticPr fontId="5" type="noConversion"/>
  </si>
  <si>
    <t>塔德拉爾特阿卡庫斯石洞壁畫</t>
    <phoneticPr fontId="5" type="noConversion"/>
  </si>
  <si>
    <t>一</t>
    <phoneticPr fontId="5" type="noConversion"/>
  </si>
  <si>
    <t>古代的木簡</t>
    <phoneticPr fontId="5" type="noConversion"/>
  </si>
  <si>
    <t>百合若大臣</t>
    <phoneticPr fontId="7" type="noConversion"/>
  </si>
  <si>
    <t>渾天儀</t>
    <phoneticPr fontId="5" type="noConversion"/>
  </si>
  <si>
    <t>一</t>
    <phoneticPr fontId="5" type="noConversion"/>
  </si>
  <si>
    <t>繩文人的居住遺跡</t>
    <phoneticPr fontId="5" type="noConversion"/>
  </si>
  <si>
    <t>EA2</t>
    <phoneticPr fontId="5" type="noConversion"/>
  </si>
  <si>
    <t>巧人的石器</t>
    <phoneticPr fontId="5" type="noConversion"/>
  </si>
  <si>
    <t>圖特摩斯一世的方尖碑</t>
    <phoneticPr fontId="7" type="noConversion"/>
  </si>
  <si>
    <t>爐形土器</t>
    <phoneticPr fontId="5" type="noConversion"/>
  </si>
  <si>
    <t>古代印度的銀幣</t>
    <phoneticPr fontId="5" type="noConversion"/>
  </si>
  <si>
    <t>青銅製儀禮用劍</t>
    <phoneticPr fontId="7" type="noConversion"/>
  </si>
  <si>
    <t>萊普蒂斯的維納斯像</t>
    <phoneticPr fontId="5" type="noConversion"/>
  </si>
  <si>
    <t>3(視)</t>
    <phoneticPr fontId="5" type="noConversion"/>
  </si>
  <si>
    <t>EA1</t>
    <phoneticPr fontId="5" type="noConversion"/>
  </si>
  <si>
    <t>一</t>
    <phoneticPr fontId="5" type="noConversion"/>
  </si>
  <si>
    <t>繩文土器</t>
    <phoneticPr fontId="5" type="noConversion"/>
  </si>
  <si>
    <t>修道士的腳後跟</t>
    <phoneticPr fontId="7" type="noConversion"/>
  </si>
  <si>
    <t>比布魯斯文字石碑的碎片</t>
    <phoneticPr fontId="7" type="noConversion"/>
  </si>
  <si>
    <t>下帕福斯墓地</t>
    <phoneticPr fontId="5" type="noConversion"/>
  </si>
  <si>
    <t>貝製頸甲</t>
    <phoneticPr fontId="5" type="noConversion"/>
  </si>
  <si>
    <t>陶俑</t>
    <phoneticPr fontId="5" type="noConversion"/>
  </si>
  <si>
    <t>新羅的木簡</t>
    <phoneticPr fontId="5" type="noConversion"/>
  </si>
  <si>
    <t>彌生土器</t>
    <phoneticPr fontId="5" type="noConversion"/>
  </si>
  <si>
    <t>古羅馬民兵用盾</t>
    <phoneticPr fontId="5" type="noConversion"/>
  </si>
  <si>
    <t>阿斯塔爾塔像</t>
    <phoneticPr fontId="7" type="noConversion"/>
  </si>
  <si>
    <t>馬尼歐巨岩</t>
    <phoneticPr fontId="5" type="noConversion"/>
  </si>
  <si>
    <t>楔形文字的黏土板</t>
    <phoneticPr fontId="1" type="noConversion"/>
  </si>
  <si>
    <t>如尼文字石碑</t>
    <phoneticPr fontId="5" type="noConversion"/>
  </si>
  <si>
    <t>古代的咖啡</t>
    <phoneticPr fontId="5" type="noConversion"/>
  </si>
  <si>
    <t>石器</t>
    <phoneticPr fontId="5" type="noConversion"/>
  </si>
  <si>
    <t>木製棺材</t>
    <phoneticPr fontId="5" type="noConversion"/>
  </si>
  <si>
    <t>þ</t>
    <phoneticPr fontId="5" type="noConversion"/>
  </si>
  <si>
    <t>C1+</t>
    <phoneticPr fontId="1" type="noConversion"/>
  </si>
  <si>
    <t>C1+</t>
    <phoneticPr fontId="1" type="noConversion"/>
  </si>
  <si>
    <t>3+</t>
    <phoneticPr fontId="1" type="noConversion"/>
  </si>
  <si>
    <t>2+</t>
    <phoneticPr fontId="1" type="noConversion"/>
  </si>
  <si>
    <t>3+</t>
    <phoneticPr fontId="1" type="noConversion"/>
  </si>
  <si>
    <t>C1+</t>
    <phoneticPr fontId="1" type="noConversion"/>
  </si>
  <si>
    <t>約櫃的十誡系列</t>
    <phoneticPr fontId="5" type="noConversion"/>
  </si>
  <si>
    <t>阿拉伯海西北岸</t>
    <phoneticPr fontId="5" type="noConversion"/>
  </si>
  <si>
    <t>古印度的聖典系列</t>
    <phoneticPr fontId="1" type="noConversion"/>
  </si>
  <si>
    <t>聖彼得堡</t>
    <phoneticPr fontId="1" type="noConversion"/>
  </si>
  <si>
    <t>黑海東岸(高加索地區)</t>
    <phoneticPr fontId="1" type="noConversion"/>
  </si>
  <si>
    <t>追尋模糊的背影</t>
    <phoneticPr fontId="5" type="noConversion"/>
  </si>
  <si>
    <t>黒海東岸</t>
    <phoneticPr fontId="5" type="noConversion"/>
  </si>
  <si>
    <t>艾因賈魯之戰</t>
    <phoneticPr fontId="5" type="noConversion"/>
  </si>
  <si>
    <t>金色神明萌芽之時</t>
    <phoneticPr fontId="5" type="noConversion"/>
  </si>
  <si>
    <t>盜賊騎士系列</t>
    <phoneticPr fontId="5" type="noConversion"/>
  </si>
  <si>
    <t>馬賽</t>
    <phoneticPr fontId="5" type="noConversion"/>
  </si>
  <si>
    <t>非洲北岸</t>
    <phoneticPr fontId="5" type="noConversion"/>
  </si>
  <si>
    <t>卡利卡特</t>
    <phoneticPr fontId="5" type="noConversion"/>
  </si>
  <si>
    <t>嘉定西北部</t>
    <phoneticPr fontId="5" type="noConversion"/>
  </si>
  <si>
    <t>雅加達</t>
    <phoneticPr fontId="5" type="noConversion"/>
  </si>
  <si>
    <t>加爾各答</t>
    <phoneticPr fontId="5" type="noConversion"/>
  </si>
  <si>
    <t>南美西南岸</t>
    <phoneticPr fontId="5" type="noConversion"/>
  </si>
  <si>
    <t>斯德哥爾摩</t>
    <phoneticPr fontId="5" type="noConversion"/>
  </si>
  <si>
    <t>雅法東南部</t>
    <phoneticPr fontId="5" type="noConversion"/>
  </si>
  <si>
    <t>雅加達</t>
    <phoneticPr fontId="5" type="noConversion"/>
  </si>
  <si>
    <t>拉帕努伊西岸</t>
    <phoneticPr fontId="5" type="noConversion"/>
  </si>
  <si>
    <t>利馬</t>
    <phoneticPr fontId="5" type="noConversion"/>
  </si>
  <si>
    <t>科皮亞波西北部</t>
    <phoneticPr fontId="5" type="noConversion"/>
  </si>
  <si>
    <t>南美北岸高地</t>
    <phoneticPr fontId="5" type="noConversion"/>
  </si>
  <si>
    <t>淡水</t>
    <phoneticPr fontId="5" type="noConversion"/>
  </si>
  <si>
    <t>泗水</t>
    <phoneticPr fontId="5" type="noConversion"/>
  </si>
  <si>
    <t>聖喬治</t>
    <phoneticPr fontId="5" type="noConversion"/>
  </si>
  <si>
    <t>墨西哥灣西南岸</t>
    <phoneticPr fontId="5" type="noConversion"/>
  </si>
  <si>
    <t>勃固北部</t>
    <phoneticPr fontId="5" type="noConversion"/>
  </si>
  <si>
    <t>利馬</t>
    <phoneticPr fontId="5" type="noConversion"/>
  </si>
  <si>
    <t>利馬北部(庫斯科)</t>
    <phoneticPr fontId="5" type="noConversion"/>
  </si>
  <si>
    <t>阿姆斯特丹</t>
    <phoneticPr fontId="5" type="noConversion"/>
  </si>
  <si>
    <t>漢堡</t>
    <phoneticPr fontId="5" type="noConversion"/>
  </si>
  <si>
    <t>朗基努斯系列</t>
    <phoneticPr fontId="5" type="noConversion"/>
  </si>
  <si>
    <t>雅加達</t>
    <phoneticPr fontId="5" type="noConversion"/>
  </si>
  <si>
    <t>新幾內亞島南岸</t>
    <phoneticPr fontId="5" type="noConversion"/>
  </si>
  <si>
    <t>爪哇島北岸(爪哇島內地)</t>
    <phoneticPr fontId="5" type="noConversion"/>
  </si>
  <si>
    <t>聖多明哥西部</t>
    <phoneticPr fontId="5" type="noConversion"/>
  </si>
  <si>
    <t>嘉定西北部</t>
    <phoneticPr fontId="5" type="noConversion"/>
  </si>
  <si>
    <t>熱那亞</t>
    <phoneticPr fontId="1" type="noConversion"/>
  </si>
  <si>
    <t>非洲東南岸</t>
    <phoneticPr fontId="1" type="noConversion"/>
  </si>
  <si>
    <t>熱那亞</t>
    <phoneticPr fontId="5" type="noConversion"/>
  </si>
  <si>
    <t>非洲幾內亞灣北部</t>
    <phoneticPr fontId="5" type="noConversion"/>
  </si>
  <si>
    <t>卡利卡特</t>
    <phoneticPr fontId="5" type="noConversion"/>
  </si>
  <si>
    <t>安平</t>
    <phoneticPr fontId="5" type="noConversion"/>
  </si>
  <si>
    <t>非洲西岸</t>
    <phoneticPr fontId="5" type="noConversion"/>
  </si>
  <si>
    <t>澳洲西北岸</t>
    <phoneticPr fontId="5" type="noConversion"/>
  </si>
  <si>
    <t>遺跡探險</t>
    <phoneticPr fontId="5" type="noConversion"/>
  </si>
  <si>
    <t>吉薩金字塔</t>
    <phoneticPr fontId="1" type="noConversion"/>
  </si>
  <si>
    <t>非洲東南岸</t>
    <phoneticPr fontId="5" type="noConversion"/>
  </si>
  <si>
    <t>尼布龍根的戒指系列</t>
    <phoneticPr fontId="5" type="noConversion"/>
  </si>
  <si>
    <t>阿布辛拜勒神廟</t>
    <phoneticPr fontId="1" type="noConversion"/>
  </si>
  <si>
    <t>伊斯坦堡</t>
    <phoneticPr fontId="5" type="noConversion"/>
  </si>
  <si>
    <t>巴士拉西北部(烏爾地區)</t>
    <phoneticPr fontId="5" type="noConversion"/>
  </si>
  <si>
    <t>威尼斯</t>
    <phoneticPr fontId="5" type="noConversion"/>
  </si>
  <si>
    <t>拉古薩</t>
    <phoneticPr fontId="5" type="noConversion"/>
  </si>
  <si>
    <t>威尼斯</t>
    <phoneticPr fontId="1" type="noConversion"/>
  </si>
  <si>
    <t>雅典西部(奧林匹亞地區)</t>
    <phoneticPr fontId="5" type="noConversion"/>
  </si>
  <si>
    <t>浦項西</t>
    <phoneticPr fontId="5" type="noConversion"/>
  </si>
  <si>
    <t>亞歷山大</t>
    <phoneticPr fontId="1" type="noConversion"/>
  </si>
  <si>
    <t>幼發拉底河上游</t>
    <phoneticPr fontId="1" type="noConversion"/>
  </si>
  <si>
    <t>倫敦</t>
    <phoneticPr fontId="5" type="noConversion"/>
  </si>
  <si>
    <t>里斯本/塞維爾/倫敦/阿姆斯特丹</t>
    <phoneticPr fontId="5" type="noConversion"/>
  </si>
  <si>
    <t>加爾各答</t>
    <phoneticPr fontId="5" type="noConversion"/>
  </si>
  <si>
    <t>亞丁</t>
    <phoneticPr fontId="5" type="noConversion"/>
  </si>
  <si>
    <t>貝魯特</t>
    <phoneticPr fontId="5" type="noConversion"/>
  </si>
  <si>
    <t>塞維爾</t>
    <phoneticPr fontId="5" type="noConversion"/>
  </si>
  <si>
    <t>雅法東南部</t>
    <phoneticPr fontId="5" type="noConversion"/>
  </si>
  <si>
    <t>維拉克魯斯南部</t>
    <phoneticPr fontId="5" type="noConversion"/>
  </si>
  <si>
    <t>波羅的海東南岸</t>
    <phoneticPr fontId="5" type="noConversion"/>
  </si>
  <si>
    <t>年代任務18-3</t>
    <phoneticPr fontId="1" type="noConversion"/>
  </si>
  <si>
    <t>日本列島西岸</t>
    <phoneticPr fontId="5" type="noConversion"/>
  </si>
  <si>
    <t>利馬東北部</t>
    <phoneticPr fontId="5" type="noConversion"/>
  </si>
  <si>
    <t>利馬教會</t>
    <phoneticPr fontId="1" type="noConversion"/>
  </si>
  <si>
    <t>大西洋中央西岸</t>
    <phoneticPr fontId="5" type="noConversion"/>
  </si>
  <si>
    <t>亞歷山大/威尼斯</t>
    <phoneticPr fontId="5" type="noConversion"/>
  </si>
  <si>
    <t>長崎</t>
    <phoneticPr fontId="5" type="noConversion"/>
  </si>
  <si>
    <t>開普敦/桑給巴爾/亞丁</t>
    <phoneticPr fontId="5" type="noConversion"/>
  </si>
  <si>
    <t>印度西岸</t>
    <phoneticPr fontId="5" type="noConversion"/>
  </si>
  <si>
    <t>威尼斯</t>
    <phoneticPr fontId="5" type="noConversion"/>
  </si>
  <si>
    <t>麻六甲西北部</t>
    <phoneticPr fontId="5" type="noConversion"/>
  </si>
  <si>
    <t>雅加達</t>
    <phoneticPr fontId="5" type="noConversion"/>
  </si>
  <si>
    <t>漢陽</t>
    <phoneticPr fontId="5" type="noConversion"/>
  </si>
  <si>
    <t>利馬</t>
    <phoneticPr fontId="1" type="noConversion"/>
  </si>
  <si>
    <t>科羅拉多高原</t>
    <phoneticPr fontId="1" type="noConversion"/>
  </si>
  <si>
    <t>馬賽</t>
    <phoneticPr fontId="1" type="noConversion"/>
  </si>
  <si>
    <t>開羅對岸</t>
    <phoneticPr fontId="1" type="noConversion"/>
  </si>
  <si>
    <t>馬賽</t>
    <phoneticPr fontId="5" type="noConversion"/>
  </si>
  <si>
    <t>年代任務18-3</t>
    <phoneticPr fontId="1" type="noConversion"/>
  </si>
  <si>
    <t>安平</t>
    <phoneticPr fontId="5" type="noConversion"/>
  </si>
  <si>
    <t>浦項</t>
    <phoneticPr fontId="5" type="noConversion"/>
  </si>
  <si>
    <t>加爾各答西南部</t>
    <phoneticPr fontId="5" type="noConversion"/>
  </si>
  <si>
    <t>聖喬治/開普敦</t>
    <phoneticPr fontId="5" type="noConversion"/>
  </si>
  <si>
    <t>威尼斯</t>
    <phoneticPr fontId="1" type="noConversion"/>
  </si>
  <si>
    <t>吉薩金字塔</t>
    <phoneticPr fontId="1" type="noConversion"/>
  </si>
  <si>
    <t>雲臺山</t>
    <phoneticPr fontId="5" type="noConversion"/>
  </si>
  <si>
    <t>舊金山</t>
    <phoneticPr fontId="1" type="noConversion"/>
  </si>
  <si>
    <t>夏威夷</t>
    <phoneticPr fontId="1" type="noConversion"/>
  </si>
  <si>
    <t>土耳其北岸(安納托利亞高原)</t>
    <phoneticPr fontId="5" type="noConversion"/>
  </si>
  <si>
    <t>卡利卡特</t>
    <phoneticPr fontId="5" type="noConversion"/>
  </si>
  <si>
    <t>爪哇島北岸(爪哇島內地)</t>
    <phoneticPr fontId="5" type="noConversion"/>
  </si>
  <si>
    <t>巴士拉西北部(烏爾地區)</t>
    <phoneticPr fontId="5" type="noConversion"/>
  </si>
  <si>
    <t>亞丁</t>
    <phoneticPr fontId="5" type="noConversion"/>
  </si>
  <si>
    <t>南美西北岸</t>
    <phoneticPr fontId="5" type="noConversion"/>
  </si>
  <si>
    <t>安平</t>
    <phoneticPr fontId="5" type="noConversion"/>
  </si>
  <si>
    <t>開羅對岸(吉薩地區)</t>
    <phoneticPr fontId="5" type="noConversion"/>
  </si>
  <si>
    <t>熱那亞</t>
    <phoneticPr fontId="5" type="noConversion"/>
  </si>
  <si>
    <t>哈瓦那東部</t>
    <phoneticPr fontId="1" type="noConversion"/>
  </si>
  <si>
    <t>果阿</t>
    <phoneticPr fontId="5" type="noConversion"/>
  </si>
  <si>
    <t>開普敦</t>
    <phoneticPr fontId="5" type="noConversion"/>
  </si>
  <si>
    <t>桑給巴爾/亞丁</t>
    <phoneticPr fontId="5" type="noConversion"/>
  </si>
  <si>
    <t>果阿</t>
    <phoneticPr fontId="5" type="noConversion"/>
  </si>
  <si>
    <t>古印度的聖典系列</t>
    <phoneticPr fontId="1" type="noConversion"/>
  </si>
  <si>
    <t>里加</t>
    <phoneticPr fontId="5" type="noConversion"/>
  </si>
  <si>
    <t>堺市</t>
    <phoneticPr fontId="5" type="noConversion"/>
  </si>
  <si>
    <t>樂山大佛</t>
    <phoneticPr fontId="1" type="noConversion"/>
  </si>
  <si>
    <t>波多貝羅</t>
    <phoneticPr fontId="5" type="noConversion"/>
  </si>
  <si>
    <t>朝鮮半島北岸</t>
    <phoneticPr fontId="5" type="noConversion"/>
  </si>
  <si>
    <t>威尼斯/雅典</t>
    <phoneticPr fontId="5" type="noConversion"/>
  </si>
  <si>
    <t>波羅的海北岸</t>
    <phoneticPr fontId="5" type="noConversion"/>
  </si>
  <si>
    <t>爪哇島北岸</t>
    <phoneticPr fontId="5" type="noConversion"/>
  </si>
  <si>
    <t>日本列島東南岸</t>
    <phoneticPr fontId="5" type="noConversion"/>
  </si>
  <si>
    <t>波爾多教會</t>
    <phoneticPr fontId="1" type="noConversion"/>
  </si>
  <si>
    <t>倫敦/雅典/亞歷山大</t>
    <phoneticPr fontId="5" type="noConversion"/>
  </si>
  <si>
    <t>卡利卡特北部</t>
    <phoneticPr fontId="5" type="noConversion"/>
  </si>
  <si>
    <t>路克索神殿</t>
    <phoneticPr fontId="1" type="noConversion"/>
  </si>
  <si>
    <t>江戶</t>
    <phoneticPr fontId="5" type="noConversion"/>
  </si>
  <si>
    <t>舊金山</t>
    <phoneticPr fontId="1" type="noConversion"/>
  </si>
  <si>
    <t>夏威夷</t>
    <phoneticPr fontId="1" type="noConversion"/>
  </si>
  <si>
    <t>重慶西南</t>
    <phoneticPr fontId="5" type="noConversion"/>
  </si>
  <si>
    <t>拉帕努伊西岸</t>
    <phoneticPr fontId="5" type="noConversion"/>
  </si>
  <si>
    <t>雲台山西</t>
    <phoneticPr fontId="5" type="noConversion"/>
  </si>
  <si>
    <t>同敕命：調查爪哇思想</t>
    <phoneticPr fontId="1" type="noConversion"/>
  </si>
  <si>
    <t>維拉克魯斯東南部</t>
    <phoneticPr fontId="5" type="noConversion"/>
  </si>
  <si>
    <t>錫拉庫薩教會</t>
    <phoneticPr fontId="1" type="noConversion"/>
  </si>
  <si>
    <t>嘉定西北部(柬埔寨暹粒近郊)</t>
    <phoneticPr fontId="5" type="noConversion"/>
  </si>
  <si>
    <t>澳門</t>
    <phoneticPr fontId="5" type="noConversion"/>
  </si>
  <si>
    <t>長崎北</t>
    <phoneticPr fontId="5" type="noConversion"/>
  </si>
  <si>
    <t>雅典</t>
    <phoneticPr fontId="5" type="noConversion"/>
  </si>
  <si>
    <t>開羅東南部</t>
    <phoneticPr fontId="5" type="noConversion"/>
  </si>
  <si>
    <t>里斯本</t>
    <phoneticPr fontId="5" type="noConversion"/>
  </si>
  <si>
    <t>波多貝羅西北部</t>
    <phoneticPr fontId="5" type="noConversion"/>
  </si>
  <si>
    <t>同敕命：調查有關於當地的思想</t>
    <phoneticPr fontId="1" type="noConversion"/>
  </si>
  <si>
    <t>南美西南岸</t>
    <phoneticPr fontId="5" type="noConversion"/>
  </si>
  <si>
    <t>同敕命：黃金鄕的信仰</t>
    <phoneticPr fontId="1" type="noConversion"/>
  </si>
  <si>
    <t>雅法東南部</t>
    <phoneticPr fontId="1" type="noConversion"/>
  </si>
  <si>
    <t>黃河下游</t>
    <phoneticPr fontId="5" type="noConversion"/>
  </si>
  <si>
    <t>中南美開拓港(中樞)</t>
    <phoneticPr fontId="5" type="noConversion"/>
  </si>
  <si>
    <t>文化度4w中樞限定</t>
    <phoneticPr fontId="5" type="noConversion"/>
  </si>
  <si>
    <t>舊金山</t>
    <phoneticPr fontId="1" type="noConversion"/>
  </si>
  <si>
    <t>希希瓦</t>
    <phoneticPr fontId="1" type="noConversion"/>
  </si>
  <si>
    <t>伊斯坦堡</t>
    <phoneticPr fontId="1" type="noConversion"/>
  </si>
  <si>
    <t>塞維爾</t>
    <phoneticPr fontId="1" type="noConversion"/>
  </si>
  <si>
    <t>浦項</t>
    <phoneticPr fontId="5" type="noConversion"/>
  </si>
  <si>
    <t>桑給巴爾/亞丁</t>
    <phoneticPr fontId="5" type="noConversion"/>
  </si>
  <si>
    <t>果阿</t>
    <phoneticPr fontId="5" type="noConversion"/>
  </si>
  <si>
    <t>不列顛島東岸</t>
    <phoneticPr fontId="5" type="noConversion"/>
  </si>
  <si>
    <t>長崎</t>
    <phoneticPr fontId="5" type="noConversion"/>
  </si>
  <si>
    <t>卡利卡特</t>
    <phoneticPr fontId="5" type="noConversion"/>
  </si>
  <si>
    <t>雅加達</t>
    <phoneticPr fontId="5" type="noConversion"/>
  </si>
  <si>
    <t>嘉定西北部(柬埔寨暹粒近郊)</t>
    <phoneticPr fontId="5" type="noConversion"/>
  </si>
  <si>
    <t>遺跡探險</t>
    <phoneticPr fontId="5" type="noConversion"/>
  </si>
  <si>
    <t>波爾多教會</t>
    <phoneticPr fontId="1" type="noConversion"/>
  </si>
  <si>
    <t>再調查報酬(黃土高原)</t>
    <phoneticPr fontId="5" type="noConversion"/>
  </si>
  <si>
    <t>黃河下游(黃土高原)</t>
    <phoneticPr fontId="1" type="noConversion"/>
  </si>
  <si>
    <t>埃及北岸</t>
    <phoneticPr fontId="5" type="noConversion"/>
  </si>
  <si>
    <t>塞維爾/熱那亞</t>
    <phoneticPr fontId="5" type="noConversion"/>
  </si>
  <si>
    <t>印度西岸</t>
    <phoneticPr fontId="5" type="noConversion"/>
  </si>
  <si>
    <t>卡利卡特</t>
    <phoneticPr fontId="5" type="noConversion"/>
  </si>
  <si>
    <t>安平</t>
    <phoneticPr fontId="5" type="noConversion"/>
  </si>
  <si>
    <t>長崎</t>
    <phoneticPr fontId="5" type="noConversion"/>
  </si>
  <si>
    <t>卡利卡特北部</t>
    <phoneticPr fontId="5" type="noConversion"/>
  </si>
  <si>
    <t>聖喬治</t>
    <phoneticPr fontId="5" type="noConversion"/>
  </si>
  <si>
    <t>非洲幾內亞灣北部</t>
    <phoneticPr fontId="5" type="noConversion"/>
  </si>
  <si>
    <t>再調查報酬(西西伯利亞平原)</t>
    <phoneticPr fontId="5" type="noConversion"/>
  </si>
  <si>
    <t>波羅的海北部(西西伯利亞平原)</t>
    <phoneticPr fontId="1" type="noConversion"/>
  </si>
  <si>
    <t>已調查陸地&gt;20</t>
    <phoneticPr fontId="1" type="noConversion"/>
  </si>
  <si>
    <t>倫敦</t>
    <phoneticPr fontId="1" type="noConversion"/>
  </si>
  <si>
    <t>開羅對岸</t>
    <phoneticPr fontId="1" type="noConversion"/>
  </si>
  <si>
    <t>馬賽/熱那亞/卡利卡特</t>
    <phoneticPr fontId="5" type="noConversion"/>
  </si>
  <si>
    <t>羅馬教會</t>
    <phoneticPr fontId="1" type="noConversion"/>
  </si>
  <si>
    <t>雲臺山</t>
    <phoneticPr fontId="5" type="noConversion"/>
  </si>
  <si>
    <t>再調查報酬(蒲甘地區)</t>
    <phoneticPr fontId="5" type="noConversion"/>
  </si>
  <si>
    <t>勃固北部(蒲甘地區)</t>
    <phoneticPr fontId="1" type="noConversion"/>
  </si>
  <si>
    <t>夏威夷</t>
    <phoneticPr fontId="5" type="noConversion"/>
  </si>
  <si>
    <t>斯德哥爾摩</t>
    <phoneticPr fontId="5" type="noConversion"/>
  </si>
  <si>
    <t>盧貝克東南部</t>
    <phoneticPr fontId="5" type="noConversion"/>
  </si>
  <si>
    <t>南美西北岸</t>
    <phoneticPr fontId="5" type="noConversion"/>
  </si>
  <si>
    <t>科皮亞波</t>
    <phoneticPr fontId="5" type="noConversion"/>
  </si>
  <si>
    <t>熱那亞</t>
    <phoneticPr fontId="5" type="noConversion"/>
  </si>
  <si>
    <t>再調查報酬(坦賈武爾地區)</t>
    <phoneticPr fontId="5" type="noConversion"/>
  </si>
  <si>
    <t>中南美開拓港</t>
    <phoneticPr fontId="5" type="noConversion"/>
  </si>
  <si>
    <t>墨西哥灣西南岸</t>
    <phoneticPr fontId="5" type="noConversion"/>
  </si>
  <si>
    <t>非洲南南西岸</t>
    <phoneticPr fontId="5" type="noConversion"/>
  </si>
  <si>
    <t>聖喬治</t>
    <phoneticPr fontId="5" type="noConversion"/>
  </si>
  <si>
    <t>非洲幾內亞灣北部</t>
    <phoneticPr fontId="5" type="noConversion"/>
  </si>
  <si>
    <t>都柏林北部(博恩河河曲)</t>
    <phoneticPr fontId="5" type="noConversion"/>
  </si>
  <si>
    <t>利馬</t>
    <phoneticPr fontId="5" type="noConversion"/>
  </si>
  <si>
    <t>利馬東北部(馬丘比丘)</t>
    <phoneticPr fontId="5" type="noConversion"/>
  </si>
  <si>
    <t>中樞狀態</t>
    <phoneticPr fontId="1" type="noConversion"/>
  </si>
  <si>
    <t>再調查報酬(安納托利亞高原)</t>
    <phoneticPr fontId="5" type="noConversion"/>
  </si>
  <si>
    <t>土耳其北岸(安納托利亞高原)</t>
    <phoneticPr fontId="5" type="noConversion"/>
  </si>
  <si>
    <t>再調查報酬(雲台山西)</t>
    <phoneticPr fontId="5" type="noConversion"/>
  </si>
  <si>
    <t>雲台山西</t>
    <phoneticPr fontId="1" type="noConversion"/>
  </si>
  <si>
    <t>再調查報酬(贊比西河中游)</t>
    <phoneticPr fontId="5" type="noConversion"/>
  </si>
  <si>
    <t>非洲南南東岸(贊比西河中游)</t>
    <phoneticPr fontId="5" type="noConversion"/>
  </si>
  <si>
    <t>已調查陸地&gt;70</t>
    <phoneticPr fontId="1" type="noConversion"/>
  </si>
  <si>
    <t>塞維爾/馬賽/熱那亞/威尼斯</t>
    <phoneticPr fontId="5" type="noConversion"/>
  </si>
  <si>
    <t>馬薩瓦西南部(衣索比亞北部)</t>
    <phoneticPr fontId="5" type="noConversion"/>
  </si>
  <si>
    <t>墨西哥灣西南岸</t>
    <phoneticPr fontId="5" type="noConversion"/>
  </si>
  <si>
    <t>墨西哥灣西南岸</t>
    <phoneticPr fontId="5" type="noConversion"/>
  </si>
  <si>
    <t>桑給巴爾/亞丁/卡利卡特</t>
    <phoneticPr fontId="5" type="noConversion"/>
  </si>
  <si>
    <t>塞維爾</t>
    <phoneticPr fontId="1" type="noConversion"/>
  </si>
  <si>
    <t>伊斯坦堡</t>
    <phoneticPr fontId="1" type="noConversion"/>
  </si>
  <si>
    <t>聖喬治</t>
    <phoneticPr fontId="5" type="noConversion"/>
  </si>
  <si>
    <t>非洲幾內亞灣北部</t>
    <phoneticPr fontId="5" type="noConversion"/>
  </si>
  <si>
    <t>大西洋中央西岸</t>
    <phoneticPr fontId="5" type="noConversion"/>
  </si>
  <si>
    <t>再調查報酬(烏爾地區)</t>
    <phoneticPr fontId="5" type="noConversion"/>
  </si>
  <si>
    <t>巴士拉西北部(烏爾地區)</t>
    <phoneticPr fontId="5" type="noConversion"/>
  </si>
  <si>
    <t>非洲西南岸</t>
    <phoneticPr fontId="5" type="noConversion"/>
  </si>
  <si>
    <t>都柏林北部</t>
    <phoneticPr fontId="5" type="noConversion"/>
  </si>
  <si>
    <t>命運之石系列</t>
    <phoneticPr fontId="1" type="noConversion"/>
  </si>
  <si>
    <t>安汶/特爾納特</t>
    <phoneticPr fontId="5" type="noConversion"/>
  </si>
  <si>
    <t>爪哇島北岸(爪哇島內地)</t>
    <phoneticPr fontId="5" type="noConversion"/>
  </si>
  <si>
    <t>伊斯坦堡</t>
    <phoneticPr fontId="5" type="noConversion"/>
  </si>
  <si>
    <t>雲台山西</t>
    <phoneticPr fontId="5" type="noConversion"/>
  </si>
  <si>
    <t>新幾內亞島南岸</t>
    <phoneticPr fontId="5" type="noConversion"/>
  </si>
  <si>
    <t>嘉定西北部(柬埔寨暹粒近郊)</t>
    <phoneticPr fontId="5" type="noConversion"/>
  </si>
  <si>
    <t>塞維爾</t>
    <phoneticPr fontId="5" type="noConversion"/>
  </si>
  <si>
    <t>南美西北岸</t>
    <phoneticPr fontId="5" type="noConversion"/>
  </si>
  <si>
    <t>里斯本</t>
    <phoneticPr fontId="5" type="noConversion"/>
  </si>
  <si>
    <t>卡利卡特北部</t>
    <phoneticPr fontId="5" type="noConversion"/>
  </si>
  <si>
    <t>科皮亞波西北部</t>
    <phoneticPr fontId="5" type="noConversion"/>
  </si>
  <si>
    <t>倫敦/熱那亞</t>
    <phoneticPr fontId="5" type="noConversion"/>
  </si>
  <si>
    <t>聖彼得堡</t>
    <phoneticPr fontId="1" type="noConversion"/>
  </si>
  <si>
    <t>黑海西北岸</t>
    <phoneticPr fontId="1" type="noConversion"/>
  </si>
  <si>
    <t>阿姆斯特丹</t>
    <phoneticPr fontId="5" type="noConversion"/>
  </si>
  <si>
    <t>雅法東南部</t>
    <phoneticPr fontId="5" type="noConversion"/>
  </si>
  <si>
    <t>非洲西北岸</t>
    <phoneticPr fontId="5" type="noConversion"/>
  </si>
  <si>
    <t>亞歷山大</t>
    <phoneticPr fontId="5" type="noConversion"/>
  </si>
  <si>
    <t>朝鮮半島西岸</t>
    <phoneticPr fontId="5" type="noConversion"/>
  </si>
  <si>
    <t>里斯本/塞維爾/倫敦/阿姆斯特丹/馬賽</t>
    <phoneticPr fontId="5" type="noConversion"/>
  </si>
  <si>
    <t>雅典西部(奧林匹亞地區)</t>
    <phoneticPr fontId="5" type="noConversion"/>
  </si>
  <si>
    <t>突尼斯/伊斯坦堡</t>
    <phoneticPr fontId="5" type="noConversion"/>
  </si>
  <si>
    <t>開羅</t>
    <phoneticPr fontId="5" type="noConversion"/>
  </si>
  <si>
    <t>突尼斯/雅典/伊斯坦堡/亞歷山大</t>
    <phoneticPr fontId="5" type="noConversion"/>
  </si>
  <si>
    <t>尼羅河中部</t>
    <phoneticPr fontId="5" type="noConversion"/>
  </si>
  <si>
    <t>開羅對岸</t>
    <phoneticPr fontId="5" type="noConversion"/>
  </si>
  <si>
    <t>亞歷山大</t>
    <phoneticPr fontId="5" type="noConversion"/>
  </si>
  <si>
    <t>法蘭西西北岸</t>
    <phoneticPr fontId="5" type="noConversion"/>
  </si>
  <si>
    <t>聖殿騎士團系列</t>
    <phoneticPr fontId="5" type="noConversion"/>
  </si>
  <si>
    <t>釜山</t>
    <phoneticPr fontId="5" type="noConversion"/>
  </si>
  <si>
    <t>里斯本/倫敦/突尼斯/伊斯坦堡</t>
    <phoneticPr fontId="5" type="noConversion"/>
  </si>
  <si>
    <t>尼羅河上游(亞斯文南部)</t>
    <phoneticPr fontId="5" type="noConversion"/>
  </si>
  <si>
    <t>安汶/特爾納特</t>
    <phoneticPr fontId="5" type="noConversion"/>
  </si>
  <si>
    <t>雅典西北部(福基斯地區)</t>
    <phoneticPr fontId="5" type="noConversion"/>
  </si>
  <si>
    <t>馬賽/突尼斯/亞歷山大</t>
    <phoneticPr fontId="5" type="noConversion"/>
  </si>
  <si>
    <t>熱那亞/威尼斯/雅典/伊斯坦堡</t>
    <phoneticPr fontId="5" type="noConversion"/>
  </si>
  <si>
    <t>甘地亞西部</t>
    <phoneticPr fontId="5" type="noConversion"/>
  </si>
  <si>
    <t>甘地亞</t>
    <phoneticPr fontId="5" type="noConversion"/>
  </si>
  <si>
    <t>薩洛尼卡</t>
    <phoneticPr fontId="5" type="noConversion"/>
  </si>
  <si>
    <t>亞歷山大/伊斯坦堡</t>
    <phoneticPr fontId="5" type="noConversion"/>
  </si>
  <si>
    <t>土耳其西岸(希薩爾利克山)</t>
    <phoneticPr fontId="5" type="noConversion"/>
  </si>
  <si>
    <t>里斯本/倫敦/塞維爾/阿姆斯特丹/馬賽</t>
    <phoneticPr fontId="1" type="noConversion"/>
  </si>
  <si>
    <t>(依國籍不同地點不同)</t>
    <phoneticPr fontId="5" type="noConversion"/>
  </si>
  <si>
    <t>雅典西部(奧林匹亞地區)</t>
    <phoneticPr fontId="5" type="noConversion"/>
  </si>
  <si>
    <t>里斯本/馬賽/亞歷山大</t>
    <phoneticPr fontId="5" type="noConversion"/>
  </si>
  <si>
    <t>非洲北岸</t>
    <phoneticPr fontId="5" type="noConversion"/>
  </si>
  <si>
    <t>EA3</t>
    <phoneticPr fontId="1" type="noConversion"/>
  </si>
  <si>
    <t>五</t>
    <phoneticPr fontId="1" type="noConversion"/>
  </si>
  <si>
    <t>普羅米修斯的鎖鏈</t>
    <phoneticPr fontId="5" type="noConversion"/>
  </si>
  <si>
    <t>GA2+</t>
    <phoneticPr fontId="1" type="noConversion"/>
  </si>
  <si>
    <t>五</t>
    <phoneticPr fontId="5" type="noConversion"/>
  </si>
  <si>
    <t>創世紀</t>
    <phoneticPr fontId="5" type="noConversion"/>
  </si>
  <si>
    <t>GA2+</t>
    <phoneticPr fontId="1" type="noConversion"/>
  </si>
  <si>
    <t>五</t>
    <phoneticPr fontId="5" type="noConversion"/>
  </si>
  <si>
    <t>EA2</t>
    <phoneticPr fontId="1" type="noConversion"/>
  </si>
  <si>
    <t>五</t>
    <phoneticPr fontId="1" type="noConversion"/>
  </si>
  <si>
    <t>囡亞的面具</t>
    <phoneticPr fontId="1" type="noConversion"/>
  </si>
  <si>
    <t>福德正神像</t>
    <phoneticPr fontId="1" type="noConversion"/>
  </si>
  <si>
    <t>尼布龍根的戒指</t>
    <phoneticPr fontId="5" type="noConversion"/>
  </si>
  <si>
    <t>EA1+</t>
    <phoneticPr fontId="1" type="noConversion"/>
  </si>
  <si>
    <t>五</t>
    <phoneticPr fontId="1" type="noConversion"/>
  </si>
  <si>
    <t>奧林匹亞的宙斯神像</t>
    <phoneticPr fontId="1" type="noConversion"/>
  </si>
  <si>
    <t>石窟庵的佛像</t>
    <phoneticPr fontId="5" type="noConversion"/>
  </si>
  <si>
    <t>GA4</t>
    <phoneticPr fontId="1" type="noConversion"/>
  </si>
  <si>
    <t>四</t>
    <phoneticPr fontId="1" type="noConversion"/>
  </si>
  <si>
    <t>怒蛇的壁畫</t>
    <phoneticPr fontId="1" type="noConversion"/>
  </si>
  <si>
    <t>五</t>
    <phoneticPr fontId="5" type="noConversion"/>
  </si>
  <si>
    <t>埃亞的浮雕</t>
    <phoneticPr fontId="5" type="noConversion"/>
  </si>
  <si>
    <t>胡夫王的平板石碑</t>
    <phoneticPr fontId="5" type="noConversion"/>
  </si>
  <si>
    <t>式神符</t>
    <phoneticPr fontId="5" type="noConversion"/>
  </si>
  <si>
    <t>鶴氅衣</t>
    <phoneticPr fontId="5" type="noConversion"/>
  </si>
  <si>
    <t>GA3</t>
    <phoneticPr fontId="1" type="noConversion"/>
  </si>
  <si>
    <t>戴伯格的浮雕</t>
    <phoneticPr fontId="5" type="noConversion"/>
  </si>
  <si>
    <t>南海寄歸內法傳</t>
    <phoneticPr fontId="5" type="noConversion"/>
  </si>
  <si>
    <t>酒泉石</t>
    <phoneticPr fontId="5" type="noConversion"/>
  </si>
  <si>
    <t>阿蒙像</t>
    <phoneticPr fontId="5" type="noConversion"/>
  </si>
  <si>
    <t>戰勝之碑</t>
    <phoneticPr fontId="5" type="noConversion"/>
  </si>
  <si>
    <t>EA1+</t>
    <phoneticPr fontId="1" type="noConversion"/>
  </si>
  <si>
    <t>三</t>
    <phoneticPr fontId="1" type="noConversion"/>
  </si>
  <si>
    <t>聖甲蟲</t>
    <phoneticPr fontId="5" type="noConversion"/>
  </si>
  <si>
    <t>達穀窟</t>
    <phoneticPr fontId="1" type="noConversion"/>
  </si>
  <si>
    <t>鎗金經箱</t>
    <phoneticPr fontId="5" type="noConversion"/>
  </si>
  <si>
    <t>阿閦如來</t>
    <phoneticPr fontId="1" type="noConversion"/>
  </si>
  <si>
    <t>GA2+</t>
    <phoneticPr fontId="1" type="noConversion"/>
  </si>
  <si>
    <t>三</t>
    <phoneticPr fontId="1" type="noConversion"/>
  </si>
  <si>
    <t>泰諾精靈像</t>
    <phoneticPr fontId="1" type="noConversion"/>
  </si>
  <si>
    <t>武則天的偽經</t>
    <phoneticPr fontId="5" type="noConversion"/>
  </si>
  <si>
    <t>斷劍的破片</t>
    <phoneticPr fontId="5" type="noConversion"/>
  </si>
  <si>
    <t>三</t>
    <phoneticPr fontId="5" type="noConversion"/>
  </si>
  <si>
    <t>地下墓地的棺槨</t>
    <phoneticPr fontId="5" type="noConversion"/>
  </si>
  <si>
    <t>三</t>
    <phoneticPr fontId="5" type="noConversion"/>
  </si>
  <si>
    <t>托特像</t>
    <phoneticPr fontId="5" type="noConversion"/>
  </si>
  <si>
    <t>梵文書卷</t>
    <phoneticPr fontId="5" type="noConversion"/>
  </si>
  <si>
    <t>節德柱</t>
    <phoneticPr fontId="5" type="noConversion"/>
  </si>
  <si>
    <t>大藏經的木板</t>
    <phoneticPr fontId="5" type="noConversion"/>
  </si>
  <si>
    <t>GA3+</t>
    <phoneticPr fontId="1" type="noConversion"/>
  </si>
  <si>
    <t>哈托爾像</t>
    <phoneticPr fontId="5" type="noConversion"/>
  </si>
  <si>
    <t>八咫烏之旗</t>
    <phoneticPr fontId="1" type="noConversion"/>
  </si>
  <si>
    <t>帛畫</t>
    <phoneticPr fontId="5" type="noConversion"/>
  </si>
  <si>
    <t>玉蟬</t>
    <phoneticPr fontId="5" type="noConversion"/>
  </si>
  <si>
    <t>二</t>
    <phoneticPr fontId="5" type="noConversion"/>
  </si>
  <si>
    <t>墓窟的石板</t>
    <phoneticPr fontId="5" type="noConversion"/>
  </si>
  <si>
    <t>斯瓦洛格的浮雕</t>
    <phoneticPr fontId="1" type="noConversion"/>
  </si>
  <si>
    <t>大秦景教流行中國碑</t>
    <phoneticPr fontId="5" type="noConversion"/>
  </si>
  <si>
    <t>EA1</t>
    <phoneticPr fontId="1" type="noConversion"/>
  </si>
  <si>
    <t>二</t>
    <phoneticPr fontId="1" type="noConversion"/>
  </si>
  <si>
    <t>太極圖說</t>
    <phoneticPr fontId="5" type="noConversion"/>
  </si>
  <si>
    <t>GA3+</t>
    <phoneticPr fontId="1" type="noConversion"/>
  </si>
  <si>
    <t>GA4</t>
    <phoneticPr fontId="1" type="noConversion"/>
  </si>
  <si>
    <t>耶路撒冷第二神殿的碎片</t>
    <phoneticPr fontId="1" type="noConversion"/>
  </si>
  <si>
    <t>布塔像</t>
    <phoneticPr fontId="5" type="noConversion"/>
  </si>
  <si>
    <t>太平清領書</t>
    <phoneticPr fontId="5" type="noConversion"/>
  </si>
  <si>
    <t>卡納洛阿像</t>
    <phoneticPr fontId="1" type="noConversion"/>
  </si>
  <si>
    <t>阿爾戈船英雄記</t>
    <phoneticPr fontId="1" type="noConversion"/>
  </si>
  <si>
    <t>濟州石頭爺</t>
    <phoneticPr fontId="5" type="noConversion"/>
  </si>
  <si>
    <t>大教堂的地下墳墓</t>
    <phoneticPr fontId="5" type="noConversion"/>
  </si>
  <si>
    <t>石製浮屠塔</t>
    <phoneticPr fontId="7" type="noConversion"/>
  </si>
  <si>
    <t>俄羅斯項鏈盤墜</t>
    <phoneticPr fontId="7" type="noConversion"/>
  </si>
  <si>
    <t>哈奴曼神像</t>
    <phoneticPr fontId="5" type="noConversion"/>
  </si>
  <si>
    <t>洞穴般墓地</t>
    <phoneticPr fontId="5" type="noConversion"/>
  </si>
  <si>
    <t>論語</t>
    <phoneticPr fontId="5" type="noConversion"/>
  </si>
  <si>
    <t>上座部佛教之佛典</t>
    <phoneticPr fontId="7" type="noConversion"/>
  </si>
  <si>
    <t>2A4</t>
    <phoneticPr fontId="1" type="noConversion"/>
  </si>
  <si>
    <t>EA1</t>
    <phoneticPr fontId="1" type="noConversion"/>
  </si>
  <si>
    <t>二</t>
    <phoneticPr fontId="1" type="noConversion"/>
  </si>
  <si>
    <t>迦利的浮雕</t>
    <phoneticPr fontId="7" type="noConversion"/>
  </si>
  <si>
    <t>碧霞元君像</t>
    <phoneticPr fontId="7" type="noConversion"/>
  </si>
  <si>
    <t>EA2</t>
    <phoneticPr fontId="1" type="noConversion"/>
  </si>
  <si>
    <t>河神像</t>
    <phoneticPr fontId="1" type="noConversion"/>
  </si>
  <si>
    <t>堤奧迪華岡的陪葬品</t>
    <phoneticPr fontId="5" type="noConversion"/>
  </si>
  <si>
    <t>一</t>
    <phoneticPr fontId="1" type="noConversion"/>
  </si>
  <si>
    <t>希臘神話</t>
    <phoneticPr fontId="1" type="noConversion"/>
  </si>
  <si>
    <t>一</t>
    <phoneticPr fontId="1" type="noConversion"/>
  </si>
  <si>
    <t>尼亞美神像</t>
    <phoneticPr fontId="5" type="noConversion"/>
  </si>
  <si>
    <t>一</t>
    <phoneticPr fontId="5" type="noConversion"/>
  </si>
  <si>
    <t>阿彌陀經殘卷</t>
    <phoneticPr fontId="5" type="noConversion"/>
  </si>
  <si>
    <t>AR2+</t>
    <phoneticPr fontId="5" type="noConversion"/>
  </si>
  <si>
    <t>庫曼人的石像</t>
    <phoneticPr fontId="1" type="noConversion"/>
  </si>
  <si>
    <t>一</t>
    <phoneticPr fontId="5" type="noConversion"/>
  </si>
  <si>
    <t>百濟的舍利容器</t>
    <phoneticPr fontId="5" type="noConversion"/>
  </si>
  <si>
    <t>金銅觀音菩薩立像</t>
    <phoneticPr fontId="5" type="noConversion"/>
  </si>
  <si>
    <t>至上之美？魔鬼的微笑？</t>
    <phoneticPr fontId="5" type="noConversion"/>
  </si>
  <si>
    <t>蒙娜麗莎系列</t>
    <phoneticPr fontId="5" type="noConversion"/>
  </si>
  <si>
    <t>特洛伊戰爭系列</t>
    <phoneticPr fontId="5" type="noConversion"/>
  </si>
  <si>
    <t>馬賽/熱那亞</t>
    <phoneticPr fontId="5" type="noConversion"/>
  </si>
  <si>
    <t>斯德哥爾摩</t>
    <phoneticPr fontId="5" type="noConversion"/>
  </si>
  <si>
    <t>南特</t>
    <phoneticPr fontId="5" type="noConversion"/>
  </si>
  <si>
    <t>蒙娜麗莎系列</t>
    <phoneticPr fontId="5" type="noConversion"/>
  </si>
  <si>
    <t>安特衛普</t>
    <phoneticPr fontId="5" type="noConversion"/>
  </si>
  <si>
    <t>立志作畫的少年足跡</t>
    <phoneticPr fontId="5" type="noConversion"/>
  </si>
  <si>
    <t>弗蘭德斯的狗系列</t>
    <phoneticPr fontId="1" type="noConversion"/>
  </si>
  <si>
    <t>威尼斯/馬賽</t>
    <phoneticPr fontId="5" type="noConversion"/>
  </si>
  <si>
    <t>畫家之王</t>
    <phoneticPr fontId="1" type="noConversion"/>
  </si>
  <si>
    <t>威尼斯</t>
    <phoneticPr fontId="5" type="noConversion"/>
  </si>
  <si>
    <t>斯德哥爾摩</t>
    <phoneticPr fontId="5" type="noConversion"/>
  </si>
  <si>
    <t>馬賽</t>
    <phoneticPr fontId="5" type="noConversion"/>
  </si>
  <si>
    <t>倫敦/阿姆斯特丹</t>
    <phoneticPr fontId="5" type="noConversion"/>
  </si>
  <si>
    <t>倫敦</t>
    <phoneticPr fontId="5" type="noConversion"/>
  </si>
  <si>
    <t>重慶</t>
    <phoneticPr fontId="5" type="noConversion"/>
  </si>
  <si>
    <t>漢堡</t>
    <phoneticPr fontId="5" type="noConversion"/>
  </si>
  <si>
    <t>安平</t>
    <phoneticPr fontId="5" type="noConversion"/>
  </si>
  <si>
    <t>長崎北</t>
    <phoneticPr fontId="5" type="noConversion"/>
  </si>
  <si>
    <t>有關戰記故事的畫</t>
    <phoneticPr fontId="5" type="noConversion"/>
  </si>
  <si>
    <t>各種戀愛型態</t>
    <phoneticPr fontId="5" type="noConversion"/>
  </si>
  <si>
    <t>塞維爾</t>
    <phoneticPr fontId="5" type="noConversion"/>
  </si>
  <si>
    <t>薩洛尼卡西南部</t>
    <phoneticPr fontId="1" type="noConversion"/>
  </si>
  <si>
    <t>都柏林北部</t>
    <phoneticPr fontId="5" type="noConversion"/>
  </si>
  <si>
    <t>雅加達</t>
    <phoneticPr fontId="5" type="noConversion"/>
  </si>
  <si>
    <t>雲臺山</t>
    <phoneticPr fontId="5" type="noConversion"/>
  </si>
  <si>
    <t>具傳統之青瓷</t>
    <phoneticPr fontId="5" type="noConversion"/>
  </si>
  <si>
    <t>傳說的結局</t>
    <phoneticPr fontId="5" type="noConversion"/>
  </si>
  <si>
    <t>沉睡森林的公主系列</t>
    <phoneticPr fontId="5" type="noConversion"/>
  </si>
  <si>
    <t>阿姆斯特丹/聖彼得堡</t>
    <phoneticPr fontId="1" type="noConversion"/>
  </si>
  <si>
    <t>南特</t>
    <phoneticPr fontId="1" type="noConversion"/>
  </si>
  <si>
    <t>盧貝克</t>
    <phoneticPr fontId="5" type="noConversion"/>
  </si>
  <si>
    <t>阿姆斯特丹</t>
    <phoneticPr fontId="5" type="noConversion"/>
  </si>
  <si>
    <t>泉州</t>
    <phoneticPr fontId="5" type="noConversion"/>
  </si>
  <si>
    <t>江戶</t>
    <phoneticPr fontId="5" type="noConversion"/>
  </si>
  <si>
    <t>蒙娜麗莎系列</t>
    <phoneticPr fontId="1" type="noConversion"/>
  </si>
  <si>
    <t>里斯本/塞維爾/威尼斯/雅典</t>
    <phoneticPr fontId="5" type="noConversion"/>
  </si>
  <si>
    <t>釜山</t>
    <phoneticPr fontId="5" type="noConversion"/>
  </si>
  <si>
    <t>錫拉庫薩</t>
    <phoneticPr fontId="5" type="noConversion"/>
  </si>
  <si>
    <t>江戶</t>
    <phoneticPr fontId="5" type="noConversion"/>
  </si>
  <si>
    <t>卡利卡特</t>
    <phoneticPr fontId="5" type="noConversion"/>
  </si>
  <si>
    <t>象系列</t>
    <phoneticPr fontId="5" type="noConversion"/>
  </si>
  <si>
    <t>雅加達</t>
    <phoneticPr fontId="5" type="noConversion"/>
  </si>
  <si>
    <t>杭州</t>
    <phoneticPr fontId="5" type="noConversion"/>
  </si>
  <si>
    <t>熱那亞</t>
    <phoneticPr fontId="1" type="noConversion"/>
  </si>
  <si>
    <t>威尼斯</t>
    <phoneticPr fontId="5" type="noConversion"/>
  </si>
  <si>
    <t>塞維爾</t>
    <phoneticPr fontId="5" type="noConversion"/>
  </si>
  <si>
    <t>堺市</t>
    <phoneticPr fontId="5" type="noConversion"/>
  </si>
  <si>
    <t>塞維爾/馬賽/熱那亞</t>
    <phoneticPr fontId="5" type="noConversion"/>
  </si>
  <si>
    <t>里斯本/塞維爾/馬賽/威尼斯</t>
    <phoneticPr fontId="5" type="noConversion"/>
  </si>
  <si>
    <t>倫敦</t>
    <phoneticPr fontId="5" type="noConversion"/>
  </si>
  <si>
    <t>盧貝克</t>
    <phoneticPr fontId="5" type="noConversion"/>
  </si>
  <si>
    <t>安平</t>
    <phoneticPr fontId="5" type="noConversion"/>
  </si>
  <si>
    <t>浦項</t>
    <phoneticPr fontId="5" type="noConversion"/>
  </si>
  <si>
    <t>塞維爾/雅典/威尼斯</t>
    <phoneticPr fontId="5" type="noConversion"/>
  </si>
  <si>
    <t>里斯本/塞維爾/倫敦/聖彼得堡</t>
    <phoneticPr fontId="5" type="noConversion"/>
  </si>
  <si>
    <t>波爾多</t>
    <phoneticPr fontId="5" type="noConversion"/>
  </si>
  <si>
    <t>希洪</t>
    <phoneticPr fontId="5" type="noConversion"/>
  </si>
  <si>
    <t>安科納</t>
    <phoneticPr fontId="5" type="noConversion"/>
  </si>
  <si>
    <t>馬賽</t>
    <phoneticPr fontId="5" type="noConversion"/>
  </si>
  <si>
    <t>雅典西部(奧林匹亞地區)</t>
    <phoneticPr fontId="5" type="noConversion"/>
  </si>
  <si>
    <t>阿姆斯特丹</t>
    <phoneticPr fontId="5" type="noConversion"/>
  </si>
  <si>
    <t>漢陽</t>
    <phoneticPr fontId="5" type="noConversion"/>
  </si>
  <si>
    <t>雅典</t>
    <phoneticPr fontId="5" type="noConversion"/>
  </si>
  <si>
    <t>雲臺山</t>
    <phoneticPr fontId="5" type="noConversion"/>
  </si>
  <si>
    <t>巴塞隆納</t>
    <phoneticPr fontId="5" type="noConversion"/>
  </si>
  <si>
    <t>里斯本</t>
    <phoneticPr fontId="5" type="noConversion"/>
  </si>
  <si>
    <t>江戶</t>
    <phoneticPr fontId="5" type="noConversion"/>
  </si>
  <si>
    <t>雅典/威尼斯</t>
    <phoneticPr fontId="5" type="noConversion"/>
  </si>
  <si>
    <t>漢堡</t>
    <phoneticPr fontId="5" type="noConversion"/>
  </si>
  <si>
    <t>阿姆斯特丹</t>
    <phoneticPr fontId="1" type="noConversion"/>
  </si>
  <si>
    <t>薩洛尼卡西南部</t>
    <phoneticPr fontId="1" type="noConversion"/>
  </si>
  <si>
    <t>波爾多</t>
    <phoneticPr fontId="5" type="noConversion"/>
  </si>
  <si>
    <t>塞維爾/倫敦/亞歷山大/伊斯坦堡</t>
    <phoneticPr fontId="5" type="noConversion"/>
  </si>
  <si>
    <t>甘地亞</t>
    <phoneticPr fontId="5" type="noConversion"/>
  </si>
  <si>
    <t>里斯本</t>
    <phoneticPr fontId="5" type="noConversion"/>
  </si>
  <si>
    <t>里斯本/塞維爾/倫敦/阿姆斯特丹</t>
    <phoneticPr fontId="5" type="noConversion"/>
  </si>
  <si>
    <t>天馬與女神系列</t>
    <phoneticPr fontId="1" type="noConversion"/>
  </si>
  <si>
    <t>里斯本/塞維爾/倫敦</t>
    <phoneticPr fontId="5" type="noConversion"/>
  </si>
  <si>
    <t>加來</t>
    <phoneticPr fontId="5" type="noConversion"/>
  </si>
  <si>
    <t>倫敦/阿姆斯特丹/里斯本</t>
    <phoneticPr fontId="5" type="noConversion"/>
  </si>
  <si>
    <t>馬賽/熱那亞/雅典</t>
    <phoneticPr fontId="5" type="noConversion"/>
  </si>
  <si>
    <t>熱那亞</t>
    <phoneticPr fontId="5" type="noConversion"/>
  </si>
  <si>
    <t>里斯本/塞維爾/馬賽/阿姆斯特丹/威尼斯/雅典</t>
    <phoneticPr fontId="5" type="noConversion"/>
  </si>
  <si>
    <t>馬賽/雅典</t>
    <phoneticPr fontId="5" type="noConversion"/>
  </si>
  <si>
    <t>倫敦/阿姆斯特丹/塞維爾</t>
    <phoneticPr fontId="5" type="noConversion"/>
  </si>
  <si>
    <t>南特</t>
    <phoneticPr fontId="5" type="noConversion"/>
  </si>
  <si>
    <t>安特衛普</t>
    <phoneticPr fontId="5" type="noConversion"/>
  </si>
  <si>
    <t>倫敦/阿姆斯特丹</t>
    <phoneticPr fontId="5" type="noConversion"/>
  </si>
  <si>
    <t>漢堡</t>
    <phoneticPr fontId="5" type="noConversion"/>
  </si>
  <si>
    <t>熱那亞</t>
    <phoneticPr fontId="5" type="noConversion"/>
  </si>
  <si>
    <t>EA3</t>
    <phoneticPr fontId="5" type="noConversion"/>
  </si>
  <si>
    <t>卡利卡特</t>
    <phoneticPr fontId="1" type="noConversion"/>
  </si>
  <si>
    <t>安平</t>
    <phoneticPr fontId="5" type="noConversion"/>
  </si>
  <si>
    <t>舊金山</t>
    <phoneticPr fontId="1" type="noConversion"/>
  </si>
  <si>
    <t>倫敦</t>
    <phoneticPr fontId="5" type="noConversion"/>
  </si>
  <si>
    <t>杭州</t>
    <phoneticPr fontId="1" type="noConversion"/>
  </si>
  <si>
    <t>台灣島東南岸</t>
    <phoneticPr fontId="5" type="noConversion"/>
  </si>
  <si>
    <t>旺格努伊西部</t>
    <phoneticPr fontId="5" type="noConversion"/>
  </si>
  <si>
    <t>南美東南岸</t>
    <phoneticPr fontId="5" type="noConversion"/>
  </si>
  <si>
    <t>南美東南岸</t>
    <phoneticPr fontId="5" type="noConversion"/>
  </si>
  <si>
    <t>開普敦/桑給巴爾/亞丁/卡利卡特</t>
    <phoneticPr fontId="5" type="noConversion"/>
  </si>
  <si>
    <t>印度洋非洲東岸</t>
    <phoneticPr fontId="5" type="noConversion"/>
  </si>
  <si>
    <t>科羅拉多高原</t>
    <phoneticPr fontId="5" type="noConversion"/>
  </si>
  <si>
    <t>阿姆斯特丹/里斯本/塞維爾/馬賽</t>
    <phoneticPr fontId="5" type="noConversion"/>
  </si>
  <si>
    <t>聖多明哥西部</t>
    <phoneticPr fontId="5" type="noConversion"/>
  </si>
  <si>
    <t>聖多明哥</t>
    <phoneticPr fontId="5" type="noConversion"/>
  </si>
  <si>
    <t>北美大陸東岸</t>
    <phoneticPr fontId="5" type="noConversion"/>
  </si>
  <si>
    <t>澳洲西北岸</t>
    <phoneticPr fontId="5" type="noConversion"/>
  </si>
  <si>
    <t>桑給巴爾/亞丁/卡利卡特</t>
    <phoneticPr fontId="5" type="noConversion"/>
  </si>
  <si>
    <t>紅海西岸</t>
    <phoneticPr fontId="5" type="noConversion"/>
  </si>
  <si>
    <t>波多貝羅西北部</t>
    <phoneticPr fontId="5" type="noConversion"/>
  </si>
  <si>
    <t>北美大陸西岸</t>
    <phoneticPr fontId="1" type="noConversion"/>
  </si>
  <si>
    <t>亞歷山大</t>
    <phoneticPr fontId="5" type="noConversion"/>
  </si>
  <si>
    <t>埃及北岸</t>
    <phoneticPr fontId="5" type="noConversion"/>
  </si>
  <si>
    <t>伊斯坦堡</t>
    <phoneticPr fontId="5" type="noConversion"/>
  </si>
  <si>
    <t>雲台山西</t>
    <phoneticPr fontId="5" type="noConversion"/>
  </si>
  <si>
    <t>倫敦/阿姆斯特丹/里斯本/塞維爾</t>
    <phoneticPr fontId="5" type="noConversion"/>
  </si>
  <si>
    <t>非洲幾內亞灣北部</t>
    <phoneticPr fontId="5" type="noConversion"/>
  </si>
  <si>
    <t>再調查報酬(洛磯山脈地區)</t>
    <phoneticPr fontId="5" type="noConversion"/>
  </si>
  <si>
    <t>塔科馬近郊(洛磯山脈地區)</t>
    <phoneticPr fontId="5" type="noConversion"/>
  </si>
  <si>
    <t>黃河下游</t>
    <phoneticPr fontId="5" type="noConversion"/>
  </si>
  <si>
    <t>大西洋中央西岸</t>
    <phoneticPr fontId="5" type="noConversion"/>
  </si>
  <si>
    <t>南美東北岸</t>
    <phoneticPr fontId="5" type="noConversion"/>
  </si>
  <si>
    <t>熱那亞</t>
    <phoneticPr fontId="5" type="noConversion"/>
  </si>
  <si>
    <t>南美西南岸</t>
    <phoneticPr fontId="5" type="noConversion"/>
  </si>
  <si>
    <t>中國東南岸</t>
    <phoneticPr fontId="5" type="noConversion"/>
  </si>
  <si>
    <t>亞馬遜河上游</t>
    <phoneticPr fontId="5" type="noConversion"/>
  </si>
  <si>
    <t>阿姆斯特丹/塞維爾</t>
    <phoneticPr fontId="5" type="noConversion"/>
  </si>
  <si>
    <t>摩洛哥西岸</t>
    <phoneticPr fontId="5" type="noConversion"/>
  </si>
  <si>
    <t>非洲西岸</t>
    <phoneticPr fontId="5" type="noConversion"/>
  </si>
  <si>
    <t>澳洲西北岸</t>
    <phoneticPr fontId="5" type="noConversion"/>
  </si>
  <si>
    <t xml:space="preserve">突尼斯西部 </t>
    <phoneticPr fontId="5" type="noConversion"/>
  </si>
  <si>
    <t xml:space="preserve">非洲南岸 </t>
    <phoneticPr fontId="5" type="noConversion"/>
  </si>
  <si>
    <t>倫敦/馬賽/突尼斯</t>
    <phoneticPr fontId="5" type="noConversion"/>
  </si>
  <si>
    <t>非洲西北岸</t>
    <phoneticPr fontId="5" type="noConversion"/>
  </si>
  <si>
    <t>阿姆斯特丹/里斯本/塞維爾</t>
    <phoneticPr fontId="5" type="noConversion"/>
  </si>
  <si>
    <t xml:space="preserve">非洲幾內亞灣北部 </t>
    <phoneticPr fontId="5" type="noConversion"/>
  </si>
  <si>
    <t>里斯本/塞維爾/熱那亞</t>
    <phoneticPr fontId="5" type="noConversion"/>
  </si>
  <si>
    <t xml:space="preserve">非洲北岸 </t>
    <phoneticPr fontId="5" type="noConversion"/>
  </si>
  <si>
    <t>接任地點</t>
    <phoneticPr fontId="5" type="noConversion"/>
  </si>
  <si>
    <t>發現地點</t>
    <phoneticPr fontId="5" type="noConversion"/>
  </si>
  <si>
    <t>開洞飛龍骨</t>
    <phoneticPr fontId="5" type="noConversion"/>
  </si>
  <si>
    <t>具獠牙的動物骨</t>
    <phoneticPr fontId="5" type="noConversion"/>
  </si>
  <si>
    <t>具獠牙的似蜥蜴之石</t>
    <phoneticPr fontId="5" type="noConversion"/>
  </si>
  <si>
    <t>具植物模樣之石</t>
    <phoneticPr fontId="5" type="noConversion"/>
  </si>
  <si>
    <t>長下顎的似蜥蜴之石</t>
    <phoneticPr fontId="5" type="noConversion"/>
  </si>
  <si>
    <t>似龜的飛龍骨架</t>
    <phoneticPr fontId="5" type="noConversion"/>
  </si>
  <si>
    <t>具模樣之石</t>
    <phoneticPr fontId="5" type="noConversion"/>
  </si>
  <si>
    <t>眼窩凹陷的魚骨架</t>
    <phoneticPr fontId="5" type="noConversion"/>
  </si>
  <si>
    <t>EA1</t>
    <phoneticPr fontId="1" type="noConversion"/>
  </si>
  <si>
    <t>似馬的象骨</t>
    <phoneticPr fontId="1" type="noConversion"/>
  </si>
  <si>
    <t>三</t>
    <phoneticPr fontId="1" type="noConversion"/>
  </si>
  <si>
    <t>似龜的動物石頭</t>
    <phoneticPr fontId="5" type="noConversion"/>
  </si>
  <si>
    <t>AR2</t>
    <phoneticPr fontId="5" type="noConversion"/>
  </si>
  <si>
    <t>扁平蜥蜴的骨骼</t>
    <phoneticPr fontId="5" type="noConversion"/>
  </si>
  <si>
    <t>帶翼的小飛龍骨架</t>
    <phoneticPr fontId="5" type="noConversion"/>
  </si>
  <si>
    <t>頭尾皆長的飛龍骨架</t>
    <phoneticPr fontId="5" type="noConversion"/>
  </si>
  <si>
    <t>圓形頭頂的蜥蜴的骨骼</t>
    <phoneticPr fontId="5" type="noConversion"/>
  </si>
  <si>
    <t>長冠飛龍之骨</t>
    <phoneticPr fontId="1" type="noConversion"/>
  </si>
  <si>
    <t>巨大企鹅的骨骼</t>
    <phoneticPr fontId="5" type="noConversion"/>
  </si>
  <si>
    <t>化石</t>
    <phoneticPr fontId="5" type="noConversion"/>
  </si>
  <si>
    <t>搜</t>
    <phoneticPr fontId="5" type="noConversion"/>
  </si>
  <si>
    <t>生</t>
    <phoneticPr fontId="5" type="noConversion"/>
  </si>
  <si>
    <t>巨大的象骨架</t>
    <phoneticPr fontId="5" type="noConversion"/>
  </si>
  <si>
    <t>安平</t>
    <phoneticPr fontId="1" type="noConversion"/>
  </si>
  <si>
    <t>東亞東部</t>
    <phoneticPr fontId="1" type="noConversion"/>
  </si>
  <si>
    <t>淡水東南</t>
    <phoneticPr fontId="5" type="noConversion"/>
  </si>
  <si>
    <t>舊金山</t>
    <phoneticPr fontId="5" type="noConversion"/>
  </si>
  <si>
    <t>里斯本</t>
    <phoneticPr fontId="5" type="noConversion"/>
  </si>
  <si>
    <t>東亞東部</t>
    <phoneticPr fontId="1" type="noConversion"/>
  </si>
  <si>
    <t>馬賽</t>
    <phoneticPr fontId="5" type="noConversion"/>
  </si>
  <si>
    <t>已調查陸地&gt;90</t>
    <phoneticPr fontId="5" type="noConversion"/>
  </si>
  <si>
    <t>非洲南岸</t>
    <phoneticPr fontId="5" type="noConversion"/>
  </si>
  <si>
    <t>中南美開拓港</t>
    <phoneticPr fontId="5" type="noConversion"/>
  </si>
  <si>
    <t>北美大陸東南岸</t>
    <phoneticPr fontId="5" type="noConversion"/>
  </si>
  <si>
    <t>夏威夷</t>
    <phoneticPr fontId="5" type="noConversion"/>
  </si>
  <si>
    <t>南美東南岸(巴拉圭河上游)</t>
    <phoneticPr fontId="5" type="noConversion"/>
  </si>
  <si>
    <t>阿姆斯特丹</t>
    <phoneticPr fontId="5" type="noConversion"/>
  </si>
  <si>
    <t>朝鮮半島西岸</t>
    <phoneticPr fontId="5" type="noConversion"/>
  </si>
  <si>
    <t>南美東北岸</t>
    <phoneticPr fontId="5" type="noConversion"/>
  </si>
  <si>
    <t>中南美開拓港</t>
    <phoneticPr fontId="5" type="noConversion"/>
  </si>
  <si>
    <t>安汶/特爾納特</t>
    <phoneticPr fontId="5" type="noConversion"/>
  </si>
  <si>
    <t>澳洲西北岸</t>
    <phoneticPr fontId="5" type="noConversion"/>
  </si>
  <si>
    <t>白頭海鵰</t>
    <phoneticPr fontId="5" type="noConversion"/>
  </si>
  <si>
    <t>鳳尾綠咬鵑</t>
    <phoneticPr fontId="5" type="noConversion"/>
  </si>
  <si>
    <t>EA3+</t>
    <phoneticPr fontId="5" type="noConversion"/>
  </si>
  <si>
    <t>五</t>
    <phoneticPr fontId="5" type="noConversion"/>
  </si>
  <si>
    <t>大鳳冠雉</t>
    <phoneticPr fontId="1" type="noConversion"/>
  </si>
  <si>
    <t>海鸚鵡</t>
    <phoneticPr fontId="1" type="noConversion"/>
  </si>
  <si>
    <t>金鵰</t>
    <phoneticPr fontId="5" type="noConversion"/>
  </si>
  <si>
    <t>雪鴞</t>
    <phoneticPr fontId="5" type="noConversion"/>
  </si>
  <si>
    <t>冠麻鴨</t>
    <phoneticPr fontId="5" type="noConversion"/>
  </si>
  <si>
    <t>南非兀鷲</t>
    <phoneticPr fontId="1" type="noConversion"/>
  </si>
  <si>
    <t>蛇鷲</t>
    <phoneticPr fontId="5" type="noConversion"/>
  </si>
  <si>
    <t>短翅樹鶯</t>
    <phoneticPr fontId="5" type="noConversion"/>
  </si>
  <si>
    <t>白腰朱頂雀</t>
    <phoneticPr fontId="1" type="noConversion"/>
  </si>
  <si>
    <t>銅長尾雉</t>
    <phoneticPr fontId="5" type="noConversion"/>
  </si>
  <si>
    <t>埃莉諾拉隼</t>
    <phoneticPr fontId="1" type="noConversion"/>
  </si>
  <si>
    <t>牛椋鳥</t>
    <phoneticPr fontId="1" type="noConversion"/>
  </si>
  <si>
    <t>鯨頭鸛</t>
    <phoneticPr fontId="1" type="noConversion"/>
  </si>
  <si>
    <t>旅鴿</t>
    <phoneticPr fontId="5" type="noConversion"/>
  </si>
  <si>
    <t>黑面琵鷺</t>
    <phoneticPr fontId="5" type="noConversion"/>
  </si>
  <si>
    <t>紫水雞</t>
    <phoneticPr fontId="5" type="noConversion"/>
  </si>
  <si>
    <t>紅嘴相思鳥</t>
    <phoneticPr fontId="5" type="noConversion"/>
  </si>
  <si>
    <t>三</t>
    <phoneticPr fontId="5" type="noConversion"/>
  </si>
  <si>
    <t>巴西擬鸝</t>
    <phoneticPr fontId="1" type="noConversion"/>
  </si>
  <si>
    <t>三</t>
    <phoneticPr fontId="5" type="noConversion"/>
  </si>
  <si>
    <t>白腹黑啄木</t>
    <phoneticPr fontId="5" type="noConversion"/>
  </si>
  <si>
    <t>紅腹啄木鳥</t>
    <phoneticPr fontId="5" type="noConversion"/>
  </si>
  <si>
    <t>喜鵲</t>
    <phoneticPr fontId="5" type="noConversion"/>
  </si>
  <si>
    <t>北美紅雀</t>
    <phoneticPr fontId="5" type="noConversion"/>
  </si>
  <si>
    <t>冠藍鴉</t>
    <phoneticPr fontId="5" type="noConversion"/>
  </si>
  <si>
    <t>黃金雞</t>
    <phoneticPr fontId="5" type="noConversion"/>
  </si>
  <si>
    <t>鶚</t>
    <phoneticPr fontId="5" type="noConversion"/>
  </si>
  <si>
    <t>畫眉</t>
    <phoneticPr fontId="5" type="noConversion"/>
  </si>
  <si>
    <t>GA3+</t>
    <phoneticPr fontId="1" type="noConversion"/>
  </si>
  <si>
    <t>笑鴞</t>
    <phoneticPr fontId="1" type="noConversion"/>
  </si>
  <si>
    <t>二</t>
    <phoneticPr fontId="5" type="noConversion"/>
  </si>
  <si>
    <t>丹頂鶴</t>
    <phoneticPr fontId="5" type="noConversion"/>
  </si>
  <si>
    <t>鞍嘴鸛</t>
    <phoneticPr fontId="1" type="noConversion"/>
  </si>
  <si>
    <t>紅腿叫鶴</t>
    <phoneticPr fontId="1" type="noConversion"/>
  </si>
  <si>
    <t>沖繩秧雞</t>
    <phoneticPr fontId="5" type="noConversion"/>
  </si>
  <si>
    <t>GA3+</t>
    <phoneticPr fontId="1" type="noConversion"/>
  </si>
  <si>
    <t>二</t>
    <phoneticPr fontId="1" type="noConversion"/>
  </si>
  <si>
    <t>鐮啄管舌鳥</t>
    <phoneticPr fontId="1" type="noConversion"/>
  </si>
  <si>
    <t>EA3</t>
    <phoneticPr fontId="5" type="noConversion"/>
  </si>
  <si>
    <t>二</t>
    <phoneticPr fontId="5" type="noConversion"/>
  </si>
  <si>
    <t>林鴟</t>
    <phoneticPr fontId="1" type="noConversion"/>
  </si>
  <si>
    <t>GA4</t>
    <phoneticPr fontId="1" type="noConversion"/>
  </si>
  <si>
    <t>巨鷺</t>
    <phoneticPr fontId="1" type="noConversion"/>
  </si>
  <si>
    <t>GA3</t>
    <phoneticPr fontId="1" type="noConversion"/>
  </si>
  <si>
    <t>2A4</t>
    <phoneticPr fontId="1" type="noConversion"/>
  </si>
  <si>
    <t>黑帽山雀</t>
    <phoneticPr fontId="5" type="noConversion"/>
  </si>
  <si>
    <t>肉垂鶴</t>
    <phoneticPr fontId="1" type="noConversion"/>
  </si>
  <si>
    <t>竹雞</t>
    <phoneticPr fontId="5" type="noConversion"/>
  </si>
  <si>
    <t>玫瑰琵鷺</t>
    <phoneticPr fontId="5" type="noConversion"/>
  </si>
  <si>
    <t>EA3+</t>
    <phoneticPr fontId="5" type="noConversion"/>
  </si>
  <si>
    <t>一</t>
    <phoneticPr fontId="5" type="noConversion"/>
  </si>
  <si>
    <t>一</t>
    <phoneticPr fontId="5" type="noConversion"/>
  </si>
  <si>
    <t>紅地鳩</t>
    <phoneticPr fontId="1" type="noConversion"/>
  </si>
  <si>
    <t>AR1+</t>
    <phoneticPr fontId="1" type="noConversion"/>
  </si>
  <si>
    <t>一</t>
    <phoneticPr fontId="1" type="noConversion"/>
  </si>
  <si>
    <t>棕櫚美冠鸚鵡</t>
    <phoneticPr fontId="5" type="noConversion"/>
  </si>
  <si>
    <t>黃頭錐尾鸚鵡</t>
    <phoneticPr fontId="5" type="noConversion"/>
  </si>
  <si>
    <t>鷹頭鸚鵡</t>
    <phoneticPr fontId="5" type="noConversion"/>
  </si>
  <si>
    <t>一</t>
    <phoneticPr fontId="5" type="noConversion"/>
  </si>
  <si>
    <t>朱鷺</t>
    <phoneticPr fontId="5" type="noConversion"/>
  </si>
  <si>
    <t>雉雞</t>
    <phoneticPr fontId="5" type="noConversion"/>
  </si>
  <si>
    <t>EA3+</t>
    <phoneticPr fontId="5" type="noConversion"/>
  </si>
  <si>
    <t>白啄木鳥</t>
    <phoneticPr fontId="1" type="noConversion"/>
  </si>
  <si>
    <t>裸頸鸛</t>
    <phoneticPr fontId="1" type="noConversion"/>
  </si>
  <si>
    <t>黑尾鷗</t>
    <phoneticPr fontId="5" type="noConversion"/>
  </si>
  <si>
    <t>AR2</t>
    <phoneticPr fontId="5" type="noConversion"/>
  </si>
  <si>
    <t>四</t>
    <phoneticPr fontId="5" type="noConversion"/>
  </si>
  <si>
    <t>華美極樂鳥</t>
    <phoneticPr fontId="5" type="noConversion"/>
  </si>
  <si>
    <t>AR2+</t>
    <phoneticPr fontId="5" type="noConversion"/>
  </si>
  <si>
    <t>二</t>
    <phoneticPr fontId="1" type="noConversion"/>
  </si>
  <si>
    <t>銀喉長尾山雀</t>
    <phoneticPr fontId="1" type="noConversion"/>
  </si>
  <si>
    <t>矛隼</t>
    <phoneticPr fontId="1" type="noConversion"/>
  </si>
  <si>
    <t>亞馬遜河上游</t>
    <phoneticPr fontId="5" type="noConversion"/>
  </si>
  <si>
    <t>北美大陸東岸</t>
    <phoneticPr fontId="5" type="noConversion"/>
  </si>
  <si>
    <t>蒙巴薩西部</t>
    <phoneticPr fontId="5" type="noConversion"/>
  </si>
  <si>
    <t>鳥系列</t>
    <phoneticPr fontId="1" type="noConversion"/>
  </si>
  <si>
    <t>利馬</t>
    <phoneticPr fontId="5" type="noConversion"/>
  </si>
  <si>
    <t>巴拿馬東北部</t>
    <phoneticPr fontId="5" type="noConversion"/>
  </si>
  <si>
    <t>開普敦/桑給巴爾/亞丁/卡利卡特</t>
    <phoneticPr fontId="5" type="noConversion"/>
  </si>
  <si>
    <t>馬達加斯加海域</t>
    <phoneticPr fontId="1" type="noConversion"/>
  </si>
  <si>
    <t>(2479,5437)</t>
    <phoneticPr fontId="1" type="noConversion"/>
  </si>
  <si>
    <t>里約熱內盧</t>
    <phoneticPr fontId="5" type="noConversion"/>
  </si>
  <si>
    <t>秘魯海盆</t>
    <phoneticPr fontId="5" type="noConversion"/>
  </si>
  <si>
    <t>科皮亞波港外</t>
    <phoneticPr fontId="1" type="noConversion"/>
  </si>
  <si>
    <t>威尼斯</t>
    <phoneticPr fontId="1" type="noConversion"/>
  </si>
  <si>
    <t>卡利卡特</t>
    <phoneticPr fontId="5" type="noConversion"/>
  </si>
  <si>
    <t>澳洲西北岸</t>
    <phoneticPr fontId="5" type="noConversion"/>
  </si>
  <si>
    <t>新幾內亞島南岸</t>
    <phoneticPr fontId="5" type="noConversion"/>
  </si>
  <si>
    <t>哈瓦那東部</t>
    <phoneticPr fontId="5" type="noConversion"/>
  </si>
  <si>
    <t>淡水東南</t>
    <phoneticPr fontId="5" type="noConversion"/>
  </si>
  <si>
    <t>新幾內亞島南岸</t>
    <phoneticPr fontId="5" type="noConversion"/>
  </si>
  <si>
    <t>里斯本/熱那亞/阿姆斯特丹</t>
    <phoneticPr fontId="5" type="noConversion"/>
  </si>
  <si>
    <t>里斯本</t>
    <phoneticPr fontId="1" type="noConversion"/>
  </si>
  <si>
    <t>特拉諾瓦北岸</t>
    <phoneticPr fontId="5" type="noConversion"/>
  </si>
  <si>
    <t>聖多明哥</t>
    <phoneticPr fontId="5" type="noConversion"/>
  </si>
  <si>
    <t>百慕達群島海域</t>
    <phoneticPr fontId="1" type="noConversion"/>
  </si>
  <si>
    <t>(12910,3470)</t>
    <phoneticPr fontId="1" type="noConversion"/>
  </si>
  <si>
    <t>馬賽</t>
    <phoneticPr fontId="5" type="noConversion"/>
  </si>
  <si>
    <t>北美大陸東岸</t>
    <phoneticPr fontId="5" type="noConversion"/>
  </si>
  <si>
    <t>里斯本/倫敦/阿姆斯特丹</t>
    <phoneticPr fontId="5" type="noConversion"/>
  </si>
  <si>
    <t>非洲西岸</t>
    <phoneticPr fontId="5" type="noConversion"/>
  </si>
  <si>
    <t>波多貝羅/聖多明哥</t>
    <phoneticPr fontId="5" type="noConversion"/>
  </si>
  <si>
    <t>亞馬遜河上游</t>
    <phoneticPr fontId="5" type="noConversion"/>
  </si>
  <si>
    <t>汶萊東南部</t>
    <phoneticPr fontId="5" type="noConversion"/>
  </si>
  <si>
    <t>安平</t>
    <phoneticPr fontId="5" type="noConversion"/>
  </si>
  <si>
    <t>浦項西</t>
    <phoneticPr fontId="5" type="noConversion"/>
  </si>
  <si>
    <t>非洲東南岸</t>
    <phoneticPr fontId="1" type="noConversion"/>
  </si>
  <si>
    <t>非洲西南岸</t>
    <phoneticPr fontId="5" type="noConversion"/>
  </si>
  <si>
    <t>南格陵蘭外海</t>
    <phoneticPr fontId="1" type="noConversion"/>
  </si>
  <si>
    <t>格陵蘭島近海調查完畢</t>
    <phoneticPr fontId="1" type="noConversion"/>
  </si>
  <si>
    <t>(14105,1220)</t>
    <phoneticPr fontId="1" type="noConversion"/>
  </si>
  <si>
    <t>亞歷山大</t>
    <phoneticPr fontId="1" type="noConversion"/>
  </si>
  <si>
    <t>東地中海(甘地亞西北方)</t>
    <phoneticPr fontId="1" type="noConversion"/>
  </si>
  <si>
    <t>阿姆斯特丹</t>
    <phoneticPr fontId="1" type="noConversion"/>
  </si>
  <si>
    <t>聖喬治</t>
    <phoneticPr fontId="5" type="noConversion"/>
  </si>
  <si>
    <t>非洲西南岸</t>
    <phoneticPr fontId="5" type="noConversion"/>
  </si>
  <si>
    <t>鳥系列</t>
    <phoneticPr fontId="1" type="noConversion"/>
  </si>
  <si>
    <t>里斯本/塞維爾/倫敦/阿姆斯特丹</t>
    <phoneticPr fontId="5" type="noConversion"/>
  </si>
  <si>
    <t>朝鮮半島北岸</t>
    <phoneticPr fontId="5" type="noConversion"/>
  </si>
  <si>
    <t>漢陽</t>
    <phoneticPr fontId="1" type="noConversion"/>
  </si>
  <si>
    <t>爪哇海</t>
    <phoneticPr fontId="1" type="noConversion"/>
  </si>
  <si>
    <t>(5287,5044)</t>
    <phoneticPr fontId="1" type="noConversion"/>
  </si>
  <si>
    <t>加拉巴哥島南岸(加拉巴哥島內地)</t>
    <phoneticPr fontId="5" type="noConversion"/>
  </si>
  <si>
    <t>秘魯海盆</t>
    <phoneticPr fontId="5" type="noConversion"/>
  </si>
  <si>
    <t>利馬港外</t>
    <phoneticPr fontId="1" type="noConversion"/>
  </si>
  <si>
    <t>馬賽</t>
    <phoneticPr fontId="1" type="noConversion"/>
  </si>
  <si>
    <t>蘇門達臘島西南岸</t>
    <phoneticPr fontId="5" type="noConversion"/>
  </si>
  <si>
    <t>長崎北</t>
    <phoneticPr fontId="5" type="noConversion"/>
  </si>
  <si>
    <t>聖喬治</t>
    <phoneticPr fontId="5" type="noConversion"/>
  </si>
  <si>
    <t>(855,1145)</t>
    <phoneticPr fontId="1" type="noConversion"/>
  </si>
  <si>
    <t>波多貝羅/聖多明哥</t>
    <phoneticPr fontId="5" type="noConversion"/>
  </si>
  <si>
    <t>亞馬遜河上游</t>
    <phoneticPr fontId="5" type="noConversion"/>
  </si>
  <si>
    <t>卡利卡特北部</t>
    <phoneticPr fontId="5" type="noConversion"/>
  </si>
  <si>
    <t>馬賽/熱那亞/雅典/威尼斯/亞歷山大</t>
    <phoneticPr fontId="5" type="noConversion"/>
  </si>
  <si>
    <t>東南亞開拓港(中樞)</t>
    <phoneticPr fontId="1" type="noConversion"/>
  </si>
  <si>
    <t>印度洋非洲東岸</t>
    <phoneticPr fontId="5" type="noConversion"/>
  </si>
  <si>
    <t>(6736,3001)</t>
    <phoneticPr fontId="1" type="noConversion"/>
  </si>
  <si>
    <t>阿姆斯特丹/聖彼得堡</t>
    <phoneticPr fontId="1" type="noConversion"/>
  </si>
  <si>
    <t>再調查報酬(巴拉圭河上游)</t>
    <phoneticPr fontId="1" type="noConversion"/>
  </si>
  <si>
    <t>南特南部(卡爾納克)</t>
    <phoneticPr fontId="5" type="noConversion"/>
  </si>
  <si>
    <t>非洲東南岸</t>
    <phoneticPr fontId="5" type="noConversion"/>
  </si>
  <si>
    <t>雅典</t>
    <phoneticPr fontId="5" type="noConversion"/>
  </si>
  <si>
    <t>東亞東部</t>
    <phoneticPr fontId="5" type="noConversion"/>
  </si>
  <si>
    <t>再調查報酬(亞馬遜內陸)</t>
    <phoneticPr fontId="1" type="noConversion"/>
  </si>
  <si>
    <t>波斯灣北岸</t>
    <phoneticPr fontId="1" type="noConversion"/>
  </si>
  <si>
    <t>馬賽/威尼斯</t>
    <phoneticPr fontId="1" type="noConversion"/>
  </si>
  <si>
    <t>里斯本/塞維爾</t>
    <phoneticPr fontId="5" type="noConversion"/>
  </si>
  <si>
    <t>非洲西岸</t>
    <phoneticPr fontId="5" type="noConversion"/>
  </si>
  <si>
    <t>珊瑚海</t>
    <phoneticPr fontId="1" type="noConversion"/>
  </si>
  <si>
    <t>(7507,5502)</t>
    <phoneticPr fontId="1" type="noConversion"/>
  </si>
  <si>
    <t>西澳海盆</t>
    <phoneticPr fontId="5" type="noConversion"/>
  </si>
  <si>
    <t>亞馬遜河上游</t>
    <phoneticPr fontId="5" type="noConversion"/>
  </si>
  <si>
    <t>堺市</t>
    <phoneticPr fontId="5" type="noConversion"/>
  </si>
  <si>
    <t>江戶北</t>
    <phoneticPr fontId="5" type="noConversion"/>
  </si>
  <si>
    <t>日本列島東南岸</t>
    <phoneticPr fontId="5" type="noConversion"/>
  </si>
  <si>
    <t>舊金山</t>
    <phoneticPr fontId="1" type="noConversion"/>
  </si>
  <si>
    <t>南美東南岸(巴拉圭河上游)</t>
    <phoneticPr fontId="5" type="noConversion"/>
  </si>
  <si>
    <t>東亞東部</t>
    <phoneticPr fontId="5" type="noConversion"/>
  </si>
  <si>
    <t>堺市西南</t>
    <phoneticPr fontId="1" type="noConversion"/>
  </si>
  <si>
    <t>桑給巴爾/亞丁/卡利卡特</t>
    <phoneticPr fontId="5" type="noConversion"/>
  </si>
  <si>
    <t>印度洋非洲東岸</t>
    <phoneticPr fontId="5" type="noConversion"/>
  </si>
  <si>
    <t>南美東南岸</t>
    <phoneticPr fontId="5" type="noConversion"/>
  </si>
  <si>
    <t>非洲西岸</t>
    <phoneticPr fontId="5" type="noConversion"/>
  </si>
  <si>
    <t>聖喬治</t>
    <phoneticPr fontId="5" type="noConversion"/>
  </si>
  <si>
    <t>斯堪地那維亞西海岸</t>
    <phoneticPr fontId="1" type="noConversion"/>
  </si>
  <si>
    <t>新幾內亞島南岸</t>
    <phoneticPr fontId="5" type="noConversion"/>
  </si>
  <si>
    <t>安平</t>
    <phoneticPr fontId="1" type="noConversion"/>
  </si>
  <si>
    <t>鄂霍次克海</t>
    <phoneticPr fontId="1" type="noConversion"/>
  </si>
  <si>
    <t>非洲幾內亞灣北岸</t>
    <phoneticPr fontId="5" type="noConversion"/>
  </si>
  <si>
    <t>馬薩瓦西南部</t>
    <phoneticPr fontId="5" type="noConversion"/>
  </si>
  <si>
    <t>重慶西南(峨眉山東)</t>
    <phoneticPr fontId="5" type="noConversion"/>
  </si>
  <si>
    <t>利馬東北部</t>
    <phoneticPr fontId="5" type="noConversion"/>
  </si>
  <si>
    <t>(5859,5445)</t>
    <phoneticPr fontId="1" type="noConversion"/>
  </si>
  <si>
    <t>利馬</t>
    <phoneticPr fontId="1" type="noConversion"/>
  </si>
  <si>
    <t>漢陽</t>
    <phoneticPr fontId="1" type="noConversion"/>
  </si>
  <si>
    <t>夏威夷</t>
    <phoneticPr fontId="1" type="noConversion"/>
  </si>
  <si>
    <t>開普敦/桑給巴爾/亞丁</t>
    <phoneticPr fontId="5" type="noConversion"/>
  </si>
  <si>
    <t>非洲東南岸</t>
    <phoneticPr fontId="5" type="noConversion"/>
  </si>
  <si>
    <t>鳥系列</t>
    <phoneticPr fontId="1" type="noConversion"/>
  </si>
  <si>
    <t>安平</t>
    <phoneticPr fontId="5" type="noConversion"/>
  </si>
  <si>
    <t>台灣島東南岸</t>
    <phoneticPr fontId="5" type="noConversion"/>
  </si>
  <si>
    <t>卡利卡特</t>
    <phoneticPr fontId="5" type="noConversion"/>
  </si>
  <si>
    <t>(6755,2392)</t>
    <phoneticPr fontId="1" type="noConversion"/>
  </si>
  <si>
    <t>聖彼得堡</t>
    <phoneticPr fontId="1" type="noConversion"/>
  </si>
  <si>
    <t>(6667,1970)</t>
    <phoneticPr fontId="1" type="noConversion"/>
  </si>
  <si>
    <t>堪察加半島外海</t>
    <phoneticPr fontId="1" type="noConversion"/>
  </si>
  <si>
    <t>(7570,2230)</t>
    <phoneticPr fontId="1" type="noConversion"/>
  </si>
  <si>
    <t>緊貼地面的蝴蝶</t>
    <phoneticPr fontId="5" type="noConversion"/>
  </si>
  <si>
    <t>長戟大兜蟲</t>
    <phoneticPr fontId="5" type="noConversion"/>
  </si>
  <si>
    <t>子彈蟻</t>
    <phoneticPr fontId="5" type="noConversion"/>
  </si>
  <si>
    <t>巨大的螞蟻</t>
    <phoneticPr fontId="5" type="noConversion"/>
  </si>
  <si>
    <t>EA3+</t>
    <phoneticPr fontId="1" type="noConversion"/>
  </si>
  <si>
    <t>五</t>
    <phoneticPr fontId="1" type="noConversion"/>
  </si>
  <si>
    <t>行軍蟻</t>
    <phoneticPr fontId="1" type="noConversion"/>
  </si>
  <si>
    <t>吸血鬼現身</t>
    <phoneticPr fontId="5" type="noConversion"/>
  </si>
  <si>
    <t>皇蛾</t>
    <phoneticPr fontId="5" type="noConversion"/>
  </si>
  <si>
    <t>帝王斑蝶</t>
    <phoneticPr fontId="5" type="noConversion"/>
  </si>
  <si>
    <t>流浪之蝶</t>
    <phoneticPr fontId="5" type="noConversion"/>
  </si>
  <si>
    <t>大紫蛺蝶</t>
    <phoneticPr fontId="5" type="noConversion"/>
  </si>
  <si>
    <t>和服之匠心</t>
    <phoneticPr fontId="5" type="noConversion"/>
  </si>
  <si>
    <t>二</t>
    <phoneticPr fontId="5" type="noConversion"/>
  </si>
  <si>
    <t>圖：毒蜘蛛的地圖(生物6)</t>
    <phoneticPr fontId="1" type="noConversion"/>
  </si>
  <si>
    <t>圖：小蟬的地圖(生物9)</t>
    <phoneticPr fontId="5" type="noConversion"/>
  </si>
  <si>
    <t>戴蝸牛殼的蟲</t>
    <phoneticPr fontId="5" type="noConversion"/>
  </si>
  <si>
    <t>EA2</t>
    <phoneticPr fontId="1" type="noConversion"/>
  </si>
  <si>
    <t>二</t>
    <phoneticPr fontId="5" type="noConversion"/>
  </si>
  <si>
    <t>梨片蟋</t>
    <phoneticPr fontId="5" type="noConversion"/>
  </si>
  <si>
    <t>圖：綠色昆蟲的地圖(生物8)</t>
    <phoneticPr fontId="5" type="noConversion"/>
  </si>
  <si>
    <t>暮蟬</t>
    <phoneticPr fontId="5" type="noConversion"/>
  </si>
  <si>
    <t>醞釀日暮情趣之聲</t>
    <phoneticPr fontId="5" type="noConversion"/>
  </si>
  <si>
    <t>小蜻蜓</t>
    <phoneticPr fontId="5" type="noConversion"/>
  </si>
  <si>
    <t>EA2</t>
    <phoneticPr fontId="1" type="noConversion"/>
  </si>
  <si>
    <t>二</t>
    <phoneticPr fontId="1" type="noConversion"/>
  </si>
  <si>
    <t>避日蛛</t>
    <phoneticPr fontId="1" type="noConversion"/>
  </si>
  <si>
    <t>長腳沙漠螞蟻</t>
    <phoneticPr fontId="1" type="noConversion"/>
  </si>
  <si>
    <t>圖：蟲的分布圖(生物7)</t>
    <phoneticPr fontId="1" type="noConversion"/>
  </si>
  <si>
    <t>圖：巨大昆蟲的地圖(生物7)</t>
    <phoneticPr fontId="5" type="noConversion"/>
  </si>
  <si>
    <t>異斑紫天牛</t>
    <phoneticPr fontId="5" type="noConversion"/>
  </si>
  <si>
    <t>圖：紅黑昆蟲的地圖(生物6)</t>
    <phoneticPr fontId="5" type="noConversion"/>
  </si>
  <si>
    <t>EA3+</t>
    <phoneticPr fontId="1" type="noConversion"/>
  </si>
  <si>
    <t>螢叩頭蟲</t>
    <phoneticPr fontId="1" type="noConversion"/>
  </si>
  <si>
    <t>圖：黑蝴蝶的地圖(生物6)</t>
    <phoneticPr fontId="5" type="noConversion"/>
  </si>
  <si>
    <t>似紅紋鳳蝶的蝴蝶</t>
    <phoneticPr fontId="5" type="noConversion"/>
  </si>
  <si>
    <t>圖：長足昆蟲的(生物6)</t>
    <phoneticPr fontId="5" type="noConversion"/>
  </si>
  <si>
    <t>一</t>
    <phoneticPr fontId="5" type="noConversion"/>
  </si>
  <si>
    <t>大山鋸天牛</t>
    <phoneticPr fontId="5" type="noConversion"/>
  </si>
  <si>
    <t>圖：珍奇昆蟲的地圖(生物5)</t>
    <phoneticPr fontId="5" type="noConversion"/>
  </si>
  <si>
    <t>日本虎鳳蝶</t>
    <phoneticPr fontId="5" type="noConversion"/>
  </si>
  <si>
    <t>圖：斑紋蝴蝶的地圖(生物4)</t>
    <phoneticPr fontId="5" type="noConversion"/>
  </si>
  <si>
    <t>調查藍蜻蜓</t>
    <phoneticPr fontId="5" type="noConversion"/>
  </si>
  <si>
    <t>圖：斑紋蝴蝶的地圖(生物5)</t>
    <phoneticPr fontId="5" type="noConversion"/>
  </si>
  <si>
    <t>圖：帶夾子的昆蟲地圖(生物5)</t>
    <phoneticPr fontId="5" type="noConversion"/>
  </si>
  <si>
    <t>圖：有奇異花蚊蝴蝶的地圖(生物5)</t>
    <phoneticPr fontId="5" type="noConversion"/>
  </si>
  <si>
    <t>圖：有角昆蟲的地圖(生物5)</t>
    <phoneticPr fontId="5" type="noConversion"/>
  </si>
  <si>
    <t>圖：有角昆蟲的地圖(生物4)</t>
    <phoneticPr fontId="5" type="noConversion"/>
  </si>
  <si>
    <t>圖：大蝴蝶的地圖(生物4)</t>
    <phoneticPr fontId="5" type="noConversion"/>
  </si>
  <si>
    <t>圖：巨大蜘蛛的地圖(生物4)</t>
    <phoneticPr fontId="5" type="noConversion"/>
  </si>
  <si>
    <t>蝴蝶所帶的毒</t>
    <phoneticPr fontId="5" type="noConversion"/>
  </si>
  <si>
    <t>海神大兜</t>
    <phoneticPr fontId="1" type="noConversion"/>
  </si>
  <si>
    <t>行軍蟻</t>
    <phoneticPr fontId="5" type="noConversion"/>
  </si>
  <si>
    <t>昆蟲一事之真偽</t>
    <phoneticPr fontId="5" type="noConversion"/>
  </si>
  <si>
    <t>四</t>
    <phoneticPr fontId="5" type="noConversion"/>
  </si>
  <si>
    <t>蠶</t>
    <phoneticPr fontId="5" type="noConversion"/>
  </si>
  <si>
    <t>高級紡織品的素材</t>
    <phoneticPr fontId="5" type="noConversion"/>
  </si>
  <si>
    <t>三</t>
    <phoneticPr fontId="5" type="noConversion"/>
  </si>
  <si>
    <t>智利紅玫瑰毛蜘蛛</t>
    <phoneticPr fontId="5" type="noConversion"/>
  </si>
  <si>
    <t>毒蜘蛛的迷惑</t>
    <phoneticPr fontId="5" type="noConversion"/>
  </si>
  <si>
    <t>麝香鳳蝶</t>
    <phoneticPr fontId="5" type="noConversion"/>
  </si>
  <si>
    <t>天鵝絨之翅</t>
    <phoneticPr fontId="5" type="noConversion"/>
  </si>
  <si>
    <t>度氏暴獵椿象</t>
    <phoneticPr fontId="5" type="noConversion"/>
  </si>
  <si>
    <t>尋找鮮紅的昆蟲</t>
    <phoneticPr fontId="5" type="noConversion"/>
  </si>
  <si>
    <t>絲帶鳳蝶</t>
    <phoneticPr fontId="5" type="noConversion"/>
  </si>
  <si>
    <t>有尾巴的蝴蝶</t>
    <phoneticPr fontId="5" type="noConversion"/>
  </si>
  <si>
    <t>沙漠蝗蟲</t>
    <phoneticPr fontId="1" type="noConversion"/>
  </si>
  <si>
    <t>找尋少年喜好的昆蟲</t>
    <phoneticPr fontId="5" type="noConversion"/>
  </si>
  <si>
    <t>明窗狹蝶</t>
    <phoneticPr fontId="5" type="noConversion"/>
  </si>
  <si>
    <t>開洞翅膀的奇蹟</t>
    <phoneticPr fontId="5" type="noConversion"/>
  </si>
  <si>
    <t>眼蝶</t>
    <phoneticPr fontId="1" type="noConversion"/>
  </si>
  <si>
    <t>雅加達</t>
    <phoneticPr fontId="5" type="noConversion"/>
  </si>
  <si>
    <t>淡水東南</t>
    <phoneticPr fontId="5" type="noConversion"/>
  </si>
  <si>
    <t>聖多明哥</t>
    <phoneticPr fontId="5" type="noConversion"/>
  </si>
  <si>
    <t>梅里達西南部</t>
    <phoneticPr fontId="5" type="noConversion"/>
  </si>
  <si>
    <t>聖喬治</t>
    <phoneticPr fontId="5" type="noConversion"/>
  </si>
  <si>
    <t>非洲幾内亞灣北部</t>
    <phoneticPr fontId="5" type="noConversion"/>
  </si>
  <si>
    <t>嘉定西北部</t>
    <phoneticPr fontId="5" type="noConversion"/>
  </si>
  <si>
    <t>安平</t>
    <phoneticPr fontId="5" type="noConversion"/>
  </si>
  <si>
    <t>長崎北</t>
    <phoneticPr fontId="5" type="noConversion"/>
  </si>
  <si>
    <t>文化聚集之島</t>
    <phoneticPr fontId="5" type="noConversion"/>
  </si>
  <si>
    <t>本地治里南部</t>
    <phoneticPr fontId="5" type="noConversion"/>
  </si>
  <si>
    <t>馬賽</t>
    <phoneticPr fontId="5" type="noConversion"/>
  </si>
  <si>
    <t>南美北岸高地</t>
    <phoneticPr fontId="5" type="noConversion"/>
  </si>
  <si>
    <t>漢陽</t>
    <phoneticPr fontId="5" type="noConversion"/>
  </si>
  <si>
    <t>浦項西</t>
    <phoneticPr fontId="5" type="noConversion"/>
  </si>
  <si>
    <t>舊金山</t>
    <phoneticPr fontId="1" type="noConversion"/>
  </si>
  <si>
    <t>南美東南岸(巴拉圭河上游)</t>
    <phoneticPr fontId="5" type="noConversion"/>
  </si>
  <si>
    <t>安平</t>
    <phoneticPr fontId="5" type="noConversion"/>
  </si>
  <si>
    <t>淡水東南</t>
    <phoneticPr fontId="5" type="noConversion"/>
  </si>
  <si>
    <t>里斯本</t>
    <phoneticPr fontId="5" type="noConversion"/>
  </si>
  <si>
    <t>阿姆斯特丹</t>
    <phoneticPr fontId="5" type="noConversion"/>
  </si>
  <si>
    <t>不列顛島南岸</t>
    <phoneticPr fontId="5" type="noConversion"/>
  </si>
  <si>
    <t>堺市</t>
    <phoneticPr fontId="5" type="noConversion"/>
  </si>
  <si>
    <t>江戶北</t>
    <phoneticPr fontId="5" type="noConversion"/>
  </si>
  <si>
    <t>威尼斯</t>
    <phoneticPr fontId="5" type="noConversion"/>
  </si>
  <si>
    <t>熱那亞西北部</t>
    <phoneticPr fontId="5" type="noConversion"/>
  </si>
  <si>
    <t>汶萊東南部</t>
    <phoneticPr fontId="5" type="noConversion"/>
  </si>
  <si>
    <t>爪哇島北岸</t>
    <phoneticPr fontId="5" type="noConversion"/>
  </si>
  <si>
    <t>墨西哥灣西南岸</t>
    <phoneticPr fontId="5" type="noConversion"/>
  </si>
  <si>
    <t>阿姆斯特丹</t>
    <phoneticPr fontId="5" type="noConversion"/>
  </si>
  <si>
    <t>南美東北岸</t>
    <phoneticPr fontId="5" type="noConversion"/>
  </si>
  <si>
    <t>中南美開拓港</t>
    <phoneticPr fontId="5" type="noConversion"/>
  </si>
  <si>
    <t>梅里達西南部</t>
    <phoneticPr fontId="5" type="noConversion"/>
  </si>
  <si>
    <t>嘉定西北部</t>
    <phoneticPr fontId="5" type="noConversion"/>
  </si>
  <si>
    <t>汶萊東南部</t>
    <phoneticPr fontId="5" type="noConversion"/>
  </si>
  <si>
    <t>塞維爾</t>
    <phoneticPr fontId="5" type="noConversion"/>
  </si>
  <si>
    <t>南美北岸高地</t>
    <phoneticPr fontId="5" type="noConversion"/>
  </si>
  <si>
    <t>倫敦/馬賽/卡利卡特</t>
    <phoneticPr fontId="5" type="noConversion"/>
  </si>
  <si>
    <t>紅海西岸</t>
    <phoneticPr fontId="5" type="noConversion"/>
  </si>
  <si>
    <t>備註</t>
    <phoneticPr fontId="5" type="noConversion"/>
  </si>
  <si>
    <t>雲台山西</t>
    <phoneticPr fontId="5" type="noConversion"/>
  </si>
  <si>
    <t>利馬</t>
    <phoneticPr fontId="5" type="noConversion"/>
  </si>
  <si>
    <t>科皮亞波西北部</t>
    <phoneticPr fontId="5" type="noConversion"/>
  </si>
  <si>
    <t>南美北岸高地</t>
    <phoneticPr fontId="5" type="noConversion"/>
  </si>
  <si>
    <t>倫敦</t>
    <phoneticPr fontId="5" type="noConversion"/>
  </si>
  <si>
    <t>北美大陸東岸</t>
    <phoneticPr fontId="5" type="noConversion"/>
  </si>
  <si>
    <t>麻六甲西北部</t>
    <phoneticPr fontId="5" type="noConversion"/>
  </si>
  <si>
    <t>里斯本/塞維爾/倫敦/阿姆斯特丹</t>
    <phoneticPr fontId="5" type="noConversion"/>
  </si>
  <si>
    <t>比斯開灣南岸</t>
    <phoneticPr fontId="5" type="noConversion"/>
  </si>
  <si>
    <t>日本列島東南岸(近江)</t>
    <phoneticPr fontId="5" type="noConversion"/>
  </si>
  <si>
    <t>爪哇島北岸</t>
    <phoneticPr fontId="5" type="noConversion"/>
  </si>
  <si>
    <t>雅加達/卡利卡特</t>
    <phoneticPr fontId="5" type="noConversion"/>
  </si>
  <si>
    <t>馬賽</t>
    <phoneticPr fontId="5" type="noConversion"/>
  </si>
  <si>
    <t>科羅拉多高原</t>
    <phoneticPr fontId="5" type="noConversion"/>
  </si>
  <si>
    <t>羅安達北部</t>
    <phoneticPr fontId="5" type="noConversion"/>
  </si>
  <si>
    <t>亞歷山大</t>
    <phoneticPr fontId="5" type="noConversion"/>
  </si>
  <si>
    <t>台灣島東南岸</t>
    <phoneticPr fontId="5" type="noConversion"/>
  </si>
  <si>
    <t>日本列島西岸</t>
    <phoneticPr fontId="5" type="noConversion"/>
  </si>
  <si>
    <t>浦項西</t>
    <phoneticPr fontId="5" type="noConversion"/>
  </si>
  <si>
    <t>里斯本</t>
    <phoneticPr fontId="1" type="noConversion"/>
  </si>
  <si>
    <t>馬薩瓦西南部</t>
    <phoneticPr fontId="1" type="noConversion"/>
  </si>
  <si>
    <t>桑給巴爾</t>
    <phoneticPr fontId="5" type="noConversion"/>
  </si>
  <si>
    <t>非洲東南岸</t>
    <phoneticPr fontId="5" type="noConversion"/>
  </si>
  <si>
    <t>朝鮮半島西岸</t>
    <phoneticPr fontId="5" type="noConversion"/>
  </si>
  <si>
    <t>東南亞開拓港</t>
    <phoneticPr fontId="1" type="noConversion"/>
  </si>
  <si>
    <t>巴拿馬東北部</t>
    <phoneticPr fontId="1" type="noConversion"/>
  </si>
  <si>
    <t>勃固北部</t>
    <phoneticPr fontId="5" type="noConversion"/>
  </si>
  <si>
    <t>勃固</t>
    <phoneticPr fontId="5" type="noConversion"/>
  </si>
  <si>
    <t>重慶西南(峨眉山東)</t>
    <phoneticPr fontId="5" type="noConversion"/>
  </si>
  <si>
    <t>華南的大佛</t>
    <phoneticPr fontId="5" type="noConversion"/>
  </si>
  <si>
    <t>四季之妙</t>
    <phoneticPr fontId="5" type="noConversion"/>
  </si>
  <si>
    <t>江戶北</t>
    <phoneticPr fontId="5" type="noConversion"/>
  </si>
  <si>
    <t>再調查報酬(撒哈拉沙漠)</t>
    <phoneticPr fontId="5" type="noConversion"/>
  </si>
  <si>
    <t>已調查陸地&gt;70</t>
    <phoneticPr fontId="1" type="noConversion"/>
  </si>
  <si>
    <t>熱那亞/威尼斯</t>
    <phoneticPr fontId="1" type="noConversion"/>
  </si>
  <si>
    <t>里斯本</t>
    <phoneticPr fontId="5" type="noConversion"/>
  </si>
  <si>
    <t>非洲北岸</t>
    <phoneticPr fontId="5" type="noConversion"/>
  </si>
  <si>
    <t>發現地點</t>
    <phoneticPr fontId="5" type="noConversion"/>
  </si>
  <si>
    <t>發現地點</t>
    <phoneticPr fontId="5" type="noConversion"/>
  </si>
  <si>
    <t>前置發現</t>
    <phoneticPr fontId="5" type="noConversion"/>
  </si>
  <si>
    <t>備註</t>
    <phoneticPr fontId="5" type="noConversion"/>
  </si>
  <si>
    <t>亞歷山大</t>
    <phoneticPr fontId="5" type="noConversion"/>
  </si>
  <si>
    <t>重慶西南</t>
    <phoneticPr fontId="5" type="noConversion"/>
  </si>
  <si>
    <t>生存5</t>
    <phoneticPr fontId="5" type="noConversion"/>
  </si>
  <si>
    <t>淡水東南</t>
    <phoneticPr fontId="5" type="noConversion"/>
  </si>
  <si>
    <t>聖多明哥</t>
    <phoneticPr fontId="5" type="noConversion"/>
  </si>
  <si>
    <t>亞馬遜河上游</t>
    <phoneticPr fontId="5" type="noConversion"/>
  </si>
  <si>
    <t>聖多明哥/波多貝羅</t>
    <phoneticPr fontId="5" type="noConversion"/>
  </si>
  <si>
    <t>梅里達西南部</t>
    <phoneticPr fontId="5" type="noConversion"/>
  </si>
  <si>
    <t>波多貝羅</t>
    <phoneticPr fontId="5" type="noConversion"/>
  </si>
  <si>
    <t>爪哇島北岸</t>
    <phoneticPr fontId="5" type="noConversion"/>
  </si>
  <si>
    <t>勃固北部</t>
    <phoneticPr fontId="5" type="noConversion"/>
  </si>
  <si>
    <t>利馬</t>
    <phoneticPr fontId="5" type="noConversion"/>
  </si>
  <si>
    <t>南美西北岸</t>
    <phoneticPr fontId="5" type="noConversion"/>
  </si>
  <si>
    <t>倫敦</t>
    <phoneticPr fontId="5" type="noConversion"/>
  </si>
  <si>
    <t>梅里達西南部(尤卡坦半島內陸)</t>
    <phoneticPr fontId="5" type="noConversion"/>
  </si>
  <si>
    <t>沒水的文明</t>
    <phoneticPr fontId="5" type="noConversion"/>
  </si>
  <si>
    <t>塞維爾</t>
    <phoneticPr fontId="5" type="noConversion"/>
  </si>
  <si>
    <t>亞歷山大</t>
    <phoneticPr fontId="1" type="noConversion"/>
  </si>
  <si>
    <t>蒙巴薩西部</t>
    <phoneticPr fontId="1" type="noConversion"/>
  </si>
  <si>
    <t>倫敦</t>
    <phoneticPr fontId="5" type="noConversion"/>
  </si>
  <si>
    <t>科羅拉多高原(北美大平原)</t>
    <phoneticPr fontId="5" type="noConversion"/>
  </si>
  <si>
    <t>塞維爾</t>
    <phoneticPr fontId="1" type="noConversion"/>
  </si>
  <si>
    <t>非洲南岸</t>
    <phoneticPr fontId="5" type="noConversion"/>
  </si>
  <si>
    <t>堅固的防守</t>
    <phoneticPr fontId="1" type="noConversion"/>
  </si>
  <si>
    <t>雅加達</t>
    <phoneticPr fontId="5" type="noConversion"/>
  </si>
  <si>
    <t>澳洲西北岸</t>
    <phoneticPr fontId="5" type="noConversion"/>
  </si>
  <si>
    <t>聖地牙哥</t>
    <phoneticPr fontId="5" type="noConversion"/>
  </si>
  <si>
    <t>波多貝羅西北方</t>
    <phoneticPr fontId="5" type="noConversion"/>
  </si>
  <si>
    <t>安平</t>
    <phoneticPr fontId="5" type="noConversion"/>
  </si>
  <si>
    <t>台灣島東南岸</t>
    <phoneticPr fontId="5" type="noConversion"/>
  </si>
  <si>
    <t>利馬</t>
    <phoneticPr fontId="5" type="noConversion"/>
  </si>
  <si>
    <t>南美西南岸</t>
    <phoneticPr fontId="5" type="noConversion"/>
  </si>
  <si>
    <t>塞維爾</t>
    <phoneticPr fontId="5" type="noConversion"/>
  </si>
  <si>
    <t>南美北岸高地</t>
    <phoneticPr fontId="5" type="noConversion"/>
  </si>
  <si>
    <t>桑給巴爾/亞丁/卡利卡特</t>
    <phoneticPr fontId="5" type="noConversion"/>
  </si>
  <si>
    <t>印度洋非洲東岸</t>
    <phoneticPr fontId="5" type="noConversion"/>
  </si>
  <si>
    <t>再調查報酬(亞馬遜內陸)</t>
    <phoneticPr fontId="1" type="noConversion"/>
  </si>
  <si>
    <t>非洲南南東岸</t>
    <phoneticPr fontId="5" type="noConversion"/>
  </si>
  <si>
    <t>突尼斯</t>
    <phoneticPr fontId="5" type="noConversion"/>
  </si>
  <si>
    <t>台灣島東南岸</t>
    <phoneticPr fontId="5" type="noConversion"/>
  </si>
  <si>
    <t>惡魔系列</t>
    <phoneticPr fontId="1" type="noConversion"/>
  </si>
  <si>
    <t>倫敦</t>
    <phoneticPr fontId="1" type="noConversion"/>
  </si>
  <si>
    <t>非洲南南西岸</t>
    <phoneticPr fontId="1" type="noConversion"/>
  </si>
  <si>
    <t>安平</t>
    <phoneticPr fontId="5" type="noConversion"/>
  </si>
  <si>
    <t>朝鮮半島北岸</t>
    <phoneticPr fontId="5" type="noConversion"/>
  </si>
  <si>
    <t>雅典</t>
    <phoneticPr fontId="1" type="noConversion"/>
  </si>
  <si>
    <t>雷聲隆隆</t>
    <phoneticPr fontId="5" type="noConversion"/>
  </si>
  <si>
    <t>阿姆斯特丹</t>
    <phoneticPr fontId="1" type="noConversion"/>
  </si>
  <si>
    <t>非洲西北岸</t>
    <phoneticPr fontId="1" type="noConversion"/>
  </si>
  <si>
    <t>大沙漠</t>
    <phoneticPr fontId="5" type="noConversion"/>
  </si>
  <si>
    <t>聖多明哥</t>
    <phoneticPr fontId="5" type="noConversion"/>
  </si>
  <si>
    <t>利馬東北部</t>
    <phoneticPr fontId="5" type="noConversion"/>
  </si>
  <si>
    <t>聖多明哥西部</t>
    <phoneticPr fontId="5" type="noConversion"/>
  </si>
  <si>
    <t>里斯本/塞維爾</t>
    <phoneticPr fontId="5" type="noConversion"/>
  </si>
  <si>
    <t>亞馬遜河上游</t>
    <phoneticPr fontId="5" type="noConversion"/>
  </si>
  <si>
    <t>馬賽</t>
    <phoneticPr fontId="1" type="noConversion"/>
  </si>
  <si>
    <t>非洲幾內亞灣北部</t>
    <phoneticPr fontId="1" type="noConversion"/>
  </si>
  <si>
    <t>吃蛇的毒蛇</t>
    <phoneticPr fontId="1" type="noConversion"/>
  </si>
  <si>
    <t>卡利卡特</t>
    <phoneticPr fontId="5" type="noConversion"/>
  </si>
  <si>
    <t>蘇門達臘島西南岸</t>
    <phoneticPr fontId="5" type="noConversion"/>
  </si>
  <si>
    <t>斯德哥爾摩</t>
    <phoneticPr fontId="5" type="noConversion"/>
  </si>
  <si>
    <t>特拉諾瓦北部</t>
    <phoneticPr fontId="5" type="noConversion"/>
  </si>
  <si>
    <t>南美東北岸</t>
    <phoneticPr fontId="1" type="noConversion"/>
  </si>
  <si>
    <t>聖彼得堡</t>
    <phoneticPr fontId="5" type="noConversion"/>
  </si>
  <si>
    <t>哈瓦那東部</t>
    <phoneticPr fontId="5" type="noConversion"/>
  </si>
  <si>
    <t>印度洋西岸</t>
    <phoneticPr fontId="5" type="noConversion"/>
  </si>
  <si>
    <t xml:space="preserve"> 淡水東南(淡水河西)</t>
    <phoneticPr fontId="5" type="noConversion"/>
  </si>
  <si>
    <t>受中斷的委託</t>
    <phoneticPr fontId="5" type="noConversion"/>
  </si>
  <si>
    <t>桑給巴爾</t>
    <phoneticPr fontId="5" type="noConversion"/>
  </si>
  <si>
    <t>馬達加斯加西岸</t>
    <phoneticPr fontId="5" type="noConversion"/>
  </si>
  <si>
    <t>亞丁/卡利卡特</t>
    <phoneticPr fontId="1" type="noConversion"/>
  </si>
  <si>
    <t>倫敦/阿姆斯特丹/斯德哥爾摩</t>
    <phoneticPr fontId="5" type="noConversion"/>
  </si>
  <si>
    <t>波羅的海西南方</t>
    <phoneticPr fontId="5" type="noConversion"/>
  </si>
  <si>
    <t>開普敦/桑給巴爾/亞丁</t>
    <phoneticPr fontId="5" type="noConversion"/>
  </si>
  <si>
    <t>非洲東南岸</t>
    <phoneticPr fontId="5" type="noConversion"/>
  </si>
  <si>
    <t>亞丁</t>
    <phoneticPr fontId="5" type="noConversion"/>
  </si>
  <si>
    <t>卡利卡特北部</t>
    <phoneticPr fontId="5" type="noConversion"/>
  </si>
  <si>
    <t>開普敦</t>
    <phoneticPr fontId="5" type="noConversion"/>
  </si>
  <si>
    <t>汶萊東南部</t>
    <phoneticPr fontId="5" type="noConversion"/>
  </si>
  <si>
    <t>波多貝羅</t>
    <phoneticPr fontId="5" type="noConversion"/>
  </si>
  <si>
    <t>墨西哥灣西南岸</t>
    <phoneticPr fontId="5" type="noConversion"/>
  </si>
  <si>
    <t>雅加達</t>
    <phoneticPr fontId="5" type="noConversion"/>
  </si>
  <si>
    <t>嘉定西北部</t>
    <phoneticPr fontId="5" type="noConversion"/>
  </si>
  <si>
    <t>澳洲西北岸</t>
    <phoneticPr fontId="5" type="noConversion"/>
  </si>
  <si>
    <t>重慶西南</t>
    <phoneticPr fontId="5" type="noConversion"/>
  </si>
  <si>
    <t>亞馬遜河上游(亞馬遜內陸)</t>
    <phoneticPr fontId="1" type="noConversion"/>
  </si>
  <si>
    <t>已調查陸地&gt;90</t>
    <phoneticPr fontId="5" type="noConversion"/>
  </si>
  <si>
    <t>嘉定西北部</t>
    <phoneticPr fontId="5" type="noConversion"/>
  </si>
  <si>
    <t>加拉巴哥島南岸</t>
    <phoneticPr fontId="5" type="noConversion"/>
  </si>
  <si>
    <t>於仙人掌之下</t>
    <phoneticPr fontId="5" type="noConversion"/>
  </si>
  <si>
    <t>倫敦/阿姆斯特丹</t>
    <phoneticPr fontId="1" type="noConversion"/>
  </si>
  <si>
    <t>朝鮮半島北岸</t>
    <phoneticPr fontId="5" type="noConversion"/>
  </si>
  <si>
    <t>比身體還長的尾巴</t>
    <phoneticPr fontId="1" type="noConversion"/>
  </si>
  <si>
    <t>開普敦/桑給巴爾/亞丁</t>
    <phoneticPr fontId="5" type="noConversion"/>
  </si>
  <si>
    <t>非洲東南岸</t>
    <phoneticPr fontId="5" type="noConversion"/>
  </si>
  <si>
    <t>江戶北</t>
    <phoneticPr fontId="5" type="noConversion"/>
  </si>
  <si>
    <t>聖多明哥</t>
    <phoneticPr fontId="5" type="noConversion"/>
  </si>
  <si>
    <t>亞馬遜河上游</t>
    <phoneticPr fontId="5" type="noConversion"/>
  </si>
  <si>
    <t>南美東南岸</t>
    <phoneticPr fontId="5" type="noConversion"/>
  </si>
  <si>
    <t>里斯本</t>
    <phoneticPr fontId="5" type="noConversion"/>
  </si>
  <si>
    <t>北美大陸東岸</t>
    <phoneticPr fontId="5" type="noConversion"/>
  </si>
  <si>
    <t>東亞西部</t>
    <phoneticPr fontId="1" type="noConversion"/>
  </si>
  <si>
    <t>杭州附近的地理調查</t>
    <phoneticPr fontId="5" type="noConversion"/>
  </si>
  <si>
    <t>(5545,3500)</t>
    <phoneticPr fontId="1" type="noConversion"/>
  </si>
  <si>
    <t>利馬</t>
    <phoneticPr fontId="5" type="noConversion"/>
  </si>
  <si>
    <t>科皮亞波西北部</t>
    <phoneticPr fontId="5" type="noConversion"/>
  </si>
  <si>
    <t>再調查報酬(洛磯山脈地區)</t>
    <phoneticPr fontId="5" type="noConversion"/>
  </si>
  <si>
    <t>塔科馬近郊(洛磯山脈地區)</t>
    <phoneticPr fontId="5" type="noConversion"/>
  </si>
  <si>
    <t>倫敦</t>
    <phoneticPr fontId="5" type="noConversion"/>
  </si>
  <si>
    <t>北美大陸東南岸</t>
    <phoneticPr fontId="5" type="noConversion"/>
  </si>
  <si>
    <t>振翅之鮮紅</t>
    <phoneticPr fontId="5" type="noConversion"/>
  </si>
  <si>
    <t>聖喬治/開普敦</t>
    <phoneticPr fontId="5" type="noConversion"/>
  </si>
  <si>
    <t>羅安達北部</t>
    <phoneticPr fontId="5" type="noConversion"/>
  </si>
  <si>
    <t>雅加達</t>
    <phoneticPr fontId="5" type="noConversion"/>
  </si>
  <si>
    <t>西里伯斯島東岸</t>
    <phoneticPr fontId="5" type="noConversion"/>
  </si>
  <si>
    <t>再調查報酬(贊比西河中游)</t>
    <phoneticPr fontId="5" type="noConversion"/>
  </si>
  <si>
    <t>非洲西南岸</t>
    <phoneticPr fontId="5" type="noConversion"/>
  </si>
  <si>
    <t>南美東南岸</t>
    <phoneticPr fontId="5" type="noConversion"/>
  </si>
  <si>
    <t>安平</t>
    <phoneticPr fontId="5" type="noConversion"/>
  </si>
  <si>
    <t>舊金山</t>
    <phoneticPr fontId="1" type="noConversion"/>
  </si>
  <si>
    <t>中南美開拓港</t>
    <phoneticPr fontId="5" type="noConversion"/>
  </si>
  <si>
    <t>維拉克魯斯東南部</t>
    <phoneticPr fontId="5" type="noConversion"/>
  </si>
  <si>
    <t>再調查報酬(高加索地區)</t>
    <phoneticPr fontId="5" type="noConversion"/>
  </si>
  <si>
    <t>波羅的海北部(西西伯利亞平原)</t>
    <phoneticPr fontId="1" type="noConversion"/>
  </si>
  <si>
    <t>利馬</t>
    <phoneticPr fontId="1" type="noConversion"/>
  </si>
  <si>
    <t>南美東南岸(巴拉圭河上游)</t>
    <phoneticPr fontId="5" type="noConversion"/>
  </si>
  <si>
    <t>非洲南岸</t>
    <phoneticPr fontId="5" type="noConversion"/>
  </si>
  <si>
    <t>尖蹄系列</t>
    <phoneticPr fontId="1" type="noConversion"/>
  </si>
  <si>
    <t>安汶/特爾納特</t>
    <phoneticPr fontId="5" type="noConversion"/>
  </si>
  <si>
    <t>澳洲西北岸</t>
    <phoneticPr fontId="5" type="noConversion"/>
  </si>
  <si>
    <t>倫敦/阿姆斯特丹/斯德哥爾摩</t>
    <phoneticPr fontId="5" type="noConversion"/>
  </si>
  <si>
    <t>奧斯陸北部</t>
    <phoneticPr fontId="5" type="noConversion"/>
  </si>
  <si>
    <t>阿拉弗拉海</t>
    <phoneticPr fontId="1" type="noConversion"/>
  </si>
  <si>
    <t>(6154,5781)</t>
    <phoneticPr fontId="1" type="noConversion"/>
  </si>
  <si>
    <t>卡利卡特</t>
    <phoneticPr fontId="5" type="noConversion"/>
  </si>
  <si>
    <t>新幾內亞島南岸</t>
    <phoneticPr fontId="5" type="noConversion"/>
  </si>
  <si>
    <t>塞維爾</t>
    <phoneticPr fontId="5" type="noConversion"/>
  </si>
  <si>
    <t>北大陸的風景</t>
    <phoneticPr fontId="5" type="noConversion"/>
  </si>
  <si>
    <t>勃固北部</t>
    <phoneticPr fontId="5" type="noConversion"/>
  </si>
  <si>
    <t>勃固</t>
    <phoneticPr fontId="5" type="noConversion"/>
  </si>
  <si>
    <t>澳洲西北岸(烏魯魯周邊)</t>
    <phoneticPr fontId="5" type="noConversion"/>
  </si>
  <si>
    <t>荷巴特北部</t>
    <phoneticPr fontId="5" type="noConversion"/>
  </si>
  <si>
    <t>里斯本/塞維爾/馬賽/威尼斯</t>
    <phoneticPr fontId="5" type="noConversion"/>
  </si>
  <si>
    <t>非洲北岸</t>
    <phoneticPr fontId="5" type="noConversion"/>
  </si>
  <si>
    <t xml:space="preserve"> 淡水東南</t>
    <phoneticPr fontId="5" type="noConversion"/>
  </si>
  <si>
    <t>亞馬遜河上游</t>
    <phoneticPr fontId="5" type="noConversion"/>
  </si>
  <si>
    <t>馬賽</t>
    <phoneticPr fontId="5" type="noConversion"/>
  </si>
  <si>
    <t>南美東北岸</t>
    <phoneticPr fontId="5" type="noConversion"/>
  </si>
  <si>
    <t>波羅的海西南方</t>
    <phoneticPr fontId="5" type="noConversion"/>
  </si>
  <si>
    <t>堺市</t>
    <phoneticPr fontId="5" type="noConversion"/>
  </si>
  <si>
    <t>江戶北</t>
    <phoneticPr fontId="5" type="noConversion"/>
  </si>
  <si>
    <t>摩洛哥西岸</t>
    <phoneticPr fontId="5" type="noConversion"/>
  </si>
  <si>
    <t>東南亞開拓港</t>
    <phoneticPr fontId="1" type="noConversion"/>
  </si>
  <si>
    <t>薩洛尼卡郊外</t>
    <phoneticPr fontId="1" type="noConversion"/>
  </si>
  <si>
    <t>突尼斯/亞歷山大/卡利卡特</t>
    <phoneticPr fontId="5" type="noConversion"/>
  </si>
  <si>
    <t>阿拉伯海西北岸</t>
    <phoneticPr fontId="5" type="noConversion"/>
  </si>
  <si>
    <t>亞丁</t>
    <phoneticPr fontId="5" type="noConversion"/>
  </si>
  <si>
    <t>法蘭西西北岸</t>
    <phoneticPr fontId="5" type="noConversion"/>
  </si>
  <si>
    <t>熱那亞/突尼斯/威尼斯</t>
    <phoneticPr fontId="5" type="noConversion"/>
  </si>
  <si>
    <t>羅安達</t>
    <phoneticPr fontId="5" type="noConversion"/>
  </si>
  <si>
    <t>阿姆斯特丹/斯德哥爾摩</t>
    <phoneticPr fontId="5" type="noConversion"/>
  </si>
  <si>
    <t>塞維爾/倫敦/阿姆斯特丹</t>
    <phoneticPr fontId="5" type="noConversion"/>
  </si>
  <si>
    <t>非洲東南岸</t>
    <phoneticPr fontId="5" type="noConversion"/>
  </si>
  <si>
    <t>索法拉</t>
    <phoneticPr fontId="5" type="noConversion"/>
  </si>
  <si>
    <t>里斯本/塞維爾</t>
    <phoneticPr fontId="5" type="noConversion"/>
  </si>
  <si>
    <t>波羅的海東南方</t>
    <phoneticPr fontId="5" type="noConversion"/>
  </si>
  <si>
    <t>阿姆斯特丹</t>
    <phoneticPr fontId="5" type="noConversion"/>
  </si>
  <si>
    <t>突尼斯/伊斯坦堡</t>
    <phoneticPr fontId="5" type="noConversion"/>
  </si>
  <si>
    <t>貝魯特北部</t>
    <phoneticPr fontId="5" type="noConversion"/>
  </si>
  <si>
    <t>亞歷山大</t>
    <phoneticPr fontId="5" type="noConversion"/>
  </si>
  <si>
    <t>倫敦/里斯本</t>
    <phoneticPr fontId="5" type="noConversion"/>
  </si>
  <si>
    <t>斯堪地那維亞西海岸</t>
    <phoneticPr fontId="5" type="noConversion"/>
  </si>
  <si>
    <t>突尼斯西部</t>
    <phoneticPr fontId="5" type="noConversion"/>
  </si>
  <si>
    <t>馬賽</t>
    <phoneticPr fontId="5" type="noConversion"/>
  </si>
  <si>
    <t>GA2+</t>
    <phoneticPr fontId="1" type="noConversion"/>
  </si>
  <si>
    <t>五</t>
    <phoneticPr fontId="1" type="noConversion"/>
  </si>
  <si>
    <t>多明尼加樹蛙</t>
    <phoneticPr fontId="1" type="noConversion"/>
  </si>
  <si>
    <t>EA2</t>
    <phoneticPr fontId="1" type="noConversion"/>
  </si>
  <si>
    <t>鼓腹噝蝰</t>
    <phoneticPr fontId="1" type="noConversion"/>
  </si>
  <si>
    <t>土撥鼠</t>
    <phoneticPr fontId="5" type="noConversion"/>
  </si>
  <si>
    <t>五</t>
    <phoneticPr fontId="1" type="noConversion"/>
  </si>
  <si>
    <t>南非犰狳蜥</t>
    <phoneticPr fontId="1" type="noConversion"/>
  </si>
  <si>
    <t>四</t>
    <phoneticPr fontId="5" type="noConversion"/>
  </si>
  <si>
    <t>金黃鼠耳蝠</t>
    <phoneticPr fontId="5" type="noConversion"/>
  </si>
  <si>
    <t>黃金的飛翔物體</t>
    <phoneticPr fontId="5" type="noConversion"/>
  </si>
  <si>
    <t>EA2</t>
    <phoneticPr fontId="1" type="noConversion"/>
  </si>
  <si>
    <t>四</t>
    <phoneticPr fontId="1" type="noConversion"/>
  </si>
  <si>
    <t>唾蛇</t>
    <phoneticPr fontId="1" type="noConversion"/>
  </si>
  <si>
    <t>撒哈拉角蝰</t>
    <phoneticPr fontId="1" type="noConversion"/>
  </si>
  <si>
    <t>長角的蛇的調查</t>
    <phoneticPr fontId="5" type="noConversion"/>
  </si>
  <si>
    <t>黑頸射毒眼鏡蛇</t>
    <phoneticPr fontId="1" type="noConversion"/>
  </si>
  <si>
    <t>美洲貂</t>
    <phoneticPr fontId="5" type="noConversion"/>
  </si>
  <si>
    <t>新天地的誘人毛皮</t>
    <phoneticPr fontId="5" type="noConversion"/>
  </si>
  <si>
    <t>EA3+</t>
    <phoneticPr fontId="1" type="noConversion"/>
  </si>
  <si>
    <t>三</t>
    <phoneticPr fontId="1" type="noConversion"/>
  </si>
  <si>
    <t>蜜熊</t>
    <phoneticPr fontId="1" type="noConversion"/>
  </si>
  <si>
    <t>三</t>
    <phoneticPr fontId="5" type="noConversion"/>
  </si>
  <si>
    <t>見不著的狗</t>
    <phoneticPr fontId="1" type="noConversion"/>
  </si>
  <si>
    <t>安東吉利紅蛙</t>
    <phoneticPr fontId="5" type="noConversion"/>
  </si>
  <si>
    <t>顏色出奇的青蛙</t>
    <phoneticPr fontId="1" type="noConversion"/>
  </si>
  <si>
    <t>東方綠曼巴蛇</t>
    <phoneticPr fontId="1" type="noConversion"/>
  </si>
  <si>
    <t>誘人的毛皮</t>
    <phoneticPr fontId="1" type="noConversion"/>
  </si>
  <si>
    <t>做出七種變化的蜥蜴</t>
    <phoneticPr fontId="1" type="noConversion"/>
  </si>
  <si>
    <t>暗夜的大騷動</t>
    <phoneticPr fontId="1" type="noConversion"/>
  </si>
  <si>
    <t>調查扁平的生物</t>
    <phoneticPr fontId="1" type="noConversion"/>
  </si>
  <si>
    <t>二</t>
    <phoneticPr fontId="5" type="noConversion"/>
  </si>
  <si>
    <t>圖：長鼻子的動物的地圖(生物6)</t>
    <phoneticPr fontId="1" type="noConversion"/>
  </si>
  <si>
    <t>二</t>
    <phoneticPr fontId="5" type="noConversion"/>
  </si>
  <si>
    <t>獺狸貓</t>
    <phoneticPr fontId="5" type="noConversion"/>
  </si>
  <si>
    <t>移動的黃色線條</t>
    <phoneticPr fontId="5" type="noConversion"/>
  </si>
  <si>
    <t>奇怪的老鼠</t>
    <phoneticPr fontId="5" type="noConversion"/>
  </si>
  <si>
    <t>EA3</t>
    <phoneticPr fontId="1" type="noConversion"/>
  </si>
  <si>
    <t>二</t>
    <phoneticPr fontId="1" type="noConversion"/>
  </si>
  <si>
    <t>玻璃蛙</t>
    <phoneticPr fontId="1" type="noConversion"/>
  </si>
  <si>
    <t>C e</t>
    <phoneticPr fontId="5" type="noConversion"/>
  </si>
  <si>
    <t>臉色鮮紅的蜥蝪</t>
    <phoneticPr fontId="5" type="noConversion"/>
  </si>
  <si>
    <t>二</t>
    <phoneticPr fontId="1" type="noConversion"/>
  </si>
  <si>
    <t>摩洛哥王者蜥</t>
    <phoneticPr fontId="1" type="noConversion"/>
  </si>
  <si>
    <t>圖：奇特蜥蜴的地圖(生物7)</t>
    <phoneticPr fontId="5" type="noConversion"/>
  </si>
  <si>
    <t>二</t>
    <phoneticPr fontId="5" type="noConversion"/>
  </si>
  <si>
    <t>韓國松鼠</t>
    <phoneticPr fontId="5" type="noConversion"/>
  </si>
  <si>
    <t>不大不小</t>
    <phoneticPr fontId="5" type="noConversion"/>
  </si>
  <si>
    <t>小毛球</t>
    <phoneticPr fontId="5" type="noConversion"/>
  </si>
  <si>
    <t>綿尾兔鼠</t>
    <phoneticPr fontId="5" type="noConversion"/>
  </si>
  <si>
    <t>高速的毛球</t>
    <phoneticPr fontId="5" type="noConversion"/>
  </si>
  <si>
    <t>小爪水獺</t>
    <phoneticPr fontId="5" type="noConversion"/>
  </si>
  <si>
    <t>出現於長江的小動物</t>
    <phoneticPr fontId="5" type="noConversion"/>
  </si>
  <si>
    <t>圖：三角模樣的青蛙的地圖(生物7)</t>
    <phoneticPr fontId="5" type="noConversion"/>
  </si>
  <si>
    <t>黑足貓</t>
    <phoneticPr fontId="1" type="noConversion"/>
  </si>
  <si>
    <t>C e</t>
    <phoneticPr fontId="5" type="noConversion"/>
  </si>
  <si>
    <t>達爾文蛙</t>
    <phoneticPr fontId="5" type="noConversion"/>
  </si>
  <si>
    <t>飼主的擔心</t>
    <phoneticPr fontId="5" type="noConversion"/>
  </si>
  <si>
    <t>AR2</t>
    <phoneticPr fontId="1" type="noConversion"/>
  </si>
  <si>
    <t>鼠兔</t>
    <phoneticPr fontId="1" type="noConversion"/>
  </si>
  <si>
    <t>卡羅萊納箱龜</t>
    <phoneticPr fontId="5" type="noConversion"/>
  </si>
  <si>
    <t>圖：圓狀生物的地圖(生物6)</t>
    <phoneticPr fontId="5" type="noConversion"/>
  </si>
  <si>
    <t>彩虹飛蜥</t>
    <phoneticPr fontId="1" type="noConversion"/>
  </si>
  <si>
    <t>圖：黃色烏龜的地圖(生物6)</t>
    <phoneticPr fontId="5" type="noConversion"/>
  </si>
  <si>
    <t>GA3</t>
    <phoneticPr fontId="1" type="noConversion"/>
  </si>
  <si>
    <t>一</t>
    <phoneticPr fontId="1" type="noConversion"/>
  </si>
  <si>
    <t>溫哥華旱獺</t>
    <phoneticPr fontId="1" type="noConversion"/>
  </si>
  <si>
    <t>負鼠</t>
    <phoneticPr fontId="5" type="noConversion"/>
  </si>
  <si>
    <t>圖：有袋動物的地圖(生物6)</t>
    <phoneticPr fontId="5" type="noConversion"/>
  </si>
  <si>
    <t>EA1</t>
    <phoneticPr fontId="1" type="noConversion"/>
  </si>
  <si>
    <t>俄羅斯麝鼴</t>
    <phoneticPr fontId="1" type="noConversion"/>
  </si>
  <si>
    <t>EA3+</t>
    <phoneticPr fontId="1" type="noConversion"/>
  </si>
  <si>
    <t>刺豚鼠</t>
    <phoneticPr fontId="1" type="noConversion"/>
  </si>
  <si>
    <t>圖：酷似松鼠的中型動物的地圖(生物6)</t>
    <phoneticPr fontId="1" type="noConversion"/>
  </si>
  <si>
    <t>一</t>
    <phoneticPr fontId="1" type="noConversion"/>
  </si>
  <si>
    <t>南非地松鼠</t>
    <phoneticPr fontId="1" type="noConversion"/>
  </si>
  <si>
    <t>圖：住在巢穴裏的松鼠的地圖(生物5)</t>
    <phoneticPr fontId="5" type="noConversion"/>
  </si>
  <si>
    <t>圖：食蟻動物的地圖(生物6)</t>
    <phoneticPr fontId="5" type="noConversion"/>
  </si>
  <si>
    <t>圖：長頸動物的地圖(生物5)</t>
    <phoneticPr fontId="5" type="noConversion"/>
  </si>
  <si>
    <t>圖：像松鼠的動物地圖(生物5)</t>
    <phoneticPr fontId="5" type="noConversion"/>
  </si>
  <si>
    <t>小鰻螈</t>
    <phoneticPr fontId="5" type="noConversion"/>
  </si>
  <si>
    <t>圖：長腳的魚的地圖(生物4)</t>
    <phoneticPr fontId="5" type="noConversion"/>
  </si>
  <si>
    <t>圖：怪蜥蜴的地圖(生物5)</t>
    <phoneticPr fontId="5" type="noConversion"/>
  </si>
  <si>
    <t>圖：像老鼠的動物地圖(生物5)</t>
    <phoneticPr fontId="5" type="noConversion"/>
  </si>
  <si>
    <t>圖：似貓動物的地圖(生物5)</t>
    <phoneticPr fontId="5" type="noConversion"/>
  </si>
  <si>
    <t>EA3+</t>
    <phoneticPr fontId="1" type="noConversion"/>
  </si>
  <si>
    <t>一</t>
    <phoneticPr fontId="1" type="noConversion"/>
  </si>
  <si>
    <t>圖：戴頭盔的動物地圖(生物4)</t>
    <phoneticPr fontId="5" type="noConversion"/>
  </si>
  <si>
    <t>圖：有角青蛙的地圖(生物4)</t>
    <phoneticPr fontId="5" type="noConversion"/>
  </si>
  <si>
    <t>圖：紅烏龜的地圖(生物4)</t>
    <phoneticPr fontId="5" type="noConversion"/>
  </si>
  <si>
    <t>飛蛙</t>
    <phoneticPr fontId="5" type="noConversion"/>
  </si>
  <si>
    <t>圖：跳躍青蛙的地圖(生物4)</t>
    <phoneticPr fontId="5" type="noConversion"/>
  </si>
  <si>
    <t>一</t>
    <phoneticPr fontId="5" type="noConversion"/>
  </si>
  <si>
    <t>森樹蛙</t>
    <phoneticPr fontId="5" type="noConversion"/>
  </si>
  <si>
    <t>圖：水邊的青蛙的地圖</t>
    <phoneticPr fontId="5" type="noConversion"/>
  </si>
  <si>
    <t>EA1</t>
    <phoneticPr fontId="1" type="noConversion"/>
  </si>
  <si>
    <t>一</t>
    <phoneticPr fontId="1" type="noConversion"/>
  </si>
  <si>
    <t>歐洲黃鼠</t>
    <phoneticPr fontId="1" type="noConversion"/>
  </si>
  <si>
    <t>圖：住在巢穴的松鼠的地圖(生物2)</t>
    <phoneticPr fontId="7" type="noConversion"/>
  </si>
  <si>
    <t>棲息於大草原上的動物</t>
    <phoneticPr fontId="5" type="noConversion"/>
  </si>
  <si>
    <t>三</t>
    <phoneticPr fontId="5" type="noConversion"/>
  </si>
  <si>
    <t>石川赤蛙</t>
    <phoneticPr fontId="5" type="noConversion"/>
  </si>
  <si>
    <t>琉球之蛙</t>
    <phoneticPr fontId="1" type="noConversion"/>
  </si>
  <si>
    <t>做為禮物</t>
    <phoneticPr fontId="1" type="noConversion"/>
  </si>
  <si>
    <t>長滿鬍鬚的臉</t>
    <phoneticPr fontId="5" type="noConversion"/>
  </si>
  <si>
    <t>聖多明哥</t>
    <phoneticPr fontId="5" type="noConversion"/>
  </si>
  <si>
    <t>里斯本</t>
    <phoneticPr fontId="5" type="noConversion"/>
  </si>
  <si>
    <t>南美東南岸(巴拉圭河上游)</t>
    <phoneticPr fontId="5" type="noConversion"/>
  </si>
  <si>
    <t>卡利卡特</t>
    <phoneticPr fontId="5" type="noConversion"/>
  </si>
  <si>
    <t>安平</t>
    <phoneticPr fontId="5" type="noConversion"/>
  </si>
  <si>
    <t>卡利卡特</t>
    <phoneticPr fontId="5" type="noConversion"/>
  </si>
  <si>
    <t>五</t>
    <phoneticPr fontId="5" type="noConversion"/>
  </si>
  <si>
    <t>GA4</t>
    <phoneticPr fontId="1" type="noConversion"/>
  </si>
  <si>
    <t>五</t>
    <phoneticPr fontId="1" type="noConversion"/>
  </si>
  <si>
    <t>五</t>
    <phoneticPr fontId="5" type="noConversion"/>
  </si>
  <si>
    <t>五</t>
    <phoneticPr fontId="5" type="noConversion"/>
  </si>
  <si>
    <t>四</t>
    <phoneticPr fontId="1" type="noConversion"/>
  </si>
  <si>
    <t>四</t>
    <phoneticPr fontId="5" type="noConversion"/>
  </si>
  <si>
    <t>三</t>
    <phoneticPr fontId="5" type="noConversion"/>
  </si>
  <si>
    <t>EA3+</t>
    <phoneticPr fontId="5" type="noConversion"/>
  </si>
  <si>
    <t>三</t>
    <phoneticPr fontId="5" type="noConversion"/>
  </si>
  <si>
    <t>EA1</t>
    <phoneticPr fontId="1" type="noConversion"/>
  </si>
  <si>
    <t>二</t>
    <phoneticPr fontId="1" type="noConversion"/>
  </si>
  <si>
    <t>EA3+</t>
    <phoneticPr fontId="5" type="noConversion"/>
  </si>
  <si>
    <t>二</t>
    <phoneticPr fontId="5" type="noConversion"/>
  </si>
  <si>
    <t>EA3+</t>
    <phoneticPr fontId="5" type="noConversion"/>
  </si>
  <si>
    <t>二</t>
    <phoneticPr fontId="5" type="noConversion"/>
  </si>
  <si>
    <t>EA1+</t>
    <phoneticPr fontId="1" type="noConversion"/>
  </si>
  <si>
    <t>二</t>
    <phoneticPr fontId="1" type="noConversion"/>
  </si>
  <si>
    <t>EA2</t>
    <phoneticPr fontId="1" type="noConversion"/>
  </si>
  <si>
    <t>二</t>
    <phoneticPr fontId="1" type="noConversion"/>
  </si>
  <si>
    <t>EA3+</t>
    <phoneticPr fontId="5" type="noConversion"/>
  </si>
  <si>
    <t>二</t>
    <phoneticPr fontId="5" type="noConversion"/>
  </si>
  <si>
    <t>一</t>
    <phoneticPr fontId="1" type="noConversion"/>
  </si>
  <si>
    <t>EA1+</t>
    <phoneticPr fontId="1" type="noConversion"/>
  </si>
  <si>
    <t>EA1</t>
    <phoneticPr fontId="1" type="noConversion"/>
  </si>
  <si>
    <t>一</t>
    <phoneticPr fontId="5" type="noConversion"/>
  </si>
  <si>
    <t>五</t>
    <phoneticPr fontId="5" type="noConversion"/>
  </si>
  <si>
    <t>一</t>
    <phoneticPr fontId="5" type="noConversion"/>
  </si>
  <si>
    <t>白神系列</t>
    <phoneticPr fontId="5" type="noConversion"/>
  </si>
  <si>
    <t>亞馬遜河流域</t>
    <phoneticPr fontId="1" type="noConversion"/>
  </si>
  <si>
    <t>(13390,4960)</t>
    <phoneticPr fontId="1" type="noConversion"/>
  </si>
  <si>
    <t>雅典</t>
    <phoneticPr fontId="5" type="noConversion"/>
  </si>
  <si>
    <t>馬達加斯加西岸</t>
    <phoneticPr fontId="5" type="noConversion"/>
  </si>
  <si>
    <t>怪鳥系列</t>
    <phoneticPr fontId="5" type="noConversion"/>
  </si>
  <si>
    <t>塞維爾</t>
    <phoneticPr fontId="5" type="noConversion"/>
  </si>
  <si>
    <t>桑給巴爾/亞丁</t>
    <phoneticPr fontId="5" type="noConversion"/>
  </si>
  <si>
    <t>卡利卡特北部</t>
    <phoneticPr fontId="5" type="noConversion"/>
  </si>
  <si>
    <t>舊金山</t>
    <phoneticPr fontId="1" type="noConversion"/>
  </si>
  <si>
    <t>卡利卡特</t>
    <phoneticPr fontId="1" type="noConversion"/>
  </si>
  <si>
    <t>(6314,2226)</t>
    <phoneticPr fontId="1" type="noConversion"/>
  </si>
  <si>
    <t>塞維爾/馬賽/拿坡里</t>
    <phoneticPr fontId="5" type="noConversion"/>
  </si>
  <si>
    <t>開普敦</t>
    <phoneticPr fontId="5" type="noConversion"/>
  </si>
  <si>
    <t>阿姆斯特丹</t>
    <phoneticPr fontId="5" type="noConversion"/>
  </si>
  <si>
    <t>斯堪地那維亞西岸</t>
    <phoneticPr fontId="5" type="noConversion"/>
  </si>
  <si>
    <t>科捷利內島海域</t>
    <phoneticPr fontId="1" type="noConversion"/>
  </si>
  <si>
    <t>(6380,910)</t>
    <phoneticPr fontId="1" type="noConversion"/>
  </si>
  <si>
    <t>桑給巴爾/亞丁/卡利卡特</t>
    <phoneticPr fontId="5" type="noConversion"/>
  </si>
  <si>
    <t>印度洋非洲東岸</t>
    <phoneticPr fontId="5" type="noConversion"/>
  </si>
  <si>
    <t>波多貝羅</t>
    <phoneticPr fontId="5" type="noConversion"/>
  </si>
  <si>
    <t>亞馬遜河流域</t>
    <phoneticPr fontId="1" type="noConversion"/>
  </si>
  <si>
    <t>(13880,4883)</t>
    <phoneticPr fontId="1" type="noConversion"/>
  </si>
  <si>
    <t>雅加達</t>
    <phoneticPr fontId="5" type="noConversion"/>
  </si>
  <si>
    <t>澳洲西北岸</t>
    <phoneticPr fontId="5" type="noConversion"/>
  </si>
  <si>
    <t>倫敦</t>
    <phoneticPr fontId="5" type="noConversion"/>
  </si>
  <si>
    <t>新幾內亞島南岸</t>
    <phoneticPr fontId="5" type="noConversion"/>
  </si>
  <si>
    <t>卡利卡特</t>
    <phoneticPr fontId="5" type="noConversion"/>
  </si>
  <si>
    <t>蘇門達臘島西南岸</t>
    <phoneticPr fontId="5" type="noConversion"/>
  </si>
  <si>
    <t>開普敦/桑給巴爾/亞丁</t>
    <phoneticPr fontId="5" type="noConversion"/>
  </si>
  <si>
    <t>非洲東南岸</t>
    <phoneticPr fontId="5" type="noConversion"/>
  </si>
  <si>
    <t>阿姆斯特丹</t>
    <phoneticPr fontId="5" type="noConversion"/>
  </si>
  <si>
    <t>非洲南岸</t>
    <phoneticPr fontId="5" type="noConversion"/>
  </si>
  <si>
    <t>馬賽</t>
    <phoneticPr fontId="1" type="noConversion"/>
  </si>
  <si>
    <t>馬賽</t>
    <phoneticPr fontId="5" type="noConversion"/>
  </si>
  <si>
    <t>利馬東北部</t>
    <phoneticPr fontId="5" type="noConversion"/>
  </si>
  <si>
    <t>(14629,638)</t>
    <phoneticPr fontId="1" type="noConversion"/>
  </si>
  <si>
    <t>舊金山</t>
    <phoneticPr fontId="1" type="noConversion"/>
  </si>
  <si>
    <t>北美大陸西岸</t>
    <phoneticPr fontId="1" type="noConversion"/>
  </si>
  <si>
    <t>卡利卡特北部</t>
    <phoneticPr fontId="5" type="noConversion"/>
  </si>
  <si>
    <t>斯德哥爾摩</t>
    <phoneticPr fontId="1" type="noConversion"/>
  </si>
  <si>
    <t>里斯本</t>
    <phoneticPr fontId="5" type="noConversion"/>
  </si>
  <si>
    <t xml:space="preserve">非洲幾內亞灣北部 </t>
    <phoneticPr fontId="5" type="noConversion"/>
  </si>
  <si>
    <t>尖蹄系列</t>
    <phoneticPr fontId="5" type="noConversion"/>
  </si>
  <si>
    <t>里斯本/塞維爾/倫敦/阿姆斯特丹</t>
    <phoneticPr fontId="5" type="noConversion"/>
  </si>
  <si>
    <t>象系列</t>
    <phoneticPr fontId="5" type="noConversion"/>
  </si>
  <si>
    <t>特拉諾瓦北岸</t>
    <phoneticPr fontId="5" type="noConversion"/>
  </si>
  <si>
    <t>里約熱內盧</t>
    <phoneticPr fontId="5" type="noConversion"/>
  </si>
  <si>
    <t>南美東北岸</t>
    <phoneticPr fontId="5" type="noConversion"/>
  </si>
  <si>
    <t>聖彼得堡</t>
    <phoneticPr fontId="5" type="noConversion"/>
  </si>
  <si>
    <t>鄂霍次克海</t>
    <phoneticPr fontId="5" type="noConversion"/>
  </si>
  <si>
    <t>桑給巴爾</t>
    <phoneticPr fontId="5" type="noConversion"/>
  </si>
  <si>
    <t>汶萊東南部</t>
    <phoneticPr fontId="5" type="noConversion"/>
  </si>
  <si>
    <t>亞丁</t>
    <phoneticPr fontId="5" type="noConversion"/>
  </si>
  <si>
    <t>孟加拉灣東北岸</t>
    <phoneticPr fontId="5" type="noConversion"/>
  </si>
  <si>
    <t>熊系列</t>
    <phoneticPr fontId="5" type="noConversion"/>
  </si>
  <si>
    <t>威尼斯</t>
    <phoneticPr fontId="5" type="noConversion"/>
  </si>
  <si>
    <t>卡利卡特</t>
    <phoneticPr fontId="5" type="noConversion"/>
  </si>
  <si>
    <t>蘇門達臘島西南岸</t>
    <phoneticPr fontId="5" type="noConversion"/>
  </si>
  <si>
    <t>孟加拉灣</t>
    <phoneticPr fontId="5" type="noConversion"/>
  </si>
  <si>
    <t>波多貝羅</t>
    <phoneticPr fontId="5" type="noConversion"/>
  </si>
  <si>
    <t>墨西哥灣西南岸</t>
    <phoneticPr fontId="5" type="noConversion"/>
  </si>
  <si>
    <t>同敕命：未知的危險</t>
    <phoneticPr fontId="5" type="noConversion"/>
  </si>
  <si>
    <t>重慶西南</t>
    <phoneticPr fontId="5" type="noConversion"/>
  </si>
  <si>
    <t>里約熱內盧</t>
    <phoneticPr fontId="5" type="noConversion"/>
  </si>
  <si>
    <t>南美東南岸</t>
    <phoneticPr fontId="5" type="noConversion"/>
  </si>
  <si>
    <t>開普敦/桑給巴爾/亞丁</t>
    <phoneticPr fontId="5" type="noConversion"/>
  </si>
  <si>
    <t>雲台山西</t>
    <phoneticPr fontId="1" type="noConversion"/>
  </si>
  <si>
    <t>(14655,913)</t>
    <phoneticPr fontId="1" type="noConversion"/>
  </si>
  <si>
    <t>亞丁</t>
    <phoneticPr fontId="5" type="noConversion"/>
  </si>
  <si>
    <t>(6470,2400)</t>
    <phoneticPr fontId="1" type="noConversion"/>
  </si>
  <si>
    <t>波多貝羅/聖多明哥</t>
    <phoneticPr fontId="5" type="noConversion"/>
  </si>
  <si>
    <t>利馬北部</t>
    <phoneticPr fontId="5" type="noConversion"/>
  </si>
  <si>
    <t>突尼斯</t>
    <phoneticPr fontId="5" type="noConversion"/>
  </si>
  <si>
    <t>台灣島東南岸</t>
    <phoneticPr fontId="5" type="noConversion"/>
  </si>
  <si>
    <t>馬賽/威尼斯/雅典</t>
    <phoneticPr fontId="5" type="noConversion"/>
  </si>
  <si>
    <t>開羅東南部</t>
    <phoneticPr fontId="5" type="noConversion"/>
  </si>
  <si>
    <t>波多貝羅</t>
    <phoneticPr fontId="1" type="noConversion"/>
  </si>
  <si>
    <t>科羅拉多高原</t>
    <phoneticPr fontId="1" type="noConversion"/>
  </si>
  <si>
    <t>利馬</t>
    <phoneticPr fontId="5" type="noConversion"/>
  </si>
  <si>
    <t>重慶西南(峨眉山東)</t>
    <phoneticPr fontId="5" type="noConversion"/>
  </si>
  <si>
    <t>同敕命任：進出新大陸的威脅</t>
    <phoneticPr fontId="5" type="noConversion"/>
  </si>
  <si>
    <t>阿姆斯特丹/伊斯坦堡</t>
    <phoneticPr fontId="1" type="noConversion"/>
  </si>
  <si>
    <t>非洲西岸</t>
    <phoneticPr fontId="5" type="noConversion"/>
  </si>
  <si>
    <t>尼羅河</t>
    <phoneticPr fontId="1" type="noConversion"/>
  </si>
  <si>
    <t>(1465,3768)</t>
    <phoneticPr fontId="1" type="noConversion"/>
  </si>
  <si>
    <t>聖彼得堡</t>
    <phoneticPr fontId="1" type="noConversion"/>
  </si>
  <si>
    <t>幼發拉底河上游</t>
    <phoneticPr fontId="1" type="noConversion"/>
  </si>
  <si>
    <t>獵人系列</t>
    <phoneticPr fontId="1" type="noConversion"/>
  </si>
  <si>
    <t>奧斯陸北部</t>
    <phoneticPr fontId="5" type="noConversion"/>
  </si>
  <si>
    <t>倫敦/阿蘇特丹/斯德哥爾摩</t>
    <phoneticPr fontId="5" type="noConversion"/>
  </si>
  <si>
    <t>波羅的海西南方</t>
    <phoneticPr fontId="5" type="noConversion"/>
  </si>
  <si>
    <t>安汶/特爾納特</t>
    <phoneticPr fontId="5" type="noConversion"/>
  </si>
  <si>
    <t>里斯本/阿姆斯特丹</t>
    <phoneticPr fontId="5" type="noConversion"/>
  </si>
  <si>
    <t>比斯開灣南岸</t>
    <phoneticPr fontId="5" type="noConversion"/>
  </si>
  <si>
    <t>爪哇島北岸</t>
    <phoneticPr fontId="5" type="noConversion"/>
  </si>
  <si>
    <t>南美東南岸(巴拉圭河上游)</t>
    <phoneticPr fontId="5" type="noConversion"/>
  </si>
  <si>
    <t>馬賽/突尼斯/雅典/亞歷山大</t>
    <phoneticPr fontId="5" type="noConversion"/>
  </si>
  <si>
    <t>非洲南南東岸</t>
    <phoneticPr fontId="5" type="noConversion"/>
  </si>
  <si>
    <t>波羅的海北方</t>
    <phoneticPr fontId="5" type="noConversion"/>
  </si>
  <si>
    <t>突尼斯/伊斯坦堡/卡利卡特</t>
    <phoneticPr fontId="5" type="noConversion"/>
  </si>
  <si>
    <t xml:space="preserve">卡利卡特北部 </t>
    <phoneticPr fontId="5" type="noConversion"/>
  </si>
  <si>
    <t>斯堪地那維亞西岸</t>
    <phoneticPr fontId="5" type="noConversion"/>
  </si>
  <si>
    <t xml:space="preserve">埃及北岸 </t>
    <phoneticPr fontId="5" type="noConversion"/>
  </si>
  <si>
    <t>二</t>
    <phoneticPr fontId="1" type="noConversion"/>
  </si>
  <si>
    <t>波多貝羅港外</t>
    <phoneticPr fontId="5" type="noConversion"/>
  </si>
  <si>
    <t>威尼斯</t>
    <phoneticPr fontId="5" type="noConversion"/>
  </si>
  <si>
    <t>開普海盆</t>
    <phoneticPr fontId="5" type="noConversion"/>
  </si>
  <si>
    <t>(895,6500)</t>
    <phoneticPr fontId="5" type="noConversion"/>
  </si>
  <si>
    <t>波多貝羅</t>
    <phoneticPr fontId="5" type="noConversion"/>
  </si>
  <si>
    <t>亞馬遜河</t>
    <phoneticPr fontId="5" type="noConversion"/>
  </si>
  <si>
    <t>中游(13675,4938)</t>
    <phoneticPr fontId="1" type="noConversion"/>
  </si>
  <si>
    <t>伊斯坦堡</t>
    <phoneticPr fontId="5" type="noConversion"/>
  </si>
  <si>
    <t>百慕達群島海域</t>
    <phoneticPr fontId="5" type="noConversion"/>
  </si>
  <si>
    <t>(13190,3220)</t>
    <phoneticPr fontId="1" type="noConversion"/>
  </si>
  <si>
    <t>楚科奇海</t>
    <phoneticPr fontId="5" type="noConversion"/>
  </si>
  <si>
    <t>(8655,1000)</t>
    <phoneticPr fontId="1" type="noConversion"/>
  </si>
  <si>
    <t>斯德哥爾摩</t>
    <phoneticPr fontId="5" type="noConversion"/>
  </si>
  <si>
    <t>特拉諾瓦外海</t>
    <phoneticPr fontId="5" type="noConversion"/>
  </si>
  <si>
    <t>桑吉巴爾海域</t>
    <phoneticPr fontId="5" type="noConversion"/>
  </si>
  <si>
    <t>倫敦</t>
    <phoneticPr fontId="5" type="noConversion"/>
  </si>
  <si>
    <t>特拉諾瓦北岸</t>
    <phoneticPr fontId="5" type="noConversion"/>
  </si>
  <si>
    <t>塔斯曼海</t>
    <phoneticPr fontId="5" type="noConversion"/>
  </si>
  <si>
    <t>(7517,6269)</t>
    <phoneticPr fontId="1" type="noConversion"/>
  </si>
  <si>
    <t>倫敦/塞維爾/熱那亞/突尼斯</t>
    <phoneticPr fontId="5" type="noConversion"/>
  </si>
  <si>
    <t>北大西洋</t>
    <phoneticPr fontId="5" type="noConversion"/>
  </si>
  <si>
    <t>阿爾金正西方(14900,4055)</t>
    <phoneticPr fontId="1" type="noConversion"/>
  </si>
  <si>
    <t>安平</t>
    <phoneticPr fontId="5" type="noConversion"/>
  </si>
  <si>
    <t>東亞東部</t>
    <phoneticPr fontId="5" type="noConversion"/>
  </si>
  <si>
    <t>長崎東北方(61603408)</t>
    <phoneticPr fontId="1" type="noConversion"/>
  </si>
  <si>
    <t>開普敦/亞丁</t>
    <phoneticPr fontId="5" type="noConversion"/>
  </si>
  <si>
    <t>馬達加斯加海域</t>
    <phoneticPr fontId="5" type="noConversion"/>
  </si>
  <si>
    <t>莫三比克出港</t>
    <phoneticPr fontId="5" type="noConversion"/>
  </si>
  <si>
    <t>釣魚</t>
    <phoneticPr fontId="1" type="noConversion"/>
  </si>
  <si>
    <t>提雷尼亞海</t>
    <phoneticPr fontId="1" type="noConversion"/>
  </si>
  <si>
    <t>(5763,3290)</t>
    <phoneticPr fontId="1" type="noConversion"/>
  </si>
  <si>
    <t>亞馬遜河</t>
    <phoneticPr fontId="1" type="noConversion"/>
  </si>
  <si>
    <t>登陸點附近</t>
    <phoneticPr fontId="1" type="noConversion"/>
  </si>
  <si>
    <t>特拉諾瓦外海</t>
    <phoneticPr fontId="5" type="noConversion"/>
  </si>
  <si>
    <t>中央池子的橋中央</t>
    <phoneticPr fontId="1" type="noConversion"/>
  </si>
  <si>
    <t>舊金山</t>
    <phoneticPr fontId="5" type="noConversion"/>
  </si>
  <si>
    <t>長崎南方(6065,3500)</t>
    <phoneticPr fontId="5" type="noConversion"/>
  </si>
  <si>
    <t>黑海</t>
    <phoneticPr fontId="5" type="noConversion"/>
  </si>
  <si>
    <t>(5390,4470)</t>
    <phoneticPr fontId="1" type="noConversion"/>
  </si>
  <si>
    <t>阿根廷海盆</t>
    <phoneticPr fontId="5" type="noConversion"/>
  </si>
  <si>
    <t>聖喬治/開普敦</t>
    <phoneticPr fontId="5" type="noConversion"/>
  </si>
  <si>
    <t>幾內亞灣</t>
    <phoneticPr fontId="5" type="noConversion"/>
  </si>
  <si>
    <t>(380,4940)</t>
    <phoneticPr fontId="1" type="noConversion"/>
  </si>
  <si>
    <t>大西洋南部</t>
    <phoneticPr fontId="1" type="noConversion"/>
  </si>
  <si>
    <t>(16244,6206)</t>
    <phoneticPr fontId="1" type="noConversion"/>
  </si>
  <si>
    <t>百慕達群島海域</t>
    <phoneticPr fontId="5" type="noConversion"/>
  </si>
  <si>
    <t>(13139,3512)</t>
    <phoneticPr fontId="1" type="noConversion"/>
  </si>
  <si>
    <t>加拉巴哥島南岸</t>
    <phoneticPr fontId="5" type="noConversion"/>
  </si>
  <si>
    <t>哈德遜灣</t>
    <phoneticPr fontId="1" type="noConversion"/>
  </si>
  <si>
    <t>(12559,2292)附近</t>
    <phoneticPr fontId="1" type="noConversion"/>
  </si>
  <si>
    <t>安平/漢陽</t>
    <phoneticPr fontId="1" type="noConversion"/>
  </si>
  <si>
    <t>墨西哥灣</t>
    <phoneticPr fontId="5" type="noConversion"/>
  </si>
  <si>
    <t>(12280,3680)</t>
    <phoneticPr fontId="1" type="noConversion"/>
  </si>
  <si>
    <t>釣魚</t>
    <phoneticPr fontId="1" type="noConversion"/>
  </si>
  <si>
    <t>挪威海</t>
    <phoneticPr fontId="5" type="noConversion"/>
  </si>
  <si>
    <t>卑爾根往北(495,1540)/卑爾根、里加港內</t>
    <phoneticPr fontId="1" type="noConversion"/>
  </si>
  <si>
    <t>亞馬遜河</t>
    <phoneticPr fontId="5" type="noConversion"/>
  </si>
  <si>
    <t>上游(13642,4950)</t>
    <phoneticPr fontId="1" type="noConversion"/>
  </si>
  <si>
    <t>上游(13489,4878)</t>
    <phoneticPr fontId="1" type="noConversion"/>
  </si>
  <si>
    <t>漢陽</t>
    <phoneticPr fontId="5" type="noConversion"/>
  </si>
  <si>
    <t>東亞東部</t>
    <phoneticPr fontId="5" type="noConversion"/>
  </si>
  <si>
    <t>漢陽南方</t>
    <phoneticPr fontId="5" type="noConversion"/>
  </si>
  <si>
    <t>波多貝羅</t>
    <phoneticPr fontId="5" type="noConversion"/>
  </si>
  <si>
    <t>加拉巴哥島南岸</t>
    <phoneticPr fontId="5" type="noConversion"/>
  </si>
  <si>
    <t>港外</t>
    <phoneticPr fontId="5" type="noConversion"/>
  </si>
  <si>
    <t>(5376,4629)</t>
    <phoneticPr fontId="1" type="noConversion"/>
  </si>
  <si>
    <t>班達海</t>
    <phoneticPr fontId="5" type="noConversion"/>
  </si>
  <si>
    <t>帝利左方(5550,5148)</t>
    <phoneticPr fontId="1" type="noConversion"/>
  </si>
  <si>
    <t>聖喬治/開普敦</t>
    <phoneticPr fontId="5" type="noConversion"/>
  </si>
  <si>
    <t>厄加勒斯海盆</t>
    <phoneticPr fontId="5" type="noConversion"/>
  </si>
  <si>
    <t>(1680,6770)</t>
    <phoneticPr fontId="1" type="noConversion"/>
  </si>
  <si>
    <t>阿拉斯加灣</t>
    <phoneticPr fontId="1" type="noConversion"/>
  </si>
  <si>
    <t>(9600,2000)(9800,2100)(9658,2049)</t>
    <phoneticPr fontId="1" type="noConversion"/>
  </si>
  <si>
    <t>堺市</t>
    <phoneticPr fontId="1" type="noConversion"/>
  </si>
  <si>
    <t>兩小島中間(9100,4620)</t>
    <phoneticPr fontId="1" type="noConversion"/>
  </si>
  <si>
    <t>舊金山</t>
    <phoneticPr fontId="1" type="noConversion"/>
  </si>
  <si>
    <t>(9890,1970)附近</t>
    <phoneticPr fontId="1" type="noConversion"/>
  </si>
  <si>
    <t>舊金山</t>
    <phoneticPr fontId="5" type="noConversion"/>
  </si>
  <si>
    <t>安平南方(5680,4000)</t>
    <phoneticPr fontId="5" type="noConversion"/>
  </si>
  <si>
    <t>淡水東南</t>
    <phoneticPr fontId="5" type="noConversion"/>
  </si>
  <si>
    <t>東亞西部</t>
    <phoneticPr fontId="5" type="noConversion"/>
  </si>
  <si>
    <t>泉州南方(5456,4044)</t>
    <phoneticPr fontId="5" type="noConversion"/>
  </si>
  <si>
    <t>里斯本/倫敦/阿姆斯特丹/斯德哥爾摩</t>
    <phoneticPr fontId="5" type="noConversion"/>
  </si>
  <si>
    <t>不列顛島北部</t>
    <phoneticPr fontId="5" type="noConversion"/>
  </si>
  <si>
    <t>(16236,2126)</t>
    <phoneticPr fontId="1" type="noConversion"/>
  </si>
  <si>
    <t>重慶西南(峨眉山東)</t>
    <phoneticPr fontId="5" type="noConversion"/>
  </si>
  <si>
    <t>亞歷山大群島海域</t>
    <phoneticPr fontId="1" type="noConversion"/>
  </si>
  <si>
    <t>(10250,288)附近</t>
    <phoneticPr fontId="1" type="noConversion"/>
  </si>
  <si>
    <t>漢陽北方</t>
    <phoneticPr fontId="5" type="noConversion"/>
  </si>
  <si>
    <t>布宜諾斯艾利斯海域</t>
    <phoneticPr fontId="5" type="noConversion"/>
  </si>
  <si>
    <t>(13740,6208)</t>
    <phoneticPr fontId="1" type="noConversion"/>
  </si>
  <si>
    <t>杭州</t>
    <phoneticPr fontId="5" type="noConversion"/>
  </si>
  <si>
    <t>塔斯曼海</t>
    <phoneticPr fontId="5" type="noConversion"/>
  </si>
  <si>
    <t>旺格努伊港外(8256,6582)</t>
    <phoneticPr fontId="1" type="noConversion"/>
  </si>
  <si>
    <t>阿拉弗拉海</t>
    <phoneticPr fontId="5" type="noConversion"/>
  </si>
  <si>
    <t>(6130,5770)</t>
    <phoneticPr fontId="1" type="noConversion"/>
  </si>
  <si>
    <t>嘉定右上(5195,4234)</t>
    <phoneticPr fontId="1" type="noConversion"/>
  </si>
  <si>
    <t>新幾內亞島西部海灣(6324,4982)</t>
    <phoneticPr fontId="1" type="noConversion"/>
  </si>
  <si>
    <t>加勒比海西部</t>
    <phoneticPr fontId="5" type="noConversion"/>
  </si>
  <si>
    <t>爪哇海</t>
    <phoneticPr fontId="5" type="noConversion"/>
  </si>
  <si>
    <t>(4847,4781)</t>
    <phoneticPr fontId="1" type="noConversion"/>
  </si>
  <si>
    <t>尼羅河</t>
    <phoneticPr fontId="5" type="noConversion"/>
  </si>
  <si>
    <t>中游(1503,3792)</t>
    <phoneticPr fontId="1" type="noConversion"/>
  </si>
  <si>
    <t>堺市</t>
    <phoneticPr fontId="5" type="noConversion"/>
  </si>
  <si>
    <t>江戶北北東海上(6755,3183)</t>
    <phoneticPr fontId="1" type="noConversion"/>
  </si>
  <si>
    <t>百慕達群島海域</t>
    <phoneticPr fontId="5" type="noConversion"/>
  </si>
  <si>
    <t>(13208,3116)</t>
    <phoneticPr fontId="1" type="noConversion"/>
  </si>
  <si>
    <t>中游(1490,3856)</t>
    <phoneticPr fontId="1" type="noConversion"/>
  </si>
  <si>
    <t>馬賽/熱那亞/突尼斯/雅典/威尼斯</t>
    <phoneticPr fontId="5" type="noConversion"/>
  </si>
  <si>
    <t>馬德拉海域</t>
    <phoneticPr fontId="5" type="noConversion"/>
  </si>
  <si>
    <t>雅典</t>
    <phoneticPr fontId="1" type="noConversion"/>
  </si>
  <si>
    <t>亞馬遜河</t>
    <phoneticPr fontId="1" type="noConversion"/>
  </si>
  <si>
    <t>(13376,4790)</t>
    <phoneticPr fontId="1" type="noConversion"/>
  </si>
  <si>
    <t>釣魚</t>
    <phoneticPr fontId="1" type="noConversion"/>
  </si>
  <si>
    <t>東亞東部</t>
    <phoneticPr fontId="5" type="noConversion"/>
  </si>
  <si>
    <t>釜山以南長崎以西的海峽(5937-5941,3434-3435)</t>
    <phoneticPr fontId="1" type="noConversion"/>
  </si>
  <si>
    <t>里斯本海域</t>
    <phoneticPr fontId="5" type="noConversion"/>
  </si>
  <si>
    <t>東地中海</t>
    <phoneticPr fontId="5" type="noConversion"/>
  </si>
  <si>
    <t>雅典</t>
    <phoneticPr fontId="5" type="noConversion"/>
  </si>
  <si>
    <t>雅典東南(1129,3301)</t>
    <phoneticPr fontId="1" type="noConversion"/>
  </si>
  <si>
    <t>愛奧尼亞海</t>
    <phoneticPr fontId="5" type="noConversion"/>
  </si>
  <si>
    <t>班加西右上(964,3394)</t>
    <phoneticPr fontId="1" type="noConversion"/>
  </si>
  <si>
    <t>塞維爾/威尼斯/亞歷山大</t>
    <phoneticPr fontId="5" type="noConversion"/>
  </si>
  <si>
    <t>桑吉巴爾海域</t>
    <phoneticPr fontId="5" type="noConversion"/>
  </si>
  <si>
    <t>(2393,4704)</t>
    <phoneticPr fontId="1" type="noConversion"/>
  </si>
  <si>
    <t>聖彼得堡</t>
    <phoneticPr fontId="1" type="noConversion"/>
  </si>
  <si>
    <t>接任地點</t>
    <phoneticPr fontId="5" type="noConversion"/>
  </si>
  <si>
    <t>西白令海</t>
    <phoneticPr fontId="5" type="noConversion"/>
  </si>
  <si>
    <t>(8308,1738)</t>
    <phoneticPr fontId="1" type="noConversion"/>
  </si>
  <si>
    <t>北格陵蘭外海</t>
    <phoneticPr fontId="1" type="noConversion"/>
  </si>
  <si>
    <t>(13901,847)</t>
    <phoneticPr fontId="1" type="noConversion"/>
  </si>
  <si>
    <t>安平</t>
    <phoneticPr fontId="5" type="noConversion"/>
  </si>
  <si>
    <t>瓜亞基爾灣</t>
    <phoneticPr fontId="5" type="noConversion"/>
  </si>
  <si>
    <t>(12430,4800)</t>
    <phoneticPr fontId="1" type="noConversion"/>
  </si>
  <si>
    <t>加勒比海西部</t>
    <phoneticPr fontId="5" type="noConversion"/>
  </si>
  <si>
    <t>紐芬蘭島東方(13350,2180)</t>
    <phoneticPr fontId="1" type="noConversion"/>
  </si>
  <si>
    <t>釣魚</t>
    <phoneticPr fontId="1" type="noConversion"/>
  </si>
  <si>
    <t>穀物海岸海域</t>
    <phoneticPr fontId="5" type="noConversion"/>
  </si>
  <si>
    <t>維德角附近(15355,4150)</t>
    <phoneticPr fontId="1" type="noConversion"/>
  </si>
  <si>
    <t>馬達加斯加海域</t>
    <phoneticPr fontId="5" type="noConversion"/>
  </si>
  <si>
    <t>馬達加斯加島東側(2415,5605)或普利港內防波堤最前端</t>
    <phoneticPr fontId="1" type="noConversion"/>
  </si>
  <si>
    <t>印度南岸海域</t>
    <phoneticPr fontId="5" type="noConversion"/>
  </si>
  <si>
    <t>墨西哥灣</t>
    <phoneticPr fontId="5" type="noConversion"/>
  </si>
  <si>
    <t>愛奧尼亞海</t>
    <phoneticPr fontId="5" type="noConversion"/>
  </si>
  <si>
    <t>錫拉庫薩南方(590,3349)</t>
    <phoneticPr fontId="1" type="noConversion"/>
  </si>
  <si>
    <t>阿姆斯特丹</t>
    <phoneticPr fontId="1" type="noConversion"/>
  </si>
  <si>
    <t>聖喬治</t>
    <phoneticPr fontId="5" type="noConversion"/>
  </si>
  <si>
    <t>加勒比海西部</t>
    <phoneticPr fontId="5" type="noConversion"/>
  </si>
  <si>
    <t>塞維爾</t>
    <phoneticPr fontId="5" type="noConversion"/>
  </si>
  <si>
    <t>(14741,1089)</t>
    <phoneticPr fontId="1" type="noConversion"/>
  </si>
  <si>
    <t>馬賽</t>
    <phoneticPr fontId="5" type="noConversion"/>
  </si>
  <si>
    <t>北美大陸東岸</t>
    <phoneticPr fontId="5" type="noConversion"/>
  </si>
  <si>
    <t>挪威海</t>
    <phoneticPr fontId="5" type="noConversion"/>
  </si>
  <si>
    <t>卑爾根北(217,1750)</t>
    <phoneticPr fontId="1" type="noConversion"/>
  </si>
  <si>
    <t>桑給巴爾/亞丁</t>
    <phoneticPr fontId="5" type="noConversion"/>
  </si>
  <si>
    <t>(3370,4420)</t>
    <phoneticPr fontId="1" type="noConversion"/>
  </si>
  <si>
    <t>聖多明哥</t>
    <phoneticPr fontId="5" type="noConversion"/>
  </si>
  <si>
    <t>(12225,3985)</t>
    <phoneticPr fontId="1" type="noConversion"/>
  </si>
  <si>
    <t>雅加達</t>
    <phoneticPr fontId="5" type="noConversion"/>
  </si>
  <si>
    <t>東亞東部</t>
    <phoneticPr fontId="5" type="noConversion"/>
  </si>
  <si>
    <t>漢陽出港向南(5755,3300)</t>
    <phoneticPr fontId="1" type="noConversion"/>
  </si>
  <si>
    <t>第二支流和第三支流中間(13935,4906)</t>
    <phoneticPr fontId="1" type="noConversion"/>
  </si>
  <si>
    <t>南美東南岸(巴拉圭河上游)</t>
    <phoneticPr fontId="5" type="noConversion"/>
  </si>
  <si>
    <t>西邊池子橋上</t>
    <phoneticPr fontId="1" type="noConversion"/>
  </si>
  <si>
    <t>亞馬遜河</t>
    <phoneticPr fontId="1" type="noConversion"/>
  </si>
  <si>
    <t>(13827,4984)</t>
    <phoneticPr fontId="1" type="noConversion"/>
  </si>
  <si>
    <t>聖胡安海域</t>
    <phoneticPr fontId="1" type="noConversion"/>
  </si>
  <si>
    <t>(13660, 3940)</t>
    <phoneticPr fontId="1" type="noConversion"/>
  </si>
  <si>
    <t>(13383,4940)</t>
    <phoneticPr fontId="1" type="noConversion"/>
  </si>
  <si>
    <t>(13250,4200)</t>
    <phoneticPr fontId="1" type="noConversion"/>
  </si>
  <si>
    <t>釣魚</t>
    <phoneticPr fontId="1" type="noConversion"/>
  </si>
  <si>
    <t>(5816,4480)</t>
    <phoneticPr fontId="1" type="noConversion"/>
  </si>
  <si>
    <t>南美東南岸(巴拉圭河上游)</t>
    <phoneticPr fontId="5" type="noConversion"/>
  </si>
  <si>
    <t>雅加達</t>
    <phoneticPr fontId="5" type="noConversion"/>
  </si>
  <si>
    <t>安達曼海</t>
    <phoneticPr fontId="5" type="noConversion"/>
  </si>
  <si>
    <t>(4500,4400)</t>
    <phoneticPr fontId="5" type="noConversion"/>
  </si>
  <si>
    <t>科德角海域</t>
    <phoneticPr fontId="1" type="noConversion"/>
  </si>
  <si>
    <t>(13680.3020)</t>
    <phoneticPr fontId="1" type="noConversion"/>
  </si>
  <si>
    <t>東亞西部</t>
    <phoneticPr fontId="5" type="noConversion"/>
  </si>
  <si>
    <t>(5450,3460)</t>
    <phoneticPr fontId="1" type="noConversion"/>
  </si>
  <si>
    <t>利馬</t>
    <phoneticPr fontId="1" type="noConversion"/>
  </si>
  <si>
    <t>東加羅林海盆</t>
    <phoneticPr fontId="1" type="noConversion"/>
  </si>
  <si>
    <t>關島以南約(6586,4291)</t>
    <phoneticPr fontId="1" type="noConversion"/>
  </si>
  <si>
    <t>柏斯海盆</t>
    <phoneticPr fontId="5" type="noConversion"/>
  </si>
  <si>
    <t>(5470,6290)</t>
    <phoneticPr fontId="1" type="noConversion"/>
  </si>
  <si>
    <t>暹羅灣</t>
    <phoneticPr fontId="5" type="noConversion"/>
  </si>
  <si>
    <t>(4655,4467)</t>
    <phoneticPr fontId="5" type="noConversion"/>
  </si>
  <si>
    <t>堺市/杭州</t>
    <phoneticPr fontId="1" type="noConversion"/>
  </si>
  <si>
    <t>百慕達群島海域</t>
    <phoneticPr fontId="5" type="noConversion"/>
  </si>
  <si>
    <t>(13510,3400)</t>
    <phoneticPr fontId="1" type="noConversion"/>
  </si>
  <si>
    <t>(12960,4137)</t>
    <phoneticPr fontId="1" type="noConversion"/>
  </si>
  <si>
    <t>桑給巴爾/亞丁/卡利卡特</t>
    <phoneticPr fontId="5" type="noConversion"/>
  </si>
  <si>
    <t>波斯灣</t>
    <phoneticPr fontId="5" type="noConversion"/>
  </si>
  <si>
    <t>(2500,3800)</t>
    <phoneticPr fontId="1" type="noConversion"/>
  </si>
  <si>
    <t>聖彼得堡</t>
    <phoneticPr fontId="1" type="noConversion"/>
  </si>
  <si>
    <t>堪察加半島外海</t>
    <phoneticPr fontId="1" type="noConversion"/>
  </si>
  <si>
    <t>亞馬遜河流域</t>
    <phoneticPr fontId="5" type="noConversion"/>
  </si>
  <si>
    <t>亞馬遜河</t>
    <phoneticPr fontId="5" type="noConversion"/>
  </si>
  <si>
    <t>(13860,4908)</t>
    <phoneticPr fontId="1" type="noConversion"/>
  </si>
  <si>
    <t>亞歷山大</t>
    <phoneticPr fontId="5" type="noConversion"/>
  </si>
  <si>
    <t>尼羅河</t>
    <phoneticPr fontId="5" type="noConversion"/>
  </si>
  <si>
    <t>上游(1412,3904)</t>
    <phoneticPr fontId="1" type="noConversion"/>
  </si>
  <si>
    <t>卡利卡特</t>
    <phoneticPr fontId="5" type="noConversion"/>
  </si>
  <si>
    <t>印度洋中部</t>
    <phoneticPr fontId="5" type="noConversion"/>
  </si>
  <si>
    <t>(3381,5085)</t>
    <phoneticPr fontId="1" type="noConversion"/>
  </si>
  <si>
    <t>中游與上游間(1480,3850)</t>
    <phoneticPr fontId="1" type="noConversion"/>
  </si>
  <si>
    <t>阿拉弗拉海</t>
    <phoneticPr fontId="5" type="noConversion"/>
  </si>
  <si>
    <t>(7000,5960)</t>
    <phoneticPr fontId="1" type="noConversion"/>
  </si>
  <si>
    <t>馬尼拉西南方小島(5512,4305)</t>
    <phoneticPr fontId="1" type="noConversion"/>
  </si>
  <si>
    <t>馬來半島西側海灣內的淺灘(4522,4580)</t>
    <phoneticPr fontId="1" type="noConversion"/>
  </si>
  <si>
    <t>黑海</t>
    <phoneticPr fontId="5" type="noConversion"/>
  </si>
  <si>
    <t>卡法右上海灣(1773,2778)</t>
    <phoneticPr fontId="1" type="noConversion"/>
  </si>
  <si>
    <t>舊金山外海</t>
    <phoneticPr fontId="1" type="noConversion"/>
  </si>
  <si>
    <t>(10818,3452)</t>
    <phoneticPr fontId="1" type="noConversion"/>
  </si>
  <si>
    <t>孟加拉灣</t>
    <phoneticPr fontId="5" type="noConversion"/>
  </si>
  <si>
    <t>馬來半島西側海灣根部(4513,4283)</t>
    <phoneticPr fontId="1" type="noConversion"/>
  </si>
  <si>
    <t>(13979,4930)</t>
    <phoneticPr fontId="1" type="noConversion"/>
  </si>
  <si>
    <t>(4526,589)(4504,625)</t>
    <phoneticPr fontId="1" type="noConversion"/>
  </si>
  <si>
    <t>波羅的海</t>
    <phoneticPr fontId="5" type="noConversion"/>
  </si>
  <si>
    <t>里加東北(1218,1958)</t>
    <phoneticPr fontId="1" type="noConversion"/>
  </si>
  <si>
    <t>(2735,3837)</t>
    <phoneticPr fontId="1" type="noConversion"/>
  </si>
  <si>
    <t>東亞東部</t>
    <phoneticPr fontId="5" type="noConversion"/>
  </si>
  <si>
    <t>聖彼得堡</t>
    <phoneticPr fontId="5" type="noConversion"/>
  </si>
  <si>
    <t>加勒比海西部</t>
    <phoneticPr fontId="5" type="noConversion"/>
  </si>
  <si>
    <t>(12840,3815)</t>
    <phoneticPr fontId="1" type="noConversion"/>
  </si>
  <si>
    <t>安平</t>
    <phoneticPr fontId="5" type="noConversion"/>
  </si>
  <si>
    <t>(5827,3670)</t>
    <phoneticPr fontId="1" type="noConversion"/>
  </si>
  <si>
    <t>(5160,3555)</t>
    <phoneticPr fontId="1" type="noConversion"/>
  </si>
  <si>
    <t>北大西洋</t>
    <phoneticPr fontId="1" type="noConversion"/>
  </si>
  <si>
    <t>(14536,4075)</t>
    <phoneticPr fontId="1" type="noConversion"/>
  </si>
  <si>
    <t>特拉諾瓦外海</t>
    <phoneticPr fontId="5" type="noConversion"/>
  </si>
  <si>
    <t>(13210,2316)</t>
    <phoneticPr fontId="1" type="noConversion"/>
  </si>
  <si>
    <t>(6006,3435)</t>
    <phoneticPr fontId="1" type="noConversion"/>
  </si>
  <si>
    <t>阿姆斯特丹</t>
    <phoneticPr fontId="5" type="noConversion"/>
  </si>
  <si>
    <t>(3510,4995)</t>
    <phoneticPr fontId="1" type="noConversion"/>
  </si>
  <si>
    <t>塔斯曼海</t>
    <phoneticPr fontId="5" type="noConversion"/>
  </si>
  <si>
    <t>(6984,6785)</t>
    <phoneticPr fontId="5" type="noConversion"/>
  </si>
  <si>
    <t>西白令海</t>
    <phoneticPr fontId="5" type="noConversion"/>
  </si>
  <si>
    <t>(7983,2416)</t>
    <phoneticPr fontId="1" type="noConversion"/>
  </si>
  <si>
    <t>阿根廷海盆</t>
    <phoneticPr fontId="5" type="noConversion"/>
  </si>
  <si>
    <t>加拉巴哥群島海域</t>
    <phoneticPr fontId="1" type="noConversion"/>
  </si>
  <si>
    <t>上陸點島嶼北端(12050,4835)</t>
    <phoneticPr fontId="1" type="noConversion"/>
  </si>
  <si>
    <t>印度西岸海域</t>
    <phoneticPr fontId="5" type="noConversion"/>
  </si>
  <si>
    <t>(3178,4240)</t>
    <phoneticPr fontId="1" type="noConversion"/>
  </si>
  <si>
    <t>加那利海域</t>
    <phoneticPr fontId="5" type="noConversion"/>
  </si>
  <si>
    <t>提雷尼亞海(387,3087)或(15381,3732)</t>
    <phoneticPr fontId="1" type="noConversion"/>
  </si>
  <si>
    <t>登陸點下方支流(13380,4970)</t>
    <phoneticPr fontId="1" type="noConversion"/>
  </si>
  <si>
    <t>登陸點上方支流底(13367,4791)</t>
    <phoneticPr fontId="1" type="noConversion"/>
  </si>
  <si>
    <t>中南美開拓港</t>
    <phoneticPr fontId="5" type="noConversion"/>
  </si>
  <si>
    <t>南澳海盆</t>
    <phoneticPr fontId="5" type="noConversion"/>
  </si>
  <si>
    <t>(6840,6745)</t>
    <phoneticPr fontId="5" type="noConversion"/>
  </si>
  <si>
    <t>(6892,5783)</t>
    <phoneticPr fontId="1" type="noConversion"/>
  </si>
  <si>
    <t>愛奧尼亞海</t>
    <phoneticPr fontId="5" type="noConversion"/>
  </si>
  <si>
    <t>厄加勒斯角外海(1278,6083)或(623,3180)</t>
    <phoneticPr fontId="1" type="noConversion"/>
  </si>
  <si>
    <t>(13463,7119(</t>
    <phoneticPr fontId="1" type="noConversion"/>
  </si>
  <si>
    <t>上游(13560,4915)</t>
    <phoneticPr fontId="1" type="noConversion"/>
  </si>
  <si>
    <t>上游(1422,3888)</t>
    <phoneticPr fontId="1" type="noConversion"/>
  </si>
  <si>
    <t>卡利卡特西北方(3206,4184)</t>
    <phoneticPr fontId="1" type="noConversion"/>
  </si>
  <si>
    <t>亞馬遜河</t>
    <phoneticPr fontId="1" type="noConversion"/>
  </si>
  <si>
    <t>(14200,4808)</t>
    <phoneticPr fontId="1" type="noConversion"/>
  </si>
  <si>
    <t>(15370,3415)</t>
    <phoneticPr fontId="1" type="noConversion"/>
  </si>
  <si>
    <t>東地中海</t>
    <phoneticPr fontId="5" type="noConversion"/>
  </si>
  <si>
    <t>(1280,3369)</t>
    <phoneticPr fontId="1" type="noConversion"/>
  </si>
  <si>
    <t>安平往東(5890-5919,3920-3930)</t>
    <phoneticPr fontId="1" type="noConversion"/>
  </si>
  <si>
    <t>(15716,3228)</t>
    <phoneticPr fontId="1" type="noConversion"/>
  </si>
  <si>
    <t>北美大陸東岸</t>
    <phoneticPr fontId="5" type="noConversion"/>
  </si>
  <si>
    <t>印度南岸海域</t>
    <phoneticPr fontId="5" type="noConversion"/>
  </si>
  <si>
    <t>科欽東南(3532,4770)</t>
    <phoneticPr fontId="1" type="noConversion"/>
  </si>
  <si>
    <t>聖喬治/開普敦</t>
    <phoneticPr fontId="5" type="noConversion"/>
  </si>
  <si>
    <t>納米比亞海域</t>
    <phoneticPr fontId="5" type="noConversion"/>
  </si>
  <si>
    <t>突尼斯/雅典/卡利卡特</t>
    <phoneticPr fontId="5" type="noConversion"/>
  </si>
  <si>
    <t>波斯灣</t>
    <phoneticPr fontId="5" type="noConversion"/>
  </si>
  <si>
    <t>(2456,3827)</t>
    <phoneticPr fontId="1" type="noConversion"/>
  </si>
  <si>
    <t>里斯本/熱那亞/卡利卡特</t>
    <phoneticPr fontId="5" type="noConversion"/>
  </si>
  <si>
    <t>印度洋中部</t>
    <phoneticPr fontId="5" type="noConversion"/>
  </si>
  <si>
    <t>(3290,4990)</t>
    <phoneticPr fontId="1" type="noConversion"/>
  </si>
  <si>
    <t>尼羅河</t>
    <phoneticPr fontId="5" type="noConversion"/>
  </si>
  <si>
    <t>安汶/特爾納特</t>
    <phoneticPr fontId="5" type="noConversion"/>
  </si>
  <si>
    <t>珊瑚海</t>
    <phoneticPr fontId="5" type="noConversion"/>
  </si>
  <si>
    <t>芬瑟島北方(7214,6030)</t>
    <phoneticPr fontId="1" type="noConversion"/>
  </si>
  <si>
    <t>(3340,4773)</t>
    <phoneticPr fontId="1" type="noConversion"/>
  </si>
  <si>
    <t>馬德拉海域</t>
    <phoneticPr fontId="5" type="noConversion"/>
  </si>
  <si>
    <t>(15500,3350)</t>
    <phoneticPr fontId="1" type="noConversion"/>
  </si>
  <si>
    <t>里斯本/突尼斯/卡利卡特</t>
    <phoneticPr fontId="5" type="noConversion"/>
  </si>
  <si>
    <t>厄加勒斯角外海</t>
    <phoneticPr fontId="5" type="noConversion"/>
  </si>
  <si>
    <t>非洲南南東岸附近(1518,5785)</t>
    <phoneticPr fontId="1" type="noConversion"/>
  </si>
  <si>
    <t>塞維爾/倫敦/卡利卡特</t>
    <phoneticPr fontId="5" type="noConversion"/>
  </si>
  <si>
    <t>科欽西南(3305,4516)</t>
    <phoneticPr fontId="1" type="noConversion"/>
  </si>
  <si>
    <t>奧波多西</t>
    <phoneticPr fontId="5" type="noConversion"/>
  </si>
  <si>
    <t>塞維爾/雅典/卡利卡特</t>
    <phoneticPr fontId="5" type="noConversion"/>
  </si>
  <si>
    <t>印度西岸海域</t>
    <phoneticPr fontId="5" type="noConversion"/>
  </si>
  <si>
    <t>果阿西南(3208,4215)</t>
    <phoneticPr fontId="1" type="noConversion"/>
  </si>
  <si>
    <t>馬賽/阿姆斯特丹</t>
    <phoneticPr fontId="5" type="noConversion"/>
  </si>
  <si>
    <t>(15804,3391)</t>
    <phoneticPr fontId="1" type="noConversion"/>
  </si>
  <si>
    <t>里斯本/熱那亞/雅典</t>
    <phoneticPr fontId="5" type="noConversion"/>
  </si>
  <si>
    <t>阿拉伯海</t>
    <phoneticPr fontId="5" type="noConversion"/>
  </si>
  <si>
    <t>里斯本/塞維爾</t>
    <phoneticPr fontId="5" type="noConversion"/>
  </si>
  <si>
    <t>加那利海域</t>
    <phoneticPr fontId="5" type="noConversion"/>
  </si>
  <si>
    <t>拉斯帕爾馬斯南方(15490,3780)</t>
    <phoneticPr fontId="1" type="noConversion"/>
  </si>
  <si>
    <t>堺南方(6300,3500)</t>
    <phoneticPr fontId="1" type="noConversion"/>
  </si>
  <si>
    <t>東地中海</t>
    <phoneticPr fontId="1" type="noConversion"/>
  </si>
  <si>
    <t>尼羅河中游登陸點(1505,3855)</t>
    <phoneticPr fontId="1" type="noConversion"/>
  </si>
  <si>
    <t>巨口鮫</t>
    <phoneticPr fontId="5" type="noConversion"/>
  </si>
  <si>
    <t>於波濤間漂蕩之銀色怪火</t>
    <phoneticPr fontId="1" type="noConversion"/>
  </si>
  <si>
    <t>大王具足蟲</t>
    <phoneticPr fontId="5" type="noConversion"/>
  </si>
  <si>
    <t>蟲？魚？</t>
    <phoneticPr fontId="1" type="noConversion"/>
  </si>
  <si>
    <t>活石魚</t>
    <phoneticPr fontId="1" type="noConversion"/>
  </si>
  <si>
    <t>游走在水中的船</t>
    <phoneticPr fontId="1" type="noConversion"/>
  </si>
  <si>
    <t>GA2+</t>
    <phoneticPr fontId="1" type="noConversion"/>
  </si>
  <si>
    <t>五</t>
    <phoneticPr fontId="1" type="noConversion"/>
  </si>
  <si>
    <t>女王鳳凰螺</t>
    <phoneticPr fontId="5" type="noConversion"/>
  </si>
  <si>
    <t>擬鰻鮫</t>
    <phoneticPr fontId="5" type="noConversion"/>
  </si>
  <si>
    <t>兇惡的鰻魚</t>
    <phoneticPr fontId="1" type="noConversion"/>
  </si>
  <si>
    <t>大王魷</t>
    <phoneticPr fontId="5" type="noConversion"/>
  </si>
  <si>
    <t>海怪的傳說</t>
    <phoneticPr fontId="1" type="noConversion"/>
  </si>
  <si>
    <t>釣魚發現物</t>
    <phoneticPr fontId="1" type="noConversion"/>
  </si>
  <si>
    <t>EA2</t>
    <phoneticPr fontId="1" type="noConversion"/>
  </si>
  <si>
    <t>五</t>
    <phoneticPr fontId="1" type="noConversion"/>
  </si>
  <si>
    <t>非洲肺魚</t>
    <phoneticPr fontId="1" type="noConversion"/>
  </si>
  <si>
    <t>GA2+</t>
    <phoneticPr fontId="1" type="noConversion"/>
  </si>
  <si>
    <t>四</t>
    <phoneticPr fontId="1" type="noConversion"/>
  </si>
  <si>
    <t>鱷雀鱔</t>
    <phoneticPr fontId="5" type="noConversion"/>
  </si>
  <si>
    <t>鱷魚？魚？</t>
    <phoneticPr fontId="1" type="noConversion"/>
  </si>
  <si>
    <t>停止時光的花</t>
    <phoneticPr fontId="1" type="noConversion"/>
  </si>
  <si>
    <t>人魚的真面目</t>
    <phoneticPr fontId="1" type="noConversion"/>
  </si>
  <si>
    <t>加勒比海人魚</t>
    <phoneticPr fontId="1" type="noConversion"/>
  </si>
  <si>
    <t>雪利魚</t>
    <phoneticPr fontId="5" type="noConversion"/>
  </si>
  <si>
    <t>朝鮮的美魚</t>
    <phoneticPr fontId="1" type="noConversion"/>
  </si>
  <si>
    <t>寄生鯰</t>
    <phoneticPr fontId="5" type="noConversion"/>
  </si>
  <si>
    <t>亞馬遜河的吸血魚</t>
    <phoneticPr fontId="1" type="noConversion"/>
  </si>
  <si>
    <t>EA3</t>
    <phoneticPr fontId="1" type="noConversion"/>
  </si>
  <si>
    <t>四</t>
    <phoneticPr fontId="1" type="noConversion"/>
  </si>
  <si>
    <t>翼陶樂鯰</t>
    <phoneticPr fontId="1" type="noConversion"/>
  </si>
  <si>
    <t>EA3+</t>
    <phoneticPr fontId="1" type="noConversion"/>
  </si>
  <si>
    <t>鐵甲鯰</t>
    <phoneticPr fontId="1" type="noConversion"/>
  </si>
  <si>
    <t>AR1</t>
    <phoneticPr fontId="1" type="noConversion"/>
  </si>
  <si>
    <t>四</t>
    <phoneticPr fontId="1" type="noConversion"/>
  </si>
  <si>
    <t>椰子蟹</t>
    <phoneticPr fontId="5" type="noConversion"/>
  </si>
  <si>
    <t>大海雀</t>
    <phoneticPr fontId="5" type="noConversion"/>
  </si>
  <si>
    <t>北方的企鵝</t>
    <phoneticPr fontId="1" type="noConversion"/>
  </si>
  <si>
    <t>漂亮的海螺</t>
    <phoneticPr fontId="1" type="noConversion"/>
  </si>
  <si>
    <t>海中的惡魔</t>
    <phoneticPr fontId="1" type="noConversion"/>
  </si>
  <si>
    <t>未確認的海洋生物</t>
    <phoneticPr fontId="1" type="noConversion"/>
  </si>
  <si>
    <t>藍海蛞蝓</t>
    <phoneticPr fontId="5" type="noConversion"/>
  </si>
  <si>
    <t>浪間的藍寶石</t>
    <phoneticPr fontId="1" type="noConversion"/>
  </si>
  <si>
    <t>EA1</t>
    <phoneticPr fontId="1" type="noConversion"/>
  </si>
  <si>
    <t>三</t>
    <phoneticPr fontId="1" type="noConversion"/>
  </si>
  <si>
    <t>紅鰹</t>
    <phoneticPr fontId="1" type="noConversion"/>
  </si>
  <si>
    <t>黃斑鱖</t>
    <phoneticPr fontId="5" type="noConversion"/>
  </si>
  <si>
    <t>混入的魚</t>
    <phoneticPr fontId="1" type="noConversion"/>
  </si>
  <si>
    <t>EA3+</t>
    <phoneticPr fontId="1" type="noConversion"/>
  </si>
  <si>
    <t>電鰻</t>
    <phoneticPr fontId="1" type="noConversion"/>
  </si>
  <si>
    <t>長鰭鮪</t>
    <phoneticPr fontId="5" type="noConversion"/>
  </si>
  <si>
    <t>EA3</t>
    <phoneticPr fontId="1" type="noConversion"/>
  </si>
  <si>
    <t>虎鯰</t>
    <phoneticPr fontId="1" type="noConversion"/>
  </si>
  <si>
    <t>AR2</t>
    <phoneticPr fontId="5" type="noConversion"/>
  </si>
  <si>
    <t>花紋愛潔蟹</t>
    <phoneticPr fontId="5" type="noConversion"/>
  </si>
  <si>
    <t>巨大海獸</t>
    <phoneticPr fontId="1" type="noConversion"/>
  </si>
  <si>
    <t>更進一步調查澤巴爾德島</t>
    <phoneticPr fontId="1" type="noConversion"/>
  </si>
  <si>
    <t>船隻般大的巨大魚</t>
    <phoneticPr fontId="1" type="noConversion"/>
  </si>
  <si>
    <t>EA2</t>
    <phoneticPr fontId="1" type="noConversion"/>
  </si>
  <si>
    <t>大青鯊</t>
    <phoneticPr fontId="1" type="noConversion"/>
  </si>
  <si>
    <t>象鮫</t>
    <phoneticPr fontId="5" type="noConversion"/>
  </si>
  <si>
    <t>斯文的鯊魚</t>
    <phoneticPr fontId="1" type="noConversion"/>
  </si>
  <si>
    <t>巴爾蒂總管的興趣</t>
    <phoneticPr fontId="1" type="noConversion"/>
  </si>
  <si>
    <t>GA3</t>
    <phoneticPr fontId="1" type="noConversion"/>
  </si>
  <si>
    <t>白斑狗魚</t>
    <phoneticPr fontId="1" type="noConversion"/>
  </si>
  <si>
    <t>EA2+</t>
    <phoneticPr fontId="1" type="noConversion"/>
  </si>
  <si>
    <t>線鰻</t>
    <phoneticPr fontId="1" type="noConversion"/>
  </si>
  <si>
    <t>圖：細長的魚的地圖(生物14)</t>
    <phoneticPr fontId="1" type="noConversion"/>
  </si>
  <si>
    <t>EA3+</t>
    <phoneticPr fontId="1" type="noConversion"/>
  </si>
  <si>
    <t>三</t>
    <phoneticPr fontId="1" type="noConversion"/>
  </si>
  <si>
    <t>大眼利齒脂鯉</t>
    <phoneticPr fontId="1" type="noConversion"/>
  </si>
  <si>
    <t>GA2+</t>
    <phoneticPr fontId="1" type="noConversion"/>
  </si>
  <si>
    <t>圖：斑點模樣魟魚的地圖(生物6)</t>
    <phoneticPr fontId="1" type="noConversion"/>
  </si>
  <si>
    <t>GA3+</t>
    <phoneticPr fontId="1" type="noConversion"/>
  </si>
  <si>
    <t>圓梨頭鰩</t>
    <phoneticPr fontId="1" type="noConversion"/>
  </si>
  <si>
    <t>EA3</t>
    <phoneticPr fontId="1" type="noConversion"/>
  </si>
  <si>
    <t>三</t>
    <phoneticPr fontId="1" type="noConversion"/>
  </si>
  <si>
    <t>金脂鯉</t>
    <phoneticPr fontId="1" type="noConversion"/>
  </si>
  <si>
    <t>淺灘的王者</t>
    <phoneticPr fontId="1" type="noConversion"/>
  </si>
  <si>
    <t>牛眼青鯥</t>
    <phoneticPr fontId="1" type="noConversion"/>
  </si>
  <si>
    <t>揚子鱷</t>
    <phoneticPr fontId="5" type="noConversion"/>
  </si>
  <si>
    <t>沙悟淨的原型</t>
    <phoneticPr fontId="1" type="noConversion"/>
  </si>
  <si>
    <t>GA3</t>
    <phoneticPr fontId="1" type="noConversion"/>
  </si>
  <si>
    <t>奧蘭鳶魷</t>
    <phoneticPr fontId="1" type="noConversion"/>
  </si>
  <si>
    <t>自由的海藻</t>
    <phoneticPr fontId="1" type="noConversion"/>
  </si>
  <si>
    <t>透明的魚</t>
    <phoneticPr fontId="1" type="noConversion"/>
  </si>
  <si>
    <t>EA2+</t>
    <phoneticPr fontId="1" type="noConversion"/>
  </si>
  <si>
    <t>三</t>
    <phoneticPr fontId="1" type="noConversion"/>
  </si>
  <si>
    <t>扁面蛸</t>
    <phoneticPr fontId="1" type="noConversion"/>
  </si>
  <si>
    <t>圖：奇特章魚的地圖(生物13)</t>
    <phoneticPr fontId="1" type="noConversion"/>
  </si>
  <si>
    <t>GA2+</t>
    <phoneticPr fontId="1" type="noConversion"/>
  </si>
  <si>
    <t>二</t>
    <phoneticPr fontId="1" type="noConversion"/>
  </si>
  <si>
    <t>圖：美麗的魚的地圖(生物4)</t>
    <phoneticPr fontId="1" type="noConversion"/>
  </si>
  <si>
    <t>產寶石的貝殼</t>
    <phoneticPr fontId="1" type="noConversion"/>
  </si>
  <si>
    <t>GA3+</t>
    <phoneticPr fontId="1" type="noConversion"/>
  </si>
  <si>
    <t>二</t>
    <phoneticPr fontId="1" type="noConversion"/>
  </si>
  <si>
    <t>大海牛</t>
    <phoneticPr fontId="1" type="noConversion"/>
  </si>
  <si>
    <t>圖：巨大海獸的地圖(生物10)</t>
    <phoneticPr fontId="1" type="noConversion"/>
  </si>
  <si>
    <t>長了羽毛的魚的同類</t>
    <phoneticPr fontId="1" type="noConversion"/>
  </si>
  <si>
    <t>淺海狐鮫</t>
    <phoneticPr fontId="5" type="noConversion"/>
  </si>
  <si>
    <t>長尾鯊魚</t>
    <phoneticPr fontId="1" type="noConversion"/>
  </si>
  <si>
    <t>長了羽毛的魚</t>
    <phoneticPr fontId="1" type="noConversion"/>
  </si>
  <si>
    <t>GA3+</t>
    <phoneticPr fontId="1" type="noConversion"/>
  </si>
  <si>
    <t>二</t>
    <phoneticPr fontId="1" type="noConversion"/>
  </si>
  <si>
    <t>盲鰻</t>
    <phoneticPr fontId="1" type="noConversion"/>
  </si>
  <si>
    <t>日本電鱝</t>
    <phoneticPr fontId="1" type="noConversion"/>
  </si>
  <si>
    <t>殺人章魚</t>
    <phoneticPr fontId="1" type="noConversion"/>
  </si>
  <si>
    <t>日本尖吻鱸</t>
    <phoneticPr fontId="1" type="noConversion"/>
  </si>
  <si>
    <t>二</t>
    <phoneticPr fontId="5" type="noConversion"/>
  </si>
  <si>
    <t>圖：顏色鮮豔的蝦的地圖(生物6)</t>
    <phoneticPr fontId="1" type="noConversion"/>
  </si>
  <si>
    <t>傷痕累累的海洋生物</t>
    <phoneticPr fontId="1" type="noConversion"/>
  </si>
  <si>
    <t>白鱀豚</t>
    <phoneticPr fontId="5" type="noConversion"/>
  </si>
  <si>
    <t>長江的女神</t>
    <phoneticPr fontId="1" type="noConversion"/>
  </si>
  <si>
    <t>EA2</t>
    <phoneticPr fontId="1" type="noConversion"/>
  </si>
  <si>
    <t>二</t>
    <phoneticPr fontId="1" type="noConversion"/>
  </si>
  <si>
    <t>燈魚</t>
    <phoneticPr fontId="1" type="noConversion"/>
  </si>
  <si>
    <t>日本異齒鮫</t>
    <phoneticPr fontId="5" type="noConversion"/>
  </si>
  <si>
    <t>調查怪鯊魚</t>
    <phoneticPr fontId="1" type="noConversion"/>
  </si>
  <si>
    <t>寬咽魚</t>
    <phoneticPr fontId="5" type="noConversion"/>
  </si>
  <si>
    <t>會游泳的鳥</t>
    <phoneticPr fontId="1" type="noConversion"/>
  </si>
  <si>
    <t>帝王鮭</t>
    <phoneticPr fontId="1" type="noConversion"/>
  </si>
  <si>
    <t>AR1</t>
    <phoneticPr fontId="1" type="noConversion"/>
  </si>
  <si>
    <t>二</t>
    <phoneticPr fontId="1" type="noConversion"/>
  </si>
  <si>
    <t>紅唇蝙蝠魚</t>
    <phoneticPr fontId="5" type="noConversion"/>
  </si>
  <si>
    <t>圖：奇特的魚的地圖(生物8)</t>
    <phoneticPr fontId="5" type="noConversion"/>
  </si>
  <si>
    <t>黑凱門鱷</t>
    <phoneticPr fontId="1" type="noConversion"/>
  </si>
  <si>
    <t>圖：黑色鱷魚的地圖(生物8)</t>
    <phoneticPr fontId="1" type="noConversion"/>
  </si>
  <si>
    <t>圖：棲息於河中的海豚地圖(生物8)</t>
    <phoneticPr fontId="5" type="noConversion"/>
  </si>
  <si>
    <t>玳瑁</t>
    <phoneticPr fontId="5" type="noConversion"/>
  </si>
  <si>
    <t>圖：棲息在海中的烏龜的地圖(生物8)</t>
    <phoneticPr fontId="5" type="noConversion"/>
  </si>
  <si>
    <t>EA3+</t>
    <phoneticPr fontId="1" type="noConversion"/>
  </si>
  <si>
    <t>二</t>
    <phoneticPr fontId="1" type="noConversion"/>
  </si>
  <si>
    <t>四眼魚</t>
    <phoneticPr fontId="1" type="noConversion"/>
  </si>
  <si>
    <t>匙吻鱘</t>
    <phoneticPr fontId="5" type="noConversion"/>
  </si>
  <si>
    <t>圖：棲息於河中的鯊魚的地圖(生物8)</t>
    <phoneticPr fontId="5" type="noConversion"/>
  </si>
  <si>
    <t>烏鱧</t>
    <phoneticPr fontId="5" type="noConversion"/>
  </si>
  <si>
    <t>圖：大魚的地圖(生物6)</t>
    <phoneticPr fontId="5" type="noConversion"/>
  </si>
  <si>
    <t>輕快地行動的螃蟹</t>
    <phoneticPr fontId="5" type="noConversion"/>
  </si>
  <si>
    <t>GA3</t>
    <phoneticPr fontId="1" type="noConversion"/>
  </si>
  <si>
    <t>二</t>
    <phoneticPr fontId="1" type="noConversion"/>
  </si>
  <si>
    <t>駝背大麻哈魚</t>
    <phoneticPr fontId="1" type="noConversion"/>
  </si>
  <si>
    <t>AR1</t>
    <phoneticPr fontId="1" type="noConversion"/>
  </si>
  <si>
    <t>圖：緋紅色的魚的地圖(生物7)</t>
    <phoneticPr fontId="5" type="noConversion"/>
  </si>
  <si>
    <t>圖：斑點模樣鯨魚的地圖(生物6)</t>
    <phoneticPr fontId="1" type="noConversion"/>
  </si>
  <si>
    <t>AR2</t>
    <phoneticPr fontId="5" type="noConversion"/>
  </si>
  <si>
    <t>圓犁頭鰩</t>
    <phoneticPr fontId="5" type="noConversion"/>
  </si>
  <si>
    <t>圖：令人毛骨悚然的魚的地圖(生物6)</t>
    <phoneticPr fontId="5" type="noConversion"/>
  </si>
  <si>
    <t>釣魚發現物</t>
    <phoneticPr fontId="5" type="noConversion"/>
  </si>
  <si>
    <t>一</t>
    <phoneticPr fontId="5" type="noConversion"/>
  </si>
  <si>
    <t>隱目鰻</t>
    <phoneticPr fontId="5" type="noConversion"/>
  </si>
  <si>
    <t>圖：小型鯨魚的地圖(生物4)</t>
    <phoneticPr fontId="1" type="noConversion"/>
  </si>
  <si>
    <t>益秀朝鮮鰍</t>
    <phoneticPr fontId="5" type="noConversion"/>
  </si>
  <si>
    <t>圖：具條紋模樣的魚的地圖(生物5)</t>
    <phoneticPr fontId="5" type="noConversion"/>
  </si>
  <si>
    <t>柴棺龜</t>
    <phoneticPr fontId="5" type="noConversion"/>
  </si>
  <si>
    <t>圖：小烏龜的地圖(生物5)</t>
    <phoneticPr fontId="5" type="noConversion"/>
  </si>
  <si>
    <t>圖：像箱子的魚類地圖(生物6)</t>
    <phoneticPr fontId="5" type="noConversion"/>
  </si>
  <si>
    <t>一</t>
    <phoneticPr fontId="5" type="noConversion"/>
  </si>
  <si>
    <t>貝爾氏喙鯨</t>
    <phoneticPr fontId="5" type="noConversion"/>
  </si>
  <si>
    <t>圖：似鎚頭的鯨魚的地圖(生物5)</t>
    <phoneticPr fontId="5" type="noConversion"/>
  </si>
  <si>
    <t>一</t>
    <phoneticPr fontId="5" type="noConversion"/>
  </si>
  <si>
    <t>小鰭鯰</t>
    <phoneticPr fontId="5" type="noConversion"/>
  </si>
  <si>
    <t>圖：山魚的地圖(生物4)</t>
    <phoneticPr fontId="5" type="noConversion"/>
  </si>
  <si>
    <t>哈氏異康吉鰻</t>
    <phoneticPr fontId="5" type="noConversion"/>
  </si>
  <si>
    <t>圖：狗臉的魚的地圖(生物4)</t>
    <phoneticPr fontId="5" type="noConversion"/>
  </si>
  <si>
    <t>一</t>
    <phoneticPr fontId="1" type="noConversion"/>
  </si>
  <si>
    <t>孟普納</t>
    <phoneticPr fontId="1" type="noConversion"/>
  </si>
  <si>
    <t>圖：色彩鮮艷的魚的地圖(生物3)</t>
    <phoneticPr fontId="5" type="noConversion"/>
  </si>
  <si>
    <t>EA3+</t>
    <phoneticPr fontId="1" type="noConversion"/>
  </si>
  <si>
    <t>皇冠三間</t>
    <phoneticPr fontId="1" type="noConversion"/>
  </si>
  <si>
    <t>一</t>
    <phoneticPr fontId="5" type="noConversion"/>
  </si>
  <si>
    <t>褐石斑魚</t>
    <phoneticPr fontId="5" type="noConversion"/>
  </si>
  <si>
    <t>圖：令人毛骨悚然的魚的地圖(生物5)</t>
    <phoneticPr fontId="5" type="noConversion"/>
  </si>
  <si>
    <t>文蛤</t>
    <phoneticPr fontId="5" type="noConversion"/>
  </si>
  <si>
    <t>圖：令人毛骨悚然的魚的地圖(生物3)</t>
    <phoneticPr fontId="1" type="noConversion"/>
  </si>
  <si>
    <t>圖：大貝殼的地圖(生物4)</t>
    <phoneticPr fontId="5" type="noConversion"/>
  </si>
  <si>
    <t>雙髻鯊</t>
    <phoneticPr fontId="5" type="noConversion"/>
  </si>
  <si>
    <t>調查鯊魚的棲息地</t>
    <phoneticPr fontId="5" type="noConversion"/>
  </si>
  <si>
    <t>AR2+</t>
    <phoneticPr fontId="5" type="noConversion"/>
  </si>
  <si>
    <t>甘氏巨螯蟹</t>
    <phoneticPr fontId="1" type="noConversion"/>
  </si>
  <si>
    <t>二</t>
    <phoneticPr fontId="5" type="noConversion"/>
  </si>
  <si>
    <t>象鼻魚</t>
    <phoneticPr fontId="1" type="noConversion"/>
  </si>
  <si>
    <t>亞丁</t>
    <phoneticPr fontId="1" type="noConversion"/>
  </si>
  <si>
    <t>聖喬治</t>
    <phoneticPr fontId="1" type="noConversion"/>
  </si>
  <si>
    <t>二</t>
    <phoneticPr fontId="5" type="noConversion"/>
  </si>
  <si>
    <t>一</t>
    <phoneticPr fontId="5" type="noConversion"/>
  </si>
  <si>
    <t>一</t>
    <phoneticPr fontId="1" type="noConversion"/>
  </si>
  <si>
    <t>大西洋東北部</t>
    <phoneticPr fontId="1" type="noConversion"/>
  </si>
  <si>
    <t>19世紀</t>
    <phoneticPr fontId="1" type="noConversion"/>
  </si>
  <si>
    <t>波斯灣</t>
    <phoneticPr fontId="1" type="noConversion"/>
  </si>
  <si>
    <t>不列顛島北部</t>
    <phoneticPr fontId="1" type="noConversion"/>
  </si>
  <si>
    <t>夏威夷海域</t>
    <phoneticPr fontId="1" type="noConversion"/>
  </si>
  <si>
    <t>接任地點/時代</t>
    <phoneticPr fontId="5" type="noConversion"/>
  </si>
  <si>
    <t>加那利海域</t>
    <phoneticPr fontId="1" type="noConversion"/>
  </si>
  <si>
    <t>時間／天氣</t>
    <phoneticPr fontId="1" type="noConversion"/>
  </si>
  <si>
    <t>地區分類</t>
    <phoneticPr fontId="1" type="noConversion"/>
  </si>
  <si>
    <t>þ</t>
    <phoneticPr fontId="5" type="noConversion"/>
  </si>
  <si>
    <t>二</t>
    <phoneticPr fontId="5" type="noConversion"/>
  </si>
  <si>
    <t>江戶</t>
    <phoneticPr fontId="5" type="noConversion"/>
  </si>
  <si>
    <t>東亞</t>
    <phoneticPr fontId="5" type="noConversion"/>
  </si>
  <si>
    <t>東亞港口</t>
    <phoneticPr fontId="5" type="noConversion"/>
  </si>
  <si>
    <t>漢陽</t>
    <phoneticPr fontId="5" type="noConversion"/>
  </si>
  <si>
    <t>平哈拉</t>
    <phoneticPr fontId="5" type="noConversion"/>
  </si>
  <si>
    <t>關島</t>
    <phoneticPr fontId="5" type="noConversion"/>
  </si>
  <si>
    <t>二</t>
    <phoneticPr fontId="5" type="noConversion"/>
  </si>
  <si>
    <t>薩馬賴</t>
    <phoneticPr fontId="5" type="noConversion"/>
  </si>
  <si>
    <t>堺市</t>
    <phoneticPr fontId="5" type="noConversion"/>
  </si>
  <si>
    <t>東亞</t>
    <phoneticPr fontId="5" type="noConversion"/>
  </si>
  <si>
    <t>東亞港口</t>
    <phoneticPr fontId="5" type="noConversion"/>
  </si>
  <si>
    <t>浦項</t>
    <phoneticPr fontId="5" type="noConversion"/>
  </si>
  <si>
    <t>東亞</t>
    <phoneticPr fontId="5" type="noConversion"/>
  </si>
  <si>
    <t>東亞港口</t>
    <phoneticPr fontId="5" type="noConversion"/>
  </si>
  <si>
    <t>雲台山</t>
    <phoneticPr fontId="5" type="noConversion"/>
  </si>
  <si>
    <t>釜山</t>
    <phoneticPr fontId="5" type="noConversion"/>
  </si>
  <si>
    <t>東亞</t>
    <phoneticPr fontId="5" type="noConversion"/>
  </si>
  <si>
    <t>東亞港口</t>
    <phoneticPr fontId="5" type="noConversion"/>
  </si>
  <si>
    <t>長崎</t>
    <phoneticPr fontId="5" type="noConversion"/>
  </si>
  <si>
    <t>杭州</t>
    <phoneticPr fontId="5" type="noConversion"/>
  </si>
  <si>
    <t>泉州</t>
    <phoneticPr fontId="5" type="noConversion"/>
  </si>
  <si>
    <t>淡水</t>
    <phoneticPr fontId="5" type="noConversion"/>
  </si>
  <si>
    <t>澳門</t>
    <phoneticPr fontId="5" type="noConversion"/>
  </si>
  <si>
    <t>東亞</t>
    <phoneticPr fontId="5" type="noConversion"/>
  </si>
  <si>
    <t>東亞港口</t>
    <phoneticPr fontId="5" type="noConversion"/>
  </si>
  <si>
    <t>GA3</t>
    <phoneticPr fontId="1" type="noConversion"/>
  </si>
  <si>
    <t>二</t>
    <phoneticPr fontId="1" type="noConversion"/>
  </si>
  <si>
    <t>舊金山</t>
    <phoneticPr fontId="1" type="noConversion"/>
  </si>
  <si>
    <t>北美西岸</t>
    <phoneticPr fontId="1" type="noConversion"/>
  </si>
  <si>
    <t>AR2</t>
    <phoneticPr fontId="5" type="noConversion"/>
  </si>
  <si>
    <t>薩克拉門托</t>
    <phoneticPr fontId="5" type="noConversion"/>
  </si>
  <si>
    <t>北美西岸</t>
    <phoneticPr fontId="5" type="noConversion"/>
  </si>
  <si>
    <t>北美西岸港口</t>
    <phoneticPr fontId="5" type="noConversion"/>
  </si>
  <si>
    <t>2A4</t>
    <phoneticPr fontId="1" type="noConversion"/>
  </si>
  <si>
    <t>夏威夷</t>
    <phoneticPr fontId="5" type="noConversion"/>
  </si>
  <si>
    <t>塔科馬</t>
    <phoneticPr fontId="1" type="noConversion"/>
  </si>
  <si>
    <t>希瓦瓦</t>
    <phoneticPr fontId="5" type="noConversion"/>
  </si>
  <si>
    <t>AR2</t>
    <phoneticPr fontId="5" type="noConversion"/>
  </si>
  <si>
    <t>二</t>
    <phoneticPr fontId="5" type="noConversion"/>
  </si>
  <si>
    <t>奧馬哈</t>
    <phoneticPr fontId="5" type="noConversion"/>
  </si>
  <si>
    <t>北美東岸</t>
    <phoneticPr fontId="5" type="noConversion"/>
  </si>
  <si>
    <t>北美東岸港口</t>
    <phoneticPr fontId="5" type="noConversion"/>
  </si>
  <si>
    <t>AR2</t>
    <phoneticPr fontId="5" type="noConversion"/>
  </si>
  <si>
    <t>二</t>
    <phoneticPr fontId="5" type="noConversion"/>
  </si>
  <si>
    <t>波士頓</t>
    <phoneticPr fontId="5" type="noConversion"/>
  </si>
  <si>
    <t>聖彼得堡</t>
    <phoneticPr fontId="5" type="noConversion"/>
  </si>
  <si>
    <t>北海</t>
    <phoneticPr fontId="5" type="noConversion"/>
  </si>
  <si>
    <t>基爾瓦</t>
    <phoneticPr fontId="5" type="noConversion"/>
  </si>
  <si>
    <t>2A4</t>
    <phoneticPr fontId="1" type="noConversion"/>
  </si>
  <si>
    <t>北海</t>
    <phoneticPr fontId="5" type="noConversion"/>
  </si>
  <si>
    <t>奧斯陸</t>
    <phoneticPr fontId="5" type="noConversion"/>
  </si>
  <si>
    <t>羅馬</t>
    <phoneticPr fontId="5" type="noConversion"/>
  </si>
  <si>
    <t>西地中海</t>
    <phoneticPr fontId="5" type="noConversion"/>
  </si>
  <si>
    <t>西歐港口</t>
    <phoneticPr fontId="5" type="noConversion"/>
  </si>
  <si>
    <t>巴黎</t>
    <phoneticPr fontId="5" type="noConversion"/>
  </si>
  <si>
    <t>佛羅倫斯</t>
    <phoneticPr fontId="5" type="noConversion"/>
  </si>
  <si>
    <t>科托爾</t>
    <phoneticPr fontId="5" type="noConversion"/>
  </si>
  <si>
    <t>勒阿弗爾</t>
    <phoneticPr fontId="5" type="noConversion"/>
  </si>
  <si>
    <t>畢爾包</t>
    <phoneticPr fontId="5" type="noConversion"/>
  </si>
  <si>
    <t>維亞納堡</t>
    <phoneticPr fontId="5" type="noConversion"/>
  </si>
  <si>
    <t>鹿特丹</t>
    <phoneticPr fontId="5" type="noConversion"/>
  </si>
  <si>
    <t>曼徹斯特</t>
    <phoneticPr fontId="5" type="noConversion"/>
  </si>
  <si>
    <t>朴茨茅斯</t>
    <phoneticPr fontId="5" type="noConversion"/>
  </si>
  <si>
    <t>法蘭克福</t>
    <phoneticPr fontId="5" type="noConversion"/>
  </si>
  <si>
    <t>北海</t>
    <phoneticPr fontId="5" type="noConversion"/>
  </si>
  <si>
    <t>牛津</t>
    <phoneticPr fontId="5" type="noConversion"/>
  </si>
  <si>
    <t>圖：令人毛骨悚然的魚的地圖(生物9)</t>
    <phoneticPr fontId="1" type="noConversion"/>
  </si>
  <si>
    <t>消亡的王朝</t>
  </si>
  <si>
    <t>AR2++</t>
  </si>
  <si>
    <t>二</t>
    <phoneticPr fontId="1" type="noConversion"/>
  </si>
  <si>
    <t>二</t>
    <phoneticPr fontId="1" type="noConversion"/>
  </si>
  <si>
    <t>背部向上延伸的蜥蜴骨</t>
    <phoneticPr fontId="1" type="noConversion"/>
  </si>
  <si>
    <t>舊金山</t>
    <phoneticPr fontId="1" type="noConversion"/>
  </si>
  <si>
    <t>開普敦</t>
    <phoneticPr fontId="1" type="noConversion"/>
  </si>
  <si>
    <t>下雨歌</t>
  </si>
  <si>
    <t>四</t>
    <phoneticPr fontId="1" type="noConversion"/>
  </si>
  <si>
    <t>雅加達</t>
    <phoneticPr fontId="1" type="noConversion"/>
  </si>
  <si>
    <t>非洲南南西岸</t>
    <phoneticPr fontId="1" type="noConversion"/>
  </si>
  <si>
    <t>鏟吻蜥蜴</t>
    <phoneticPr fontId="1" type="noConversion"/>
  </si>
  <si>
    <t>非洲南南西岸</t>
    <phoneticPr fontId="1" type="noConversion"/>
  </si>
  <si>
    <t>聖喬治</t>
    <phoneticPr fontId="5" type="noConversion"/>
  </si>
  <si>
    <t>雅加達</t>
    <phoneticPr fontId="1" type="noConversion"/>
  </si>
  <si>
    <t>圖：住在沙漠的貓的地圖(生物6)</t>
    <phoneticPr fontId="1" type="noConversion"/>
  </si>
  <si>
    <t>利馬</t>
    <phoneticPr fontId="1" type="noConversion"/>
  </si>
  <si>
    <t>地中海南部非洲北岸</t>
    <phoneticPr fontId="1" type="noConversion"/>
  </si>
  <si>
    <t>二</t>
    <phoneticPr fontId="1" type="noConversion"/>
  </si>
  <si>
    <t>黃金花園鰻</t>
    <phoneticPr fontId="1" type="noConversion"/>
  </si>
  <si>
    <t>舊金山</t>
    <phoneticPr fontId="1" type="noConversion"/>
  </si>
  <si>
    <t>爪哇海</t>
    <phoneticPr fontId="1" type="noConversion"/>
  </si>
  <si>
    <t>古晉西南海峽(4955,4715)</t>
    <phoneticPr fontId="1" type="noConversion"/>
  </si>
  <si>
    <t>四</t>
    <phoneticPr fontId="1" type="noConversion"/>
  </si>
  <si>
    <t>小飛象章魚</t>
    <phoneticPr fontId="1" type="noConversion"/>
  </si>
  <si>
    <t>釣魚</t>
    <phoneticPr fontId="1" type="noConversion"/>
  </si>
  <si>
    <t>北大西洋</t>
    <phoneticPr fontId="1" type="noConversion"/>
  </si>
  <si>
    <t>亞速爾南方(14736,3214)</t>
    <phoneticPr fontId="1" type="noConversion"/>
  </si>
  <si>
    <t>三</t>
    <phoneticPr fontId="1" type="noConversion"/>
  </si>
  <si>
    <t>哥布林鯊</t>
    <phoneticPr fontId="1" type="noConversion"/>
  </si>
  <si>
    <t>東亞東部</t>
    <phoneticPr fontId="1" type="noConversion"/>
  </si>
  <si>
    <t>江戶港外(6565,3349)</t>
    <phoneticPr fontId="1" type="noConversion"/>
  </si>
  <si>
    <t>埃及北岸</t>
    <phoneticPr fontId="1" type="noConversion"/>
  </si>
  <si>
    <t>航海必不可少的星座</t>
  </si>
  <si>
    <t>無尾刺豚鼠</t>
    <phoneticPr fontId="1" type="noConversion"/>
  </si>
  <si>
    <t>圖：長臉動物的地圖(生物4)</t>
    <phoneticPr fontId="5" type="noConversion"/>
  </si>
  <si>
    <t>休倫湖</t>
    <phoneticPr fontId="1" type="noConversion"/>
  </si>
  <si>
    <t>安大略湖</t>
    <phoneticPr fontId="1" type="noConversion"/>
  </si>
  <si>
    <t>伊利湖</t>
    <phoneticPr fontId="1" type="noConversion"/>
  </si>
  <si>
    <t>任務／地圖</t>
    <phoneticPr fontId="1" type="noConversion"/>
  </si>
  <si>
    <t>括號內地區為前一列之第二層區域</t>
    <phoneticPr fontId="1" type="noConversion"/>
  </si>
  <si>
    <t>總數</t>
    <phoneticPr fontId="1" type="noConversion"/>
  </si>
  <si>
    <t>AR3</t>
  </si>
  <si>
    <t>AR3</t>
    <phoneticPr fontId="1" type="noConversion"/>
  </si>
  <si>
    <t>斷崖的洞窟</t>
  </si>
  <si>
    <t>孟加拉灣北岸</t>
    <phoneticPr fontId="1" type="noConversion"/>
  </si>
  <si>
    <t>羅馬與拜占庭的遺跡</t>
  </si>
  <si>
    <t>聖彼得堡</t>
    <phoneticPr fontId="1" type="noConversion"/>
  </si>
  <si>
    <t>五</t>
    <phoneticPr fontId="5" type="noConversion"/>
  </si>
  <si>
    <t>孟加拉灣北岸</t>
    <phoneticPr fontId="5" type="noConversion"/>
  </si>
  <si>
    <t>關於傳教團</t>
  </si>
  <si>
    <t>伊斯蘭教的傳播</t>
  </si>
  <si>
    <t>成吉思汗其人</t>
  </si>
  <si>
    <t>卡利卡特</t>
    <phoneticPr fontId="1" type="noConversion"/>
  </si>
  <si>
    <t>鄂霍次克海西岸(貝加爾湖)</t>
    <phoneticPr fontId="1" type="noConversion"/>
  </si>
  <si>
    <t>蒼狼像</t>
    <phoneticPr fontId="1" type="noConversion"/>
  </si>
  <si>
    <t>印度名人</t>
  </si>
  <si>
    <t>迦爾納的耳環</t>
    <phoneticPr fontId="1" type="noConversion"/>
  </si>
  <si>
    <t>波多貝羅</t>
    <phoneticPr fontId="1" type="noConversion"/>
  </si>
  <si>
    <t>冰人奧茲</t>
    <phoneticPr fontId="1" type="noConversion"/>
  </si>
  <si>
    <t>聖多明哥</t>
    <phoneticPr fontId="1" type="noConversion"/>
  </si>
  <si>
    <t>熱那亞西北部</t>
    <phoneticPr fontId="1" type="noConversion"/>
  </si>
  <si>
    <t>紅茶箱</t>
    <phoneticPr fontId="1" type="noConversion"/>
  </si>
  <si>
    <t>倫敦</t>
    <phoneticPr fontId="1" type="noConversion"/>
  </si>
  <si>
    <t>波士頓</t>
    <phoneticPr fontId="1" type="noConversion"/>
  </si>
  <si>
    <t>戈爾迪亞斯的牛車</t>
    <phoneticPr fontId="1" type="noConversion"/>
  </si>
  <si>
    <t>阿姆斯特丹</t>
    <phoneticPr fontId="1" type="noConversion"/>
  </si>
  <si>
    <t>土耳其西岸</t>
    <phoneticPr fontId="1" type="noConversion"/>
  </si>
  <si>
    <t>日本書紀</t>
    <phoneticPr fontId="1" type="noConversion"/>
  </si>
  <si>
    <t>馬賽</t>
    <phoneticPr fontId="1" type="noConversion"/>
  </si>
  <si>
    <t>堺市</t>
    <phoneticPr fontId="5" type="noConversion"/>
  </si>
  <si>
    <t>君士坦丁的贈禮</t>
    <phoneticPr fontId="1" type="noConversion"/>
  </si>
  <si>
    <t>桑給巴爾</t>
    <phoneticPr fontId="1" type="noConversion"/>
  </si>
  <si>
    <t>威尼斯</t>
    <phoneticPr fontId="1" type="noConversion"/>
  </si>
  <si>
    <t>暴君的杯子</t>
  </si>
  <si>
    <t>尼祿的杯子</t>
    <phoneticPr fontId="1" type="noConversion"/>
  </si>
  <si>
    <t>甘地亞</t>
    <phoneticPr fontId="1" type="noConversion"/>
  </si>
  <si>
    <t>斯德哥爾摩</t>
    <phoneticPr fontId="1" type="noConversion"/>
  </si>
  <si>
    <t>開羅對岸</t>
    <phoneticPr fontId="1" type="noConversion"/>
  </si>
  <si>
    <t>知性美女</t>
  </si>
  <si>
    <t>產寶石的貝殼</t>
  </si>
  <si>
    <t>二</t>
    <phoneticPr fontId="1" type="noConversion"/>
  </si>
  <si>
    <t>希吉爾木雕人像</t>
    <phoneticPr fontId="1" type="noConversion"/>
  </si>
  <si>
    <t>倫敦/阿姆斯特丹</t>
    <phoneticPr fontId="1" type="noConversion"/>
  </si>
  <si>
    <t>細石刃</t>
    <phoneticPr fontId="1" type="noConversion"/>
  </si>
  <si>
    <t>一</t>
    <phoneticPr fontId="1" type="noConversion"/>
  </si>
  <si>
    <t>塞維爾</t>
    <phoneticPr fontId="1" type="noConversion"/>
  </si>
  <si>
    <t>鄂霍次克海西岸</t>
    <phoneticPr fontId="1" type="noConversion"/>
  </si>
  <si>
    <t>拿坡里</t>
    <phoneticPr fontId="1" type="noConversion"/>
  </si>
  <si>
    <t>三博士的贈禮</t>
    <phoneticPr fontId="1" type="noConversion"/>
  </si>
  <si>
    <t>布拉基的豎琴</t>
  </si>
  <si>
    <t>雅典</t>
    <phoneticPr fontId="1" type="noConversion"/>
  </si>
  <si>
    <t>盧貝克東南部</t>
    <phoneticPr fontId="1" type="noConversion"/>
  </si>
  <si>
    <t>舒服至死的棺材</t>
  </si>
  <si>
    <t>倫敦</t>
    <phoneticPr fontId="1" type="noConversion"/>
  </si>
  <si>
    <t>埃及北岸</t>
    <phoneticPr fontId="1" type="noConversion"/>
  </si>
  <si>
    <t>巨龍的財寶</t>
    <phoneticPr fontId="1" type="noConversion"/>
  </si>
  <si>
    <t>尼布龍根的戒指</t>
  </si>
  <si>
    <t>波斯尼亞灣西岸</t>
    <phoneticPr fontId="1" type="noConversion"/>
  </si>
  <si>
    <t>命運的石板</t>
    <phoneticPr fontId="1" type="noConversion"/>
  </si>
  <si>
    <t>熱那亞</t>
    <phoneticPr fontId="1" type="noConversion"/>
  </si>
  <si>
    <t>幼發拉底河上游</t>
    <phoneticPr fontId="1" type="noConversion"/>
  </si>
  <si>
    <t>加布達爾像</t>
    <phoneticPr fontId="1" type="noConversion"/>
  </si>
  <si>
    <t>西伯利亞地區</t>
    <phoneticPr fontId="1" type="noConversion"/>
  </si>
  <si>
    <t>聖尤菲米婭之棺</t>
    <phoneticPr fontId="1" type="noConversion"/>
  </si>
  <si>
    <t>佛齒</t>
    <phoneticPr fontId="1" type="noConversion"/>
  </si>
  <si>
    <t>聖喬治</t>
    <phoneticPr fontId="1" type="noConversion"/>
  </si>
  <si>
    <t>錫蘭</t>
    <phoneticPr fontId="1" type="noConversion"/>
  </si>
  <si>
    <t>四</t>
    <phoneticPr fontId="1" type="noConversion"/>
  </si>
  <si>
    <t>雪山神像</t>
    <phoneticPr fontId="1" type="noConversion"/>
  </si>
  <si>
    <t>再調查報酬(孟加拉灣北岸)</t>
    <phoneticPr fontId="1" type="noConversion"/>
  </si>
  <si>
    <t>伏藏</t>
    <phoneticPr fontId="1" type="noConversion"/>
  </si>
  <si>
    <t>二</t>
    <phoneticPr fontId="1" type="noConversion"/>
  </si>
  <si>
    <t>舊禮儀派祈禱法本</t>
    <phoneticPr fontId="1" type="noConversion"/>
  </si>
  <si>
    <t>再調查報酬(貝加爾湖)</t>
    <phoneticPr fontId="1" type="noConversion"/>
  </si>
  <si>
    <t>貝加爾湖</t>
    <phoneticPr fontId="1" type="noConversion"/>
  </si>
  <si>
    <t>重歸於好的儀式</t>
  </si>
  <si>
    <t>世界最高峰</t>
  </si>
  <si>
    <t>祖先之地</t>
  </si>
  <si>
    <t>一</t>
    <phoneticPr fontId="1" type="noConversion"/>
  </si>
  <si>
    <t>考姆茲琴</t>
    <phoneticPr fontId="1" type="noConversion"/>
  </si>
  <si>
    <t>再調查報酬(烏斯秋爾特高原)</t>
    <phoneticPr fontId="1" type="noConversion"/>
  </si>
  <si>
    <t>黑海東北岸(烏斯秋爾特高原)</t>
    <phoneticPr fontId="1" type="noConversion"/>
  </si>
  <si>
    <t>五</t>
    <phoneticPr fontId="1" type="noConversion"/>
  </si>
  <si>
    <t>里斯本</t>
    <phoneticPr fontId="1" type="noConversion"/>
  </si>
  <si>
    <t>西伯利亞地區</t>
    <phoneticPr fontId="1" type="noConversion"/>
  </si>
  <si>
    <t>行家喜歡的石頭</t>
  </si>
  <si>
    <t>海洋生物化石</t>
    <phoneticPr fontId="1" type="noConversion"/>
  </si>
  <si>
    <t>倫敦/里斯本/塞維爾/馬賽</t>
    <phoneticPr fontId="1" type="noConversion"/>
  </si>
  <si>
    <t>孟加拉灣北岸(喜馬拉雅山)</t>
    <phoneticPr fontId="1" type="noConversion"/>
  </si>
  <si>
    <t>停止時光的花</t>
  </si>
  <si>
    <t>冷凍獅子</t>
    <phoneticPr fontId="1" type="noConversion"/>
  </si>
  <si>
    <t>二</t>
    <phoneticPr fontId="1" type="noConversion"/>
  </si>
  <si>
    <t>西伯利亞地區</t>
    <phoneticPr fontId="1" type="noConversion"/>
  </si>
  <si>
    <t>一</t>
    <phoneticPr fontId="1" type="noConversion"/>
  </si>
  <si>
    <t>鯊魚牙化石</t>
    <phoneticPr fontId="1" type="noConversion"/>
  </si>
  <si>
    <t>再調查報酬(西伯利亞地區)</t>
    <phoneticPr fontId="1" type="noConversion"/>
  </si>
  <si>
    <t>遠鄉的樹</t>
  </si>
  <si>
    <t>西伯利亞地區</t>
    <phoneticPr fontId="1" type="noConversion"/>
  </si>
  <si>
    <t>一</t>
    <phoneticPr fontId="1" type="noConversion"/>
  </si>
  <si>
    <t>黑袖鶴</t>
    <phoneticPr fontId="1" type="noConversion"/>
  </si>
  <si>
    <t>再調查報酬(西伯利亞地區)</t>
    <phoneticPr fontId="1" type="noConversion"/>
  </si>
  <si>
    <t>湖泊的主人</t>
  </si>
  <si>
    <t>五</t>
    <phoneticPr fontId="1" type="noConversion"/>
  </si>
  <si>
    <t>鄂霍次克海西岸(貝加爾湖)</t>
    <phoneticPr fontId="1" type="noConversion"/>
  </si>
  <si>
    <t>先人的發現</t>
  </si>
  <si>
    <t>二</t>
    <phoneticPr fontId="1" type="noConversion"/>
  </si>
  <si>
    <t>聖喬治/開普敦</t>
    <phoneticPr fontId="1" type="noConversion"/>
  </si>
  <si>
    <t>黑海東北岸(烏斯秋爾特高原)</t>
    <phoneticPr fontId="1" type="noConversion"/>
  </si>
  <si>
    <t>高山的家畜</t>
  </si>
  <si>
    <t>開普敦</t>
    <phoneticPr fontId="1" type="noConversion"/>
  </si>
  <si>
    <t>孟加拉灣北岸</t>
    <phoneticPr fontId="1" type="noConversion"/>
  </si>
  <si>
    <t>胎生貝湖魚</t>
    <phoneticPr fontId="1" type="noConversion"/>
  </si>
  <si>
    <t>二</t>
    <phoneticPr fontId="1" type="noConversion"/>
  </si>
  <si>
    <t>亞歷山大</t>
    <phoneticPr fontId="1" type="noConversion"/>
  </si>
  <si>
    <t>透明的魚</t>
  </si>
  <si>
    <t>一</t>
    <phoneticPr fontId="1" type="noConversion"/>
  </si>
  <si>
    <t>貝加爾白鮭</t>
    <phoneticPr fontId="1" type="noConversion"/>
  </si>
  <si>
    <t>雅典</t>
    <phoneticPr fontId="1" type="noConversion"/>
  </si>
  <si>
    <t>石鮋</t>
    <phoneticPr fontId="1" type="noConversion"/>
  </si>
  <si>
    <t>加拉巴哥群島海域</t>
    <phoneticPr fontId="1" type="noConversion"/>
  </si>
  <si>
    <t>(12228,4870)</t>
    <phoneticPr fontId="1" type="noConversion"/>
  </si>
  <si>
    <t>盲眼多螯蝦</t>
    <phoneticPr fontId="1" type="noConversion"/>
  </si>
  <si>
    <t>三</t>
    <phoneticPr fontId="1" type="noConversion"/>
  </si>
  <si>
    <t>四</t>
    <phoneticPr fontId="1" type="noConversion"/>
  </si>
  <si>
    <t>不列顛島北部</t>
    <phoneticPr fontId="1" type="noConversion"/>
  </si>
  <si>
    <t>(16235,2050)</t>
    <phoneticPr fontId="1" type="noConversion"/>
  </si>
  <si>
    <t>昆布冰瀑</t>
    <phoneticPr fontId="1" type="noConversion"/>
  </si>
  <si>
    <t>结核</t>
    <phoneticPr fontId="1" type="noConversion"/>
  </si>
  <si>
    <t>世界中心的山</t>
  </si>
  <si>
    <t>海豹之地</t>
  </si>
  <si>
    <t>火山研究之地</t>
  </si>
  <si>
    <t>已死的海</t>
  </si>
  <si>
    <t>追尋妹妹</t>
  </si>
  <si>
    <t>極寒之地</t>
  </si>
  <si>
    <t>星空之船</t>
  </si>
  <si>
    <t>另一個北極星</t>
  </si>
  <si>
    <t>沙漠龍捲風</t>
  </si>
  <si>
    <t>卡布奇諾海岸</t>
  </si>
  <si>
    <t>雲隙光</t>
  </si>
  <si>
    <t>紅雪</t>
  </si>
  <si>
    <t>阿爾戈座</t>
    <phoneticPr fontId="1" type="noConversion"/>
  </si>
  <si>
    <t>卡拉博加茲戈爾灣</t>
    <phoneticPr fontId="1" type="noConversion"/>
  </si>
  <si>
    <t>依姆扎湖</t>
    <phoneticPr fontId="1" type="noConversion"/>
  </si>
  <si>
    <t>黃色地帶</t>
    <phoneticPr fontId="1" type="noConversion"/>
  </si>
  <si>
    <t>安加拉河</t>
    <phoneticPr fontId="1" type="noConversion"/>
  </si>
  <si>
    <t>班公湖</t>
    <phoneticPr fontId="1" type="noConversion"/>
  </si>
  <si>
    <t>奧爾洪島</t>
    <phoneticPr fontId="1" type="noConversion"/>
  </si>
  <si>
    <t>已調查陸地&gt;120</t>
    <phoneticPr fontId="5" type="noConversion"/>
  </si>
  <si>
    <t>製成170處陸地地圖</t>
    <phoneticPr fontId="1" type="noConversion"/>
  </si>
  <si>
    <t>因日光而變色的古地圖</t>
    <phoneticPr fontId="1" type="noConversion"/>
  </si>
  <si>
    <t>以上內容連接至巴哈大百科</t>
    <phoneticPr fontId="1" type="noConversion"/>
  </si>
  <si>
    <t>歐亞大陸北部</t>
  </si>
  <si>
    <t>(信德地區)</t>
    <phoneticPr fontId="1" type="noConversion"/>
  </si>
  <si>
    <t>(贊比西河中游)</t>
    <phoneticPr fontId="1" type="noConversion"/>
  </si>
  <si>
    <t>塔科馬近郊</t>
    <phoneticPr fontId="1" type="noConversion"/>
  </si>
  <si>
    <t>阿拉伯海東北岸</t>
    <phoneticPr fontId="1" type="noConversion"/>
  </si>
  <si>
    <t>(西西伯利亞平原)</t>
    <phoneticPr fontId="1" type="noConversion"/>
  </si>
  <si>
    <t>達成</t>
    <phoneticPr fontId="1" type="noConversion"/>
  </si>
  <si>
    <t>(博恩河河曲)</t>
    <phoneticPr fontId="1" type="noConversion"/>
  </si>
  <si>
    <t>(拉赫馬特山)</t>
    <phoneticPr fontId="1" type="noConversion"/>
  </si>
  <si>
    <t>(亞馬遜內陸)</t>
    <phoneticPr fontId="1" type="noConversion"/>
  </si>
  <si>
    <t>大洋洲</t>
    <phoneticPr fontId="1" type="noConversion"/>
  </si>
  <si>
    <t>(淡水河西)</t>
    <phoneticPr fontId="1" type="noConversion"/>
  </si>
  <si>
    <t>(峨眉山東)</t>
    <phoneticPr fontId="1" type="noConversion"/>
  </si>
  <si>
    <t>例：薩爾斯堡平原為不列顛島南部之第二層</t>
    <phoneticPr fontId="1" type="noConversion"/>
  </si>
  <si>
    <t>完成陸地調查後可得到的報酬</t>
    <phoneticPr fontId="1" type="noConversion"/>
  </si>
  <si>
    <t>米諾斯王傳說集</t>
  </si>
  <si>
    <t>陸地調查劇情報酬</t>
    <phoneticPr fontId="1" type="noConversion"/>
  </si>
  <si>
    <t>移民襯衫</t>
  </si>
  <si>
    <t>條件1：陸地數</t>
    <phoneticPr fontId="1" type="noConversion"/>
  </si>
  <si>
    <t>條件2：完成調查</t>
    <phoneticPr fontId="1" type="noConversion"/>
  </si>
  <si>
    <t>調查0處陸地</t>
    <phoneticPr fontId="1" type="noConversion"/>
  </si>
  <si>
    <t>甘地亞西部、克里特島內陸地區</t>
    <phoneticPr fontId="1" type="noConversion"/>
  </si>
  <si>
    <t>調查20處陸地</t>
    <phoneticPr fontId="1" type="noConversion"/>
  </si>
  <si>
    <t>西西伯利亞平原</t>
    <phoneticPr fontId="1" type="noConversion"/>
  </si>
  <si>
    <t>金装飾のイヤリング(金裝飾耳環)</t>
    <phoneticPr fontId="1" type="noConversion"/>
  </si>
  <si>
    <t>調查40處陸地</t>
    <phoneticPr fontId="1" type="noConversion"/>
  </si>
  <si>
    <t>高加索地方</t>
    <phoneticPr fontId="1" type="noConversion"/>
  </si>
  <si>
    <t>君王の羽根冠(君王的羽冠)</t>
    <phoneticPr fontId="1" type="noConversion"/>
  </si>
  <si>
    <t>調查70處陸地</t>
    <phoneticPr fontId="1" type="noConversion"/>
  </si>
  <si>
    <t>撒哈拉沙漠、贊比西河中游</t>
    <phoneticPr fontId="1" type="noConversion"/>
  </si>
  <si>
    <t>サーベイヤーズグローブ(測量手套)</t>
    <phoneticPr fontId="1" type="noConversion"/>
  </si>
  <si>
    <t>調查90處陸地</t>
    <phoneticPr fontId="1" type="noConversion"/>
  </si>
  <si>
    <t>巴拉圭河上游、亞馬遜內陸</t>
    <phoneticPr fontId="1" type="noConversion"/>
  </si>
  <si>
    <t>アルカイックダガー(古代的匕首)</t>
    <phoneticPr fontId="1" type="noConversion"/>
  </si>
  <si>
    <t>調查100處陸地</t>
    <phoneticPr fontId="1" type="noConversion"/>
  </si>
  <si>
    <t>尼加拉河流域、洛磯山脈地區</t>
    <phoneticPr fontId="1" type="noConversion"/>
  </si>
  <si>
    <t>調查120處陸地</t>
    <phoneticPr fontId="1" type="noConversion"/>
  </si>
  <si>
    <t>效果</t>
    <phoneticPr fontId="1" type="noConversion"/>
  </si>
  <si>
    <t>財寶+2 貴金屬買賣+2</t>
    <phoneticPr fontId="1" type="noConversion"/>
  </si>
  <si>
    <t>皇冠/財寶+1 美術+1 求愛+1</t>
    <phoneticPr fontId="1" type="noConversion"/>
  </si>
  <si>
    <t>採集+1 生物學+1</t>
    <phoneticPr fontId="1" type="noConversion"/>
  </si>
  <si>
    <t>美術+2 考古學+1 搜索+1</t>
    <phoneticPr fontId="1" type="noConversion"/>
  </si>
  <si>
    <t>宗教學+1 生物學+1 狙擊+1</t>
    <phoneticPr fontId="1" type="noConversion"/>
  </si>
  <si>
    <t>調度+1 減少消耗行動力R2</t>
    <phoneticPr fontId="1" type="noConversion"/>
  </si>
  <si>
    <t>生物學+1 補給+1</t>
    <phoneticPr fontId="1" type="noConversion"/>
  </si>
  <si>
    <t>歐亞大陸北部</t>
    <phoneticPr fontId="1" type="noConversion"/>
  </si>
  <si>
    <t>冰島罌粟</t>
    <phoneticPr fontId="1" type="noConversion"/>
  </si>
  <si>
    <t>東南亞</t>
    <phoneticPr fontId="1" type="noConversion"/>
  </si>
  <si>
    <t>雪兔子</t>
    <phoneticPr fontId="1" type="noConversion"/>
  </si>
  <si>
    <t>已調查陸地&gt;120</t>
  </si>
  <si>
    <t>版本</t>
    <phoneticPr fontId="1" type="noConversion"/>
  </si>
  <si>
    <t>前置發現</t>
    <phoneticPr fontId="5" type="noConversion"/>
  </si>
  <si>
    <t>卡利卡特</t>
    <phoneticPr fontId="5" type="noConversion"/>
  </si>
  <si>
    <t>亞丁</t>
    <phoneticPr fontId="5" type="noConversion"/>
  </si>
  <si>
    <t>索法拉</t>
    <phoneticPr fontId="5" type="noConversion"/>
  </si>
  <si>
    <t>阿姆斯特丹</t>
    <phoneticPr fontId="5" type="noConversion"/>
  </si>
  <si>
    <t>雅典</t>
    <phoneticPr fontId="5" type="noConversion"/>
  </si>
  <si>
    <t>前置發現</t>
    <phoneticPr fontId="5" type="noConversion"/>
  </si>
  <si>
    <t>卡利卡特</t>
    <phoneticPr fontId="5" type="noConversion"/>
  </si>
  <si>
    <t>亞丁</t>
    <phoneticPr fontId="5" type="noConversion"/>
  </si>
  <si>
    <t>塞維爾</t>
    <phoneticPr fontId="5" type="noConversion"/>
  </si>
  <si>
    <t>阿姆斯特丹</t>
    <phoneticPr fontId="5" type="noConversion"/>
  </si>
  <si>
    <t>雅典</t>
    <phoneticPr fontId="5" type="noConversion"/>
  </si>
  <si>
    <t>綁架事件</t>
    <phoneticPr fontId="5" type="noConversion"/>
  </si>
  <si>
    <t>未竟的心願何去何蹤</t>
    <phoneticPr fontId="5" type="noConversion"/>
  </si>
  <si>
    <t>僅有一半為斑馬</t>
    <phoneticPr fontId="1" type="noConversion"/>
  </si>
  <si>
    <t>和小孩一般高的小熊</t>
    <phoneticPr fontId="1" type="noConversion"/>
  </si>
  <si>
    <t>非洲的綠森林</t>
    <phoneticPr fontId="5" type="noConversion"/>
  </si>
  <si>
    <t>戴眼鏡的熊</t>
    <phoneticPr fontId="1" type="noConversion"/>
  </si>
  <si>
    <t>長有角的動物</t>
    <phoneticPr fontId="5" type="noConversion"/>
  </si>
  <si>
    <t>亞歷山大</t>
    <phoneticPr fontId="5" type="noConversion"/>
  </si>
  <si>
    <t>偏食</t>
    <phoneticPr fontId="1" type="noConversion"/>
  </si>
  <si>
    <t>角很氣派的鹿</t>
    <phoneticPr fontId="1" type="noConversion"/>
  </si>
  <si>
    <t>亞歷山大</t>
    <phoneticPr fontId="5" type="noConversion"/>
  </si>
  <si>
    <t>前置發現</t>
    <phoneticPr fontId="5" type="noConversion"/>
  </si>
  <si>
    <t>留下回憶的事</t>
    <phoneticPr fontId="5" type="noConversion"/>
  </si>
  <si>
    <t>目標是自由的大平原</t>
    <phoneticPr fontId="1" type="noConversion"/>
  </si>
  <si>
    <t>五</t>
    <phoneticPr fontId="1" type="noConversion"/>
  </si>
  <si>
    <t>白靈熊</t>
    <phoneticPr fontId="1" type="noConversion"/>
  </si>
  <si>
    <t>五</t>
    <phoneticPr fontId="5" type="noConversion"/>
  </si>
  <si>
    <t>東北虎</t>
    <phoneticPr fontId="1" type="noConversion"/>
  </si>
  <si>
    <t>大衛神父鹿</t>
    <phoneticPr fontId="5" type="noConversion"/>
  </si>
  <si>
    <t>AR3</t>
    <phoneticPr fontId="1" type="noConversion"/>
  </si>
  <si>
    <t>五</t>
    <phoneticPr fontId="5" type="noConversion"/>
  </si>
  <si>
    <t>大熊貓</t>
    <phoneticPr fontId="5" type="noConversion"/>
  </si>
  <si>
    <t>四</t>
    <phoneticPr fontId="5" type="noConversion"/>
  </si>
  <si>
    <t>四</t>
    <phoneticPr fontId="1" type="noConversion"/>
  </si>
  <si>
    <t>麝牛</t>
    <phoneticPr fontId="1" type="noConversion"/>
  </si>
  <si>
    <t>四</t>
    <phoneticPr fontId="5" type="noConversion"/>
  </si>
  <si>
    <t>AR3</t>
    <phoneticPr fontId="1" type="noConversion"/>
  </si>
  <si>
    <t>四</t>
    <phoneticPr fontId="1" type="noConversion"/>
  </si>
  <si>
    <t>EA2</t>
    <phoneticPr fontId="1" type="noConversion"/>
  </si>
  <si>
    <t>三</t>
    <phoneticPr fontId="1" type="noConversion"/>
  </si>
  <si>
    <t>旋角羚</t>
    <phoneticPr fontId="1" type="noConversion"/>
  </si>
  <si>
    <t>三</t>
    <phoneticPr fontId="1" type="noConversion"/>
  </si>
  <si>
    <t>三</t>
    <phoneticPr fontId="1" type="noConversion"/>
  </si>
  <si>
    <t>美洲黑熊</t>
    <phoneticPr fontId="5" type="noConversion"/>
  </si>
  <si>
    <t>二</t>
    <phoneticPr fontId="5" type="noConversion"/>
  </si>
  <si>
    <t>遠東豹</t>
    <phoneticPr fontId="5" type="noConversion"/>
  </si>
  <si>
    <t>二</t>
    <phoneticPr fontId="1" type="noConversion"/>
  </si>
  <si>
    <t>尼羅巨蜥</t>
    <phoneticPr fontId="5" type="noConversion"/>
  </si>
  <si>
    <t>扭角羚</t>
    <phoneticPr fontId="5" type="noConversion"/>
  </si>
  <si>
    <t>EA2</t>
    <phoneticPr fontId="1" type="noConversion"/>
  </si>
  <si>
    <t>彎角大羚羊</t>
    <phoneticPr fontId="1" type="noConversion"/>
  </si>
  <si>
    <t>GA4</t>
    <phoneticPr fontId="1" type="noConversion"/>
  </si>
  <si>
    <t>二</t>
    <phoneticPr fontId="1" type="noConversion"/>
  </si>
  <si>
    <t>虎蛇</t>
    <phoneticPr fontId="5" type="noConversion"/>
  </si>
  <si>
    <t>爪哇野牛</t>
    <phoneticPr fontId="5" type="noConversion"/>
  </si>
  <si>
    <t>EA3+</t>
    <phoneticPr fontId="5" type="noConversion"/>
  </si>
  <si>
    <t>一</t>
    <phoneticPr fontId="5" type="noConversion"/>
  </si>
  <si>
    <t>南美澤鹿</t>
    <phoneticPr fontId="5" type="noConversion"/>
  </si>
  <si>
    <t>馴鹿</t>
    <phoneticPr fontId="5" type="noConversion"/>
  </si>
  <si>
    <t>單峰駝</t>
    <phoneticPr fontId="5" type="noConversion"/>
  </si>
  <si>
    <t>大型生物</t>
    <phoneticPr fontId="5" type="noConversion"/>
  </si>
  <si>
    <t>態</t>
    <phoneticPr fontId="5" type="noConversion"/>
  </si>
  <si>
    <t>生</t>
    <phoneticPr fontId="5" type="noConversion"/>
  </si>
  <si>
    <t>佈滿霧氣與冰的大海</t>
    <phoneticPr fontId="5" type="noConversion"/>
  </si>
  <si>
    <t>斯庫拉與卡律布狄斯</t>
    <phoneticPr fontId="5" type="noConversion"/>
  </si>
  <si>
    <t>調查誤入的島嶼</t>
    <phoneticPr fontId="5" type="noConversion"/>
  </si>
  <si>
    <t>里斯本</t>
    <phoneticPr fontId="5" type="noConversion"/>
  </si>
  <si>
    <t>芬瑟島</t>
    <phoneticPr fontId="5" type="noConversion"/>
  </si>
  <si>
    <t>家族</t>
    <phoneticPr fontId="5" type="noConversion"/>
  </si>
  <si>
    <t>重尋玄奘之足跡</t>
    <phoneticPr fontId="5" type="noConversion"/>
  </si>
  <si>
    <t>重慶</t>
    <phoneticPr fontId="5" type="noConversion"/>
  </si>
  <si>
    <t>里斯本</t>
    <phoneticPr fontId="5" type="noConversion"/>
  </si>
  <si>
    <t>圖：強力的鳥的地圖(生物8)</t>
    <phoneticPr fontId="5" type="noConversion"/>
  </si>
  <si>
    <t>圖：奇異鳥的地圖(生物9)</t>
    <phoneticPr fontId="1" type="noConversion"/>
  </si>
  <si>
    <t>圖：具氣度的鳥的地圖(生物7)</t>
    <phoneticPr fontId="5" type="noConversion"/>
  </si>
  <si>
    <t>圖：奇特鳥的地圖(生物7)</t>
    <phoneticPr fontId="5" type="noConversion"/>
  </si>
  <si>
    <t>圖：無法飛行的鳥(生物8)</t>
    <phoneticPr fontId="5" type="noConversion"/>
  </si>
  <si>
    <t>圖：白鳥的地圖(生物7)</t>
    <phoneticPr fontId="1" type="noConversion"/>
  </si>
  <si>
    <t>圖：小型鳥類的地圖(生物5)</t>
    <phoneticPr fontId="5" type="noConversion"/>
  </si>
  <si>
    <t>圖：白鳥的地圖的地圖(生物7)</t>
    <phoneticPr fontId="5" type="noConversion"/>
  </si>
  <si>
    <t>圖：桃紅色鳥的地圖(生物6)</t>
    <phoneticPr fontId="5" type="noConversion"/>
  </si>
  <si>
    <t>圖：怪鳥的地圖(生物6)</t>
    <phoneticPr fontId="1" type="noConversion"/>
  </si>
  <si>
    <t>圖：黑鳥的地圖(生物6)</t>
    <phoneticPr fontId="5" type="noConversion"/>
  </si>
  <si>
    <t>圖：黑腹鳥類的地圖(生物6)</t>
    <phoneticPr fontId="5" type="noConversion"/>
  </si>
  <si>
    <t>圖：色彩鮮豔的鳥的地圖(生物6)</t>
    <phoneticPr fontId="5" type="noConversion"/>
  </si>
  <si>
    <t>圖：小型鳥類的地圖(生物6)</t>
    <phoneticPr fontId="5" type="noConversion"/>
  </si>
  <si>
    <t>圖：一字圖案的鳥類的地圖(生物4)</t>
    <phoneticPr fontId="5" type="noConversion"/>
  </si>
  <si>
    <t>圖：夏威夷鳥類的地圖(生物4))</t>
    <phoneticPr fontId="1" type="noConversion"/>
  </si>
  <si>
    <t>圖：紅色的鳥的地圖(生物5)</t>
    <phoneticPr fontId="5" type="noConversion"/>
  </si>
  <si>
    <t>圖：金色鳥的地圖(生物4)</t>
    <phoneticPr fontId="5" type="noConversion"/>
  </si>
  <si>
    <t>圖：黑鳥的地圖(生物5)</t>
    <phoneticPr fontId="5" type="noConversion"/>
  </si>
  <si>
    <t>圖：七色鳥的地圖(生物5)</t>
    <phoneticPr fontId="5" type="noConversion"/>
  </si>
  <si>
    <t>圖：帶扇鳥的地圖(生物5)</t>
    <phoneticPr fontId="5" type="noConversion"/>
  </si>
  <si>
    <t>圖：紅臉的鳥的地圖(生物4)</t>
    <phoneticPr fontId="5" type="noConversion"/>
  </si>
  <si>
    <t>圖：色彩鮮艷的鳥的地圖(生物4)</t>
    <phoneticPr fontId="5" type="noConversion"/>
  </si>
  <si>
    <t>圖：黑頭鳥類的地圖(生物4)</t>
    <phoneticPr fontId="5" type="noConversion"/>
  </si>
  <si>
    <t>優美的站姿</t>
    <phoneticPr fontId="1" type="noConversion"/>
  </si>
  <si>
    <t>任務／地圖</t>
    <phoneticPr fontId="5" type="noConversion"/>
  </si>
  <si>
    <t>調查有後頸的飛龍</t>
    <phoneticPr fontId="5" type="noConversion"/>
  </si>
  <si>
    <t>古代生命</t>
    <phoneticPr fontId="5" type="noConversion"/>
  </si>
  <si>
    <t>腿部與頸部較長的骨骼的調查</t>
    <phoneticPr fontId="1" type="noConversion"/>
  </si>
  <si>
    <t>圖：奇異之石的地圖(生物9)</t>
    <phoneticPr fontId="5" type="noConversion"/>
  </si>
  <si>
    <t>圖：小蜥蜴的地圖(生物8)</t>
    <phoneticPr fontId="5" type="noConversion"/>
  </si>
  <si>
    <t>飛龍的奇異特徵</t>
    <phoneticPr fontId="5" type="noConversion"/>
  </si>
  <si>
    <t>圖：奇異蜥蜴骨的地圖(生物7)</t>
    <phoneticPr fontId="1" type="noConversion"/>
  </si>
  <si>
    <t>圖：蜥蜴骨的地圖(生物7)</t>
    <phoneticPr fontId="5" type="noConversion"/>
  </si>
  <si>
    <t>圖：奇異之石的地圖(生物7)</t>
    <phoneticPr fontId="5" type="noConversion"/>
  </si>
  <si>
    <t>圖：奇異之石的地圖(生物6)</t>
    <phoneticPr fontId="5" type="noConversion"/>
  </si>
  <si>
    <t>圖：獸骨的地圖(生物6)</t>
    <phoneticPr fontId="5" type="noConversion"/>
  </si>
  <si>
    <t>圖：蜥蝪骨的地圖(生物6)</t>
    <phoneticPr fontId="5" type="noConversion"/>
  </si>
  <si>
    <t>圖：巨大企鵝骨的地圖(生物5)</t>
    <phoneticPr fontId="1" type="noConversion"/>
  </si>
  <si>
    <t>圖：魚骨的地圖(生物5)</t>
    <phoneticPr fontId="5" type="noConversion"/>
  </si>
  <si>
    <t>圖：如鱷魚骨般的地圖(生物5)</t>
    <phoneticPr fontId="5" type="noConversion"/>
  </si>
  <si>
    <t>圖：奇異之石的地圖(生物5)</t>
    <phoneticPr fontId="5" type="noConversion"/>
  </si>
  <si>
    <t>圖：魚石的地圖(生物4)</t>
    <phoneticPr fontId="5" type="noConversion"/>
  </si>
  <si>
    <t>圖：凍住的野獸的地圖(生物10)</t>
    <phoneticPr fontId="1" type="noConversion"/>
  </si>
  <si>
    <t>調查形狀恐怖的骨骼</t>
    <phoneticPr fontId="5" type="noConversion"/>
  </si>
  <si>
    <t>圖：奇異之石的地圖(生物8)</t>
    <phoneticPr fontId="1" type="noConversion"/>
  </si>
  <si>
    <t>屠龍徽章</t>
    <phoneticPr fontId="5" type="noConversion"/>
  </si>
  <si>
    <t>太古之崖</t>
    <phoneticPr fontId="5" type="noConversion"/>
  </si>
  <si>
    <t>勇者格奧爾格</t>
    <phoneticPr fontId="5" type="noConversion"/>
  </si>
  <si>
    <t>備註</t>
    <phoneticPr fontId="5" type="noConversion"/>
  </si>
  <si>
    <t>聖喬治系列</t>
    <phoneticPr fontId="5" type="noConversion"/>
  </si>
  <si>
    <t>帶冰的巨大生物(里斯本對話任務)</t>
    <phoneticPr fontId="1" type="noConversion"/>
  </si>
  <si>
    <t>步行於火灰上的節慶</t>
    <phoneticPr fontId="5" type="noConversion"/>
  </si>
  <si>
    <t>非洲東南部的風俗習慣</t>
    <phoneticPr fontId="1" type="noConversion"/>
  </si>
  <si>
    <t>土地公</t>
    <phoneticPr fontId="5" type="noConversion"/>
  </si>
  <si>
    <t>美索不達米亞的文學家</t>
    <phoneticPr fontId="5" type="noConversion"/>
  </si>
  <si>
    <t>黑暗中之光</t>
    <phoneticPr fontId="5" type="noConversion"/>
  </si>
  <si>
    <t>美索不達米亞的魔術神</t>
    <phoneticPr fontId="5" type="noConversion"/>
  </si>
  <si>
    <t>裝飾經的追加調查</t>
    <phoneticPr fontId="5" type="noConversion"/>
  </si>
  <si>
    <t>遺(隱)：利馬教會中層</t>
    <phoneticPr fontId="1" type="noConversion"/>
  </si>
  <si>
    <t>遺(隱)：吉薩金字塔中層</t>
    <phoneticPr fontId="5" type="noConversion"/>
  </si>
  <si>
    <t>授予生命的紙條</t>
    <phoneticPr fontId="5" type="noConversion"/>
  </si>
  <si>
    <t>宣揚教義者之證</t>
    <phoneticPr fontId="5" type="noConversion"/>
  </si>
  <si>
    <t>巡遊南海之僧</t>
    <phoneticPr fontId="5" type="noConversion"/>
  </si>
  <si>
    <t>王子的遺憾</t>
    <phoneticPr fontId="5" type="noConversion"/>
  </si>
  <si>
    <t>遺：阿布辛拜勒神廟中層</t>
    <phoneticPr fontId="5" type="noConversion"/>
  </si>
  <si>
    <t>聖人之杖</t>
    <phoneticPr fontId="5" type="noConversion"/>
  </si>
  <si>
    <t>埋沒於懸崖中之佛堂</t>
    <phoneticPr fontId="5" type="noConversion"/>
  </si>
  <si>
    <t>美裝之經箱</t>
    <phoneticPr fontId="5" type="noConversion"/>
  </si>
  <si>
    <t>被安置的吊鐘</t>
    <phoneticPr fontId="5" type="noConversion"/>
  </si>
  <si>
    <t>保佑船員們的雕像</t>
    <phoneticPr fontId="5" type="noConversion"/>
  </si>
  <si>
    <t>圖：某民族的像的地圖(宗教7)</t>
    <phoneticPr fontId="5" type="noConversion"/>
  </si>
  <si>
    <t>佛界的平面圖</t>
    <phoneticPr fontId="5" type="noConversion"/>
  </si>
  <si>
    <t>遺：樂山大佛中層</t>
    <phoneticPr fontId="5" type="noConversion"/>
  </si>
  <si>
    <t>父子之證</t>
    <phoneticPr fontId="5" type="noConversion"/>
  </si>
  <si>
    <t>圖：十字架的地圖(宗教10)</t>
    <phoneticPr fontId="1" type="noConversion"/>
  </si>
  <si>
    <t>調查不可思議之地</t>
    <phoneticPr fontId="5" type="noConversion"/>
  </si>
  <si>
    <t>遺：波爾多教會中層</t>
    <phoneticPr fontId="5" type="noConversion"/>
  </si>
  <si>
    <t>知名為「最澄」之僧</t>
    <phoneticPr fontId="5" type="noConversion"/>
  </si>
  <si>
    <t>遺：吉薩金字塔上層</t>
    <phoneticPr fontId="5" type="noConversion"/>
  </si>
  <si>
    <t>祈願之經典</t>
    <phoneticPr fontId="5" type="noConversion"/>
  </si>
  <si>
    <t>華美的經文</t>
    <phoneticPr fontId="5" type="noConversion"/>
  </si>
  <si>
    <t>古代的絲織品</t>
    <phoneticPr fontId="5" type="noConversion"/>
  </si>
  <si>
    <t>形狀奇特的遺物</t>
    <phoneticPr fontId="5" type="noConversion"/>
  </si>
  <si>
    <t>遺：錫拉庫薩教會中層</t>
    <phoneticPr fontId="5" type="noConversion"/>
  </si>
  <si>
    <t>圖：斯拉夫地區的石板的地圖(宗教7)</t>
    <phoneticPr fontId="1" type="noConversion"/>
  </si>
  <si>
    <t>圖：斯拉夫地區的木雕像的地圖(宗教7)</t>
    <phoneticPr fontId="1" type="noConversion"/>
  </si>
  <si>
    <t>東西宗教交流</t>
    <phoneticPr fontId="5" type="noConversion"/>
  </si>
  <si>
    <t>神社遺址的調查委託</t>
    <phoneticPr fontId="5" type="noConversion"/>
  </si>
  <si>
    <t>遺：樂山大佛上層</t>
    <phoneticPr fontId="5" type="noConversion"/>
  </si>
  <si>
    <t>信仰之光</t>
    <phoneticPr fontId="1" type="noConversion"/>
  </si>
  <si>
    <t>遺：阿布辛拜勒神廟上層</t>
    <phoneticPr fontId="5" type="noConversion"/>
  </si>
  <si>
    <t>圖：道教少年像的地圖(宗教8)</t>
    <phoneticPr fontId="5" type="noConversion"/>
  </si>
  <si>
    <t>圖：宗教書的地圖(宗教9)</t>
    <phoneticPr fontId="5" type="noConversion"/>
  </si>
  <si>
    <t>寄託於山之信仰</t>
    <phoneticPr fontId="5" type="noConversion"/>
  </si>
  <si>
    <t>圖：怪異頭蓋骨的地圖(宗教9)</t>
    <phoneticPr fontId="5" type="noConversion"/>
  </si>
  <si>
    <t>圖：古書的地圖(宗教9)</t>
    <phoneticPr fontId="5" type="noConversion"/>
  </si>
  <si>
    <t>未曾見過的石像</t>
    <phoneticPr fontId="5" type="noConversion"/>
  </si>
  <si>
    <t>圖：中美洲祭器的地圖(宗教8)</t>
    <phoneticPr fontId="5" type="noConversion"/>
  </si>
  <si>
    <t>重要的護身符</t>
    <phoneticPr fontId="5" type="noConversion"/>
  </si>
  <si>
    <t>遺：波爾多教會上層</t>
    <phoneticPr fontId="5" type="noConversion"/>
  </si>
  <si>
    <t>圖：印度宗教書的地圖(宗教5)</t>
    <phoneticPr fontId="5" type="noConversion"/>
  </si>
  <si>
    <t>巫女尋鈴</t>
    <phoneticPr fontId="5" type="noConversion"/>
  </si>
  <si>
    <t>圖：印度菩薩像的地圖(宗教5)</t>
    <phoneticPr fontId="5" type="noConversion"/>
  </si>
  <si>
    <t>圖：古老法典的地圖(宗教8)</t>
    <phoneticPr fontId="5" type="noConversion"/>
  </si>
  <si>
    <t>圖：埃及女神像的地圖(宗教7)</t>
    <phoneticPr fontId="5" type="noConversion"/>
  </si>
  <si>
    <t>圖：印度神像的地圖(宗教8)</t>
    <phoneticPr fontId="5" type="noConversion"/>
  </si>
  <si>
    <t>遺：羅馬教會上層</t>
    <phoneticPr fontId="5" type="noConversion"/>
  </si>
  <si>
    <t>遺：錫拉庫薩教會上層</t>
    <phoneticPr fontId="5" type="noConversion"/>
  </si>
  <si>
    <t>成對之守護獸</t>
    <phoneticPr fontId="5" type="noConversion"/>
  </si>
  <si>
    <t>科舉的學習</t>
    <phoneticPr fontId="5" type="noConversion"/>
  </si>
  <si>
    <t>圖：中美洲雕像的地圖(宗教7)</t>
    <phoneticPr fontId="5" type="noConversion"/>
  </si>
  <si>
    <t>圖：安地斯儀式道具的地圖(宗教7)</t>
    <phoneticPr fontId="5" type="noConversion"/>
  </si>
  <si>
    <t>圖：中美洲雕像的地圖(宗教6)</t>
    <phoneticPr fontId="5" type="noConversion"/>
  </si>
  <si>
    <t>圖：中美洲遺物的地圖(宗教6)</t>
    <phoneticPr fontId="5" type="noConversion"/>
  </si>
  <si>
    <t>圖：古書的地圖(宗教5)</t>
    <phoneticPr fontId="5" type="noConversion"/>
  </si>
  <si>
    <t>圖：非洲神像的地圖(宗教6)</t>
    <phoneticPr fontId="5" type="noConversion"/>
  </si>
  <si>
    <t>圖：古老法典的地圖(宗教6)</t>
    <phoneticPr fontId="5" type="noConversion"/>
  </si>
  <si>
    <t>圖：祭禮用台座的地圖(宗教6)</t>
    <phoneticPr fontId="5" type="noConversion"/>
  </si>
  <si>
    <t>圖：雕像的地圖(宗教4)</t>
    <phoneticPr fontId="5" type="noConversion"/>
  </si>
  <si>
    <t>圖：古神像的地圖(宗教4)</t>
    <phoneticPr fontId="5" type="noConversion"/>
  </si>
  <si>
    <t>圖：儀式用具的地圖(宗教5)</t>
    <phoneticPr fontId="5" type="noConversion"/>
  </si>
  <si>
    <t>圖：石像的地圖(宗教5)</t>
    <phoneticPr fontId="1" type="noConversion"/>
  </si>
  <si>
    <t>圖：古書的地圖(宗教4)</t>
    <phoneticPr fontId="5" type="noConversion"/>
  </si>
  <si>
    <t>圖：非洲神像的地圖(宗教4)</t>
    <phoneticPr fontId="5" type="noConversion"/>
  </si>
  <si>
    <t>圖：朝鮮的遺物的地圖(宗教4)</t>
    <phoneticPr fontId="5" type="noConversion"/>
  </si>
  <si>
    <t>圖：中美洲祭器的地圖(宗教4)</t>
    <phoneticPr fontId="5" type="noConversion"/>
  </si>
  <si>
    <t>圖：埃及壁畫的地圖(宗教5)</t>
    <phoneticPr fontId="5" type="noConversion"/>
  </si>
  <si>
    <t>公會最初的工作/聖母的彩色玻璃</t>
    <phoneticPr fontId="5" type="noConversion"/>
  </si>
  <si>
    <t>憶起之一言</t>
    <phoneticPr fontId="5" type="noConversion"/>
  </si>
  <si>
    <t>甘地亞</t>
    <phoneticPr fontId="5" type="noConversion"/>
  </si>
  <si>
    <t>孤立的帝都(完成轉為另一個世界)</t>
    <phoneticPr fontId="5" type="noConversion"/>
  </si>
  <si>
    <t>倫敦</t>
    <phoneticPr fontId="5" type="noConversion"/>
  </si>
  <si>
    <t>馬賽</t>
    <phoneticPr fontId="5" type="noConversion"/>
  </si>
  <si>
    <t>波士頓</t>
    <phoneticPr fontId="1" type="noConversion"/>
  </si>
  <si>
    <t>聖彼得堡</t>
    <phoneticPr fontId="1" type="noConversion"/>
  </si>
  <si>
    <t>神魔槍入手(海事)</t>
    <phoneticPr fontId="1" type="noConversion"/>
  </si>
  <si>
    <t>江戶</t>
    <phoneticPr fontId="5" type="noConversion"/>
  </si>
  <si>
    <t>馬賽</t>
    <phoneticPr fontId="5" type="noConversion"/>
  </si>
  <si>
    <t>倫敦</t>
    <phoneticPr fontId="5" type="noConversion"/>
  </si>
  <si>
    <t>雅典</t>
    <phoneticPr fontId="5" type="noConversion"/>
  </si>
  <si>
    <t>倫敦</t>
    <phoneticPr fontId="5" type="noConversion"/>
  </si>
  <si>
    <t>任務／地圖</t>
    <phoneticPr fontId="5" type="noConversion"/>
  </si>
  <si>
    <t>天地創造的敘事詩</t>
    <phoneticPr fontId="5" type="noConversion"/>
  </si>
  <si>
    <t>文蘭之詩</t>
    <phoneticPr fontId="1" type="noConversion"/>
  </si>
  <si>
    <t>波羅的海海盜(轉神魔槍)</t>
    <phoneticPr fontId="1" type="noConversion"/>
  </si>
  <si>
    <t>另一種連弩</t>
    <phoneticPr fontId="5" type="noConversion"/>
  </si>
  <si>
    <t>互不相容之物所創之詩</t>
    <phoneticPr fontId="1" type="noConversion"/>
  </si>
  <si>
    <t>不同的壁畫的意義</t>
    <phoneticPr fontId="5" type="noConversion"/>
  </si>
  <si>
    <t>養蠶和蠶叢</t>
    <phoneticPr fontId="5" type="noConversion"/>
  </si>
  <si>
    <t>遺(隱)：阿布辛拜勒神廟深層</t>
    <phoneticPr fontId="5" type="noConversion"/>
  </si>
  <si>
    <t>遺(隱)：路克索神殿深層</t>
    <phoneticPr fontId="1" type="noConversion"/>
  </si>
  <si>
    <t>多地震的地區</t>
    <phoneticPr fontId="5" type="noConversion"/>
  </si>
  <si>
    <t>古代帝王的殮服</t>
    <phoneticPr fontId="5" type="noConversion"/>
  </si>
  <si>
    <t>不歸之由、不解之思</t>
    <phoneticPr fontId="1" type="noConversion"/>
  </si>
  <si>
    <t>沉船</t>
    <phoneticPr fontId="5" type="noConversion"/>
  </si>
  <si>
    <t>照向壁畫的光芒</t>
    <phoneticPr fontId="5" type="noConversion"/>
  </si>
  <si>
    <t>遺(隱)：紅毛城深層</t>
    <phoneticPr fontId="5" type="noConversion"/>
  </si>
  <si>
    <t>四方領域之王</t>
    <phoneticPr fontId="5" type="noConversion"/>
  </si>
  <si>
    <t>遺(隱)：路克索神殿深層</t>
    <phoneticPr fontId="5" type="noConversion"/>
  </si>
  <si>
    <t>沉船</t>
    <phoneticPr fontId="1" type="noConversion"/>
  </si>
  <si>
    <t>遺(隱)：阿布辛拜勒神廟中層</t>
    <phoneticPr fontId="5" type="noConversion"/>
  </si>
  <si>
    <t>刻於銅板上的有翼人</t>
    <phoneticPr fontId="5" type="noConversion"/>
  </si>
  <si>
    <t>基輔大公國的全盛期</t>
    <phoneticPr fontId="5" type="noConversion"/>
  </si>
  <si>
    <t>遺(隱)：羅馬教會中層</t>
    <phoneticPr fontId="5" type="noConversion"/>
  </si>
  <si>
    <t>朝鮮香爐的歷史</t>
    <phoneticPr fontId="5" type="noConversion"/>
  </si>
  <si>
    <t>淡水周邊的安全調查</t>
    <phoneticPr fontId="5" type="noConversion"/>
  </si>
  <si>
    <t>模仿臉型之壺</t>
    <phoneticPr fontId="5" type="noConversion"/>
  </si>
  <si>
    <t>真正所需</t>
    <phoneticPr fontId="5" type="noConversion"/>
  </si>
  <si>
    <t>遺：羅馬教會中層</t>
    <phoneticPr fontId="5" type="noConversion"/>
  </si>
  <si>
    <t>遺(隱)：錫拉庫薩教會中層</t>
    <phoneticPr fontId="5" type="noConversion"/>
  </si>
  <si>
    <t>招攬客人的秘訣</t>
    <phoneticPr fontId="5" type="noConversion"/>
  </si>
  <si>
    <t>不可索解的土塊</t>
    <phoneticPr fontId="5" type="noConversion"/>
  </si>
  <si>
    <t>協助調查新羅遺物</t>
    <phoneticPr fontId="5" type="noConversion"/>
  </si>
  <si>
    <t>人類的歷史</t>
    <phoneticPr fontId="5" type="noConversion"/>
  </si>
  <si>
    <t>震響遺跡的石音</t>
    <phoneticPr fontId="5" type="noConversion"/>
  </si>
  <si>
    <t>朝鮮王朝初期的調查</t>
    <phoneticPr fontId="5" type="noConversion"/>
  </si>
  <si>
    <t>遺：帕連奎中層</t>
    <phoneticPr fontId="5" type="noConversion"/>
  </si>
  <si>
    <t>維京海盜的生活</t>
    <phoneticPr fontId="1" type="noConversion"/>
  </si>
  <si>
    <t>遺(隱)：樂山大佛中層</t>
    <phoneticPr fontId="5" type="noConversion"/>
  </si>
  <si>
    <t>名留千史之名品</t>
    <phoneticPr fontId="5" type="noConversion"/>
  </si>
  <si>
    <t>劍所沉睡的神殿(轉潔諾比雅的短劍)</t>
    <phoneticPr fontId="5" type="noConversion"/>
  </si>
  <si>
    <t>遺(隱)：吉薩金字塔上層</t>
    <phoneticPr fontId="5" type="noConversion"/>
  </si>
  <si>
    <t>遺：吉薩金字塔中層</t>
    <phoneticPr fontId="5" type="noConversion"/>
  </si>
  <si>
    <t>遺(隱)：羅馬教會上層</t>
    <phoneticPr fontId="5" type="noConversion"/>
  </si>
  <si>
    <t>圖：古代道具的地圖(考古9)</t>
    <phoneticPr fontId="5" type="noConversion"/>
  </si>
  <si>
    <t>可疑的娃娃</t>
    <phoneticPr fontId="5" type="noConversion"/>
  </si>
  <si>
    <t>學問之神</t>
    <phoneticPr fontId="5" type="noConversion"/>
  </si>
  <si>
    <t>古代史的資料</t>
    <phoneticPr fontId="5" type="noConversion"/>
  </si>
  <si>
    <t>遺：利馬教會中層</t>
    <phoneticPr fontId="5" type="noConversion"/>
  </si>
  <si>
    <t>鐵之國的歷史</t>
    <phoneticPr fontId="5" type="noConversion"/>
  </si>
  <si>
    <t>遺：帕連奎上層</t>
    <phoneticPr fontId="5" type="noConversion"/>
  </si>
  <si>
    <t>沉睡於土中的堆塊</t>
    <phoneticPr fontId="5" type="noConversion"/>
  </si>
  <si>
    <t>神祕之塔的歷史</t>
    <phoneticPr fontId="5" type="noConversion"/>
  </si>
  <si>
    <t>語述朝鮮三國歷史</t>
    <phoneticPr fontId="5" type="noConversion"/>
  </si>
  <si>
    <t>圖：潛入地下的入口地圖(考古9)</t>
    <phoneticPr fontId="5" type="noConversion"/>
  </si>
  <si>
    <t>遺(隱)：樂山大佛上層</t>
    <phoneticPr fontId="5" type="noConversion"/>
  </si>
  <si>
    <t>歷史與神話之書</t>
    <phoneticPr fontId="5" type="noConversion"/>
  </si>
  <si>
    <t>三國時代的遺物</t>
    <phoneticPr fontId="5" type="noConversion"/>
  </si>
  <si>
    <t>圖：玻璃工藝品的地圖(考古4)</t>
    <phoneticPr fontId="5" type="noConversion"/>
  </si>
  <si>
    <t>圖：大島的地圖(考古5)</t>
    <phoneticPr fontId="5" type="noConversion"/>
  </si>
  <si>
    <t>圖：中美洲的容器地圖(考古5)</t>
    <phoneticPr fontId="5" type="noConversion"/>
  </si>
  <si>
    <t>傳說中的王之地</t>
    <phoneticPr fontId="5" type="noConversion"/>
  </si>
  <si>
    <t>圖：精巧加工的地圖(考古4)</t>
    <phoneticPr fontId="5" type="noConversion"/>
  </si>
  <si>
    <t>圖：中美洲遺物的地圖(考古5)</t>
    <phoneticPr fontId="5" type="noConversion"/>
  </si>
  <si>
    <t>圖：中美洲盆的地圖(考古5)</t>
    <phoneticPr fontId="5" type="noConversion"/>
  </si>
  <si>
    <t>圖：中美洲雕像的地圖(考古5)</t>
    <phoneticPr fontId="5" type="noConversion"/>
  </si>
  <si>
    <t>圖：古代道具的地圖(考古4)</t>
    <phoneticPr fontId="5" type="noConversion"/>
  </si>
  <si>
    <t>圖：古代波斯印章的地圖(考古4)</t>
    <phoneticPr fontId="5" type="noConversion"/>
  </si>
  <si>
    <t>圖：楔形文字遺物的地圖(考古4)</t>
    <phoneticPr fontId="5" type="noConversion"/>
  </si>
  <si>
    <t>圖：象形文字遺跡的地圖(考古4)</t>
    <phoneticPr fontId="5" type="noConversion"/>
  </si>
  <si>
    <t>圖：古希臘之槍的地圖(考古4)</t>
    <phoneticPr fontId="5" type="noConversion"/>
  </si>
  <si>
    <t>圖：古代鐵器的地圖(考古4)</t>
    <phoneticPr fontId="5" type="noConversion"/>
  </si>
  <si>
    <t>圖：古代波斯遺物的地圖(考古4)</t>
    <phoneticPr fontId="5" type="noConversion"/>
  </si>
  <si>
    <t>圖：鋒利石器的地圖(考古4)</t>
    <phoneticPr fontId="1" type="noConversion"/>
  </si>
  <si>
    <t>佇立於大地的石柱</t>
    <phoneticPr fontId="5" type="noConversion"/>
  </si>
  <si>
    <t>維京海盜的戰地</t>
    <phoneticPr fontId="1" type="noConversion"/>
  </si>
  <si>
    <t>迷樣人物的挑戰信(轉激戰的結局)</t>
    <phoneticPr fontId="5" type="noConversion"/>
  </si>
  <si>
    <t>古代建築指南</t>
    <phoneticPr fontId="5" type="noConversion"/>
  </si>
  <si>
    <t>鐵之國的遺跡</t>
    <phoneticPr fontId="5" type="noConversion"/>
  </si>
  <si>
    <t>國王的石碑</t>
    <phoneticPr fontId="5" type="noConversion"/>
  </si>
  <si>
    <t>圖：羅馬帝國的防壘的地圖(考古8)</t>
    <phoneticPr fontId="5" type="noConversion"/>
  </si>
  <si>
    <t>地區調查委託</t>
    <phoneticPr fontId="1" type="noConversion"/>
  </si>
  <si>
    <t>傑出官人之軌跡</t>
    <phoneticPr fontId="5" type="noConversion"/>
  </si>
  <si>
    <t>遺：利馬教會上層</t>
    <phoneticPr fontId="5" type="noConversion"/>
  </si>
  <si>
    <t>前人的記錄</t>
    <phoneticPr fontId="5" type="noConversion"/>
  </si>
  <si>
    <t>圖：安地斯儀式道具的地圖(考古9)</t>
    <phoneticPr fontId="5" type="noConversion"/>
  </si>
  <si>
    <t>立志向學的少女</t>
    <phoneticPr fontId="5" type="noConversion"/>
  </si>
  <si>
    <t>圖：民房的地圖(考古9)</t>
    <phoneticPr fontId="5" type="noConversion"/>
  </si>
  <si>
    <t>決勝負之詩文</t>
    <phoneticPr fontId="5" type="noConversion"/>
  </si>
  <si>
    <t>流傳的陪葬品</t>
    <phoneticPr fontId="5" type="noConversion"/>
  </si>
  <si>
    <t>圖：城鳥瞰圖的地圖(考古8)</t>
    <phoneticPr fontId="5" type="noConversion"/>
  </si>
  <si>
    <t>圖：古代酒器的地圖(考古8)</t>
    <phoneticPr fontId="5" type="noConversion"/>
  </si>
  <si>
    <t>求學所需的委託</t>
    <phoneticPr fontId="5" type="noConversion"/>
  </si>
  <si>
    <t>圖：怪異頭蓋骨的地圖(考古8)</t>
    <phoneticPr fontId="5" type="noConversion"/>
  </si>
  <si>
    <t>圖：舊石碑的地圖(考古8)</t>
    <phoneticPr fontId="5" type="noConversion"/>
  </si>
  <si>
    <t>圖：競技道具的地圖(考古7)</t>
    <phoneticPr fontId="5" type="noConversion"/>
  </si>
  <si>
    <t>圖：原住民土器的地圖(考古6)</t>
    <phoneticPr fontId="5" type="noConversion"/>
  </si>
  <si>
    <t>圖：古代手推車的地圖(考古8)</t>
    <phoneticPr fontId="5" type="noConversion"/>
  </si>
  <si>
    <t>圖：古書的地圖(考古7)</t>
    <phoneticPr fontId="5" type="noConversion"/>
  </si>
  <si>
    <t>經過裝飾的支柱</t>
    <phoneticPr fontId="5" type="noConversion"/>
  </si>
  <si>
    <t>圖：古代壁畫的地圖(考古7)</t>
    <phoneticPr fontId="5" type="noConversion"/>
  </si>
  <si>
    <t>圖：古代墳墓的地圖(考古7)</t>
    <phoneticPr fontId="5" type="noConversion"/>
  </si>
  <si>
    <t>圖：古代文章的地圖(考古5)</t>
    <phoneticPr fontId="5" type="noConversion"/>
  </si>
  <si>
    <t>圖：詭異的頭蓋骨的地圖(考古5)</t>
    <phoneticPr fontId="5" type="noConversion"/>
  </si>
  <si>
    <t>圖：古代道具的地圖(考古6)</t>
    <phoneticPr fontId="5" type="noConversion"/>
  </si>
  <si>
    <t>圖：中美洲酒杯的地圖(考古6)</t>
    <phoneticPr fontId="5" type="noConversion"/>
  </si>
  <si>
    <t>圖：古代村落的地圖(考古5)</t>
    <phoneticPr fontId="5" type="noConversion"/>
  </si>
  <si>
    <t>圖：水位計測器的地圖(考古6)</t>
    <phoneticPr fontId="5" type="noConversion"/>
  </si>
  <si>
    <t>圖：中美洲土器的地圖(考古6)</t>
    <phoneticPr fontId="5" type="noConversion"/>
  </si>
  <si>
    <t>圖：大型土器的地圖(考古6)</t>
    <phoneticPr fontId="5" type="noConversion"/>
  </si>
  <si>
    <t>圖：古代貨幣的地圖(考古6)</t>
    <phoneticPr fontId="5" type="noConversion"/>
  </si>
  <si>
    <t>圖：光之肚臍的地圖(考古6)</t>
    <phoneticPr fontId="5" type="noConversion"/>
  </si>
  <si>
    <t>圖：安地斯儀式道具的地圖(考古6)</t>
    <phoneticPr fontId="5" type="noConversion"/>
  </si>
  <si>
    <t>圖：古代武器的地圖(考古6)</t>
    <phoneticPr fontId="5" type="noConversion"/>
  </si>
  <si>
    <t>圖：古代部落的地圖(考古5)</t>
    <phoneticPr fontId="5" type="noConversion"/>
  </si>
  <si>
    <t>圖：先史時代史跡的地圖(考古6)</t>
    <phoneticPr fontId="5" type="noConversion"/>
  </si>
  <si>
    <t>圖：貝製飾品的地圖(考古4)</t>
    <phoneticPr fontId="5" type="noConversion"/>
  </si>
  <si>
    <t>圖：送葬用陶瓷器的地圖(考古4)</t>
    <phoneticPr fontId="5" type="noConversion"/>
  </si>
  <si>
    <t>圖：古代護具的地圖(考古5)</t>
    <phoneticPr fontId="5" type="noConversion"/>
  </si>
  <si>
    <t>圖：古代文獻的地圖(考古4)</t>
    <phoneticPr fontId="5" type="noConversion"/>
  </si>
  <si>
    <t>圖：英雄碑文的地圖(考古5)</t>
    <phoneticPr fontId="5" type="noConversion"/>
  </si>
  <si>
    <t>圖：古羅馬之盾的地圖(考古5)</t>
    <phoneticPr fontId="5" type="noConversion"/>
  </si>
  <si>
    <t>圖：古代印度印章的地圖(考古5)</t>
    <phoneticPr fontId="5" type="noConversion"/>
  </si>
  <si>
    <t>圖：中美洲的容器地圖(考古4)</t>
    <phoneticPr fontId="5" type="noConversion"/>
  </si>
  <si>
    <t>圖：中美洲土器的地圖(考古4)</t>
    <phoneticPr fontId="5" type="noConversion"/>
  </si>
  <si>
    <t>圖：競技用具的地圖(考古4)</t>
    <phoneticPr fontId="5" type="noConversion"/>
  </si>
  <si>
    <t>圖：中南美盆的地圖(考古4)</t>
    <phoneticPr fontId="5" type="noConversion"/>
  </si>
  <si>
    <t>圖：古代土器的地圖(考古4)</t>
    <phoneticPr fontId="5" type="noConversion"/>
  </si>
  <si>
    <t>圖：奇妙的成塊地圖(考古4)</t>
    <phoneticPr fontId="5" type="noConversion"/>
  </si>
  <si>
    <t>圖：古代道具的地圖(考古5)</t>
    <phoneticPr fontId="5" type="noConversion"/>
  </si>
  <si>
    <t>圖：彩色磚塊的地圖(考古5)</t>
    <phoneticPr fontId="5" type="noConversion"/>
  </si>
  <si>
    <t>沙丘貓</t>
    <phoneticPr fontId="1" type="noConversion"/>
  </si>
  <si>
    <t>納米布沙漠擬步甲</t>
    <phoneticPr fontId="1" type="noConversion"/>
  </si>
  <si>
    <t>(比布魯斯郊外)</t>
    <phoneticPr fontId="1" type="noConversion"/>
  </si>
  <si>
    <t>歐亞大陸極東地區</t>
    <phoneticPr fontId="1" type="noConversion"/>
  </si>
  <si>
    <t>褪色的地圖</t>
  </si>
  <si>
    <t>羽毛凉鞋</t>
    <phoneticPr fontId="1" type="noConversion"/>
  </si>
  <si>
    <t>AR3</t>
    <phoneticPr fontId="1" type="noConversion"/>
  </si>
  <si>
    <t>二</t>
    <phoneticPr fontId="1" type="noConversion"/>
  </si>
  <si>
    <t>紅尾鯰</t>
    <phoneticPr fontId="1" type="noConversion"/>
  </si>
  <si>
    <t>釣魚發現物</t>
    <phoneticPr fontId="1" type="noConversion"/>
  </si>
  <si>
    <t>釣魚發現物</t>
    <phoneticPr fontId="1" type="noConversion"/>
  </si>
  <si>
    <t>釣魚</t>
    <phoneticPr fontId="1" type="noConversion"/>
  </si>
  <si>
    <t>亞馬遜河流域</t>
    <phoneticPr fontId="1" type="noConversion"/>
  </si>
  <si>
    <t>(14132,4952)</t>
    <phoneticPr fontId="1" type="noConversion"/>
  </si>
  <si>
    <t>釣魚發現物</t>
    <phoneticPr fontId="1" type="noConversion"/>
  </si>
  <si>
    <t>圖：透明魚的地圖(生物9)</t>
    <phoneticPr fontId="1" type="noConversion"/>
  </si>
  <si>
    <t>圖：奇妙的魚的地圖(生物6)</t>
    <phoneticPr fontId="1" type="noConversion"/>
  </si>
  <si>
    <t>圖：湖中魚的地圖(生物6)</t>
    <phoneticPr fontId="1" type="noConversion"/>
  </si>
  <si>
    <t>長崎</t>
    <phoneticPr fontId="5" type="noConversion"/>
  </si>
  <si>
    <t>真黃金鄉</t>
    <phoneticPr fontId="5" type="noConversion"/>
  </si>
  <si>
    <t>卡利卡特</t>
    <phoneticPr fontId="5" type="noConversion"/>
  </si>
  <si>
    <t>羅馬</t>
    <phoneticPr fontId="5" type="noConversion"/>
  </si>
  <si>
    <t>亞歷山大</t>
    <phoneticPr fontId="5" type="noConversion"/>
  </si>
  <si>
    <t>雅典</t>
    <phoneticPr fontId="5" type="noConversion"/>
  </si>
  <si>
    <t>日本擬人面蟹</t>
    <phoneticPr fontId="1" type="noConversion"/>
  </si>
  <si>
    <t>釣魚</t>
    <phoneticPr fontId="1" type="noConversion"/>
  </si>
  <si>
    <t>夏威夷海域</t>
    <phoneticPr fontId="1" type="noConversion"/>
  </si>
  <si>
    <t>夏威夷港外(9040,3970)</t>
    <phoneticPr fontId="1" type="noConversion"/>
  </si>
  <si>
    <t>金環之耳飾</t>
    <phoneticPr fontId="5" type="noConversion"/>
  </si>
  <si>
    <t>伊南娜贊歌</t>
    <phoneticPr fontId="5" type="noConversion"/>
  </si>
  <si>
    <t>波麗雅芙像</t>
    <phoneticPr fontId="1" type="noConversion"/>
  </si>
  <si>
    <t>伊南娜神像</t>
    <phoneticPr fontId="1" type="noConversion"/>
  </si>
  <si>
    <t>南姆拉普黃金面具</t>
    <phoneticPr fontId="1" type="noConversion"/>
  </si>
  <si>
    <t>銀的十字架</t>
    <phoneticPr fontId="1" type="noConversion"/>
  </si>
  <si>
    <t>卡瑪普阿像</t>
    <phoneticPr fontId="1" type="noConversion"/>
  </si>
  <si>
    <t>佩蕾像</t>
    <phoneticPr fontId="1" type="noConversion"/>
  </si>
  <si>
    <t>涅伊特像</t>
    <phoneticPr fontId="1" type="noConversion"/>
  </si>
  <si>
    <t>十字架的項鍊</t>
    <phoneticPr fontId="7" type="noConversion"/>
  </si>
  <si>
    <t>烏爾那木法典</t>
    <phoneticPr fontId="1" type="noConversion"/>
  </si>
  <si>
    <t>塞拉比斯像</t>
    <phoneticPr fontId="1" type="noConversion"/>
  </si>
  <si>
    <t>冷凍猛獁象</t>
    <phoneticPr fontId="1" type="noConversion"/>
  </si>
  <si>
    <t>有肉瘤的野獸化石</t>
    <phoneticPr fontId="1" type="noConversion"/>
  </si>
  <si>
    <t>白令海鸕茲</t>
    <phoneticPr fontId="1" type="noConversion"/>
  </si>
  <si>
    <t>裏海虎</t>
    <phoneticPr fontId="1" type="noConversion"/>
  </si>
  <si>
    <t>犛牛</t>
    <phoneticPr fontId="1" type="noConversion"/>
  </si>
  <si>
    <t>不列顛島北邊</t>
    <phoneticPr fontId="1" type="noConversion"/>
  </si>
  <si>
    <t>蘇伊士西北部</t>
  </si>
  <si>
    <t>孟加拉灣北岸</t>
  </si>
  <si>
    <t>喜馬拉雅山脈附近、西伯利亞地區</t>
    <phoneticPr fontId="1" type="noConversion"/>
  </si>
  <si>
    <t>烏斯秋爾特高原、貝加爾湖附近、</t>
    <phoneticPr fontId="1" type="noConversion"/>
  </si>
  <si>
    <t>歐亞大陸極東</t>
    <phoneticPr fontId="1" type="noConversion"/>
  </si>
  <si>
    <t>朗塘谷</t>
    <phoneticPr fontId="1" type="noConversion"/>
  </si>
  <si>
    <t>AR3+</t>
    <phoneticPr fontId="1" type="noConversion"/>
  </si>
  <si>
    <t>兵馬俑坑</t>
    <phoneticPr fontId="1" type="noConversion"/>
  </si>
  <si>
    <t>重慶西南(峨嵋山東)</t>
    <phoneticPr fontId="1" type="noConversion"/>
  </si>
  <si>
    <t>AR3+</t>
    <phoneticPr fontId="1" type="noConversion"/>
  </si>
  <si>
    <t>二</t>
    <phoneticPr fontId="1" type="noConversion"/>
  </si>
  <si>
    <t>貓不會在被爐中蜷起來</t>
  </si>
  <si>
    <t>倫敦</t>
    <phoneticPr fontId="5" type="noConversion"/>
  </si>
  <si>
    <t>荷巴特北部</t>
    <phoneticPr fontId="5" type="noConversion"/>
  </si>
  <si>
    <t>金絲猴</t>
    <phoneticPr fontId="5" type="noConversion"/>
  </si>
  <si>
    <t>王妃與猴</t>
    <phoneticPr fontId="5" type="noConversion"/>
  </si>
  <si>
    <t>伊斯坦堡</t>
    <phoneticPr fontId="5" type="noConversion"/>
  </si>
  <si>
    <t>重慶西南(峨嵋山東)</t>
    <phoneticPr fontId="5" type="noConversion"/>
  </si>
  <si>
    <t>塞維爾/馬賽/阿姆斯特丹/突尼斯</t>
    <phoneticPr fontId="5" type="noConversion"/>
  </si>
  <si>
    <t>大西洋中央西岸</t>
    <phoneticPr fontId="5" type="noConversion"/>
  </si>
  <si>
    <t>獵人系列</t>
    <phoneticPr fontId="1" type="noConversion"/>
  </si>
  <si>
    <t>里斯本/熱那亞/威尼斯</t>
    <phoneticPr fontId="5" type="noConversion"/>
  </si>
  <si>
    <t>非洲幾內亞灣北部</t>
    <phoneticPr fontId="5" type="noConversion"/>
  </si>
  <si>
    <t>薩路基獵犬</t>
    <phoneticPr fontId="1" type="noConversion"/>
  </si>
  <si>
    <t>最棒的狗</t>
    <phoneticPr fontId="1" type="noConversion"/>
  </si>
  <si>
    <t>安平</t>
    <phoneticPr fontId="1" type="noConversion"/>
  </si>
  <si>
    <t>亞歷山大</t>
    <phoneticPr fontId="1" type="noConversion"/>
  </si>
  <si>
    <t>山中的危險生物</t>
    <phoneticPr fontId="5" type="noConversion"/>
  </si>
  <si>
    <t>利馬</t>
    <phoneticPr fontId="5" type="noConversion"/>
  </si>
  <si>
    <t>淡水東南(淡水河西)</t>
    <phoneticPr fontId="5" type="noConversion"/>
  </si>
  <si>
    <t>貝加爾海豹</t>
    <phoneticPr fontId="1" type="noConversion"/>
  </si>
  <si>
    <t>聖多明哥</t>
    <phoneticPr fontId="1" type="noConversion"/>
  </si>
  <si>
    <t>鄂霍次克海西岸(貝加爾湖)</t>
    <phoneticPr fontId="1" type="noConversion"/>
  </si>
  <si>
    <t>斯德哥爾摩</t>
    <phoneticPr fontId="5" type="noConversion"/>
  </si>
  <si>
    <t>產香料的貓</t>
    <phoneticPr fontId="1" type="noConversion"/>
  </si>
  <si>
    <t>(7515,2300)</t>
    <phoneticPr fontId="1" type="noConversion"/>
  </si>
  <si>
    <t>倫敦</t>
    <phoneticPr fontId="5" type="noConversion"/>
  </si>
  <si>
    <t>波羅的海北岸</t>
    <phoneticPr fontId="5" type="noConversion"/>
  </si>
  <si>
    <t>聖納度系列</t>
    <phoneticPr fontId="1" type="noConversion"/>
  </si>
  <si>
    <t>斯德哥爾摩</t>
    <phoneticPr fontId="5" type="noConversion"/>
  </si>
  <si>
    <t>斯堪地那維亞西海岸</t>
    <phoneticPr fontId="5" type="noConversion"/>
  </si>
  <si>
    <t>巨人的手掌</t>
    <phoneticPr fontId="1" type="noConversion"/>
  </si>
  <si>
    <t>雅加達</t>
    <phoneticPr fontId="5" type="noConversion"/>
  </si>
  <si>
    <t>荷巴特北部</t>
    <phoneticPr fontId="5" type="noConversion"/>
  </si>
  <si>
    <t>最強的鼴鼠</t>
    <phoneticPr fontId="1" type="noConversion"/>
  </si>
  <si>
    <t>虛幻的粉紅色蜥蜴</t>
    <phoneticPr fontId="5" type="noConversion"/>
  </si>
  <si>
    <t>聖多明哥</t>
    <phoneticPr fontId="5" type="noConversion"/>
  </si>
  <si>
    <t>加拉巴哥島南岸(加拉巴哥島內地)</t>
    <phoneticPr fontId="5" type="noConversion"/>
  </si>
  <si>
    <t>臉色鮮紅的蜥蝪</t>
    <phoneticPr fontId="1" type="noConversion"/>
  </si>
  <si>
    <t>巴爾蒂總管的興趣</t>
    <phoneticPr fontId="5" type="noConversion"/>
  </si>
  <si>
    <t>開普敦/亞丁</t>
    <phoneticPr fontId="5" type="noConversion"/>
  </si>
  <si>
    <t>馬達加斯加西岸</t>
    <phoneticPr fontId="5" type="noConversion"/>
  </si>
  <si>
    <t>危險的雲</t>
    <phoneticPr fontId="1" type="noConversion"/>
  </si>
  <si>
    <t>白神系列</t>
    <phoneticPr fontId="5" type="noConversion"/>
  </si>
  <si>
    <t>卡利卡特</t>
    <phoneticPr fontId="5" type="noConversion"/>
  </si>
  <si>
    <t>澳洲西北岸</t>
    <phoneticPr fontId="5" type="noConversion"/>
  </si>
  <si>
    <t>進行追蹤吧</t>
    <phoneticPr fontId="1" type="noConversion"/>
  </si>
  <si>
    <t>蜜獾</t>
    <phoneticPr fontId="5" type="noConversion"/>
  </si>
  <si>
    <t xml:space="preserve">鬥士的別名 </t>
    <phoneticPr fontId="5" type="noConversion"/>
  </si>
  <si>
    <t>拿坡里</t>
    <phoneticPr fontId="5" type="noConversion"/>
  </si>
  <si>
    <t>羅安達北部</t>
    <phoneticPr fontId="5" type="noConversion"/>
  </si>
  <si>
    <t>百獸之王</t>
    <phoneticPr fontId="1" type="noConversion"/>
  </si>
  <si>
    <t>海象</t>
    <phoneticPr fontId="5" type="noConversion"/>
  </si>
  <si>
    <t>楚科奇海</t>
    <phoneticPr fontId="5" type="noConversion"/>
  </si>
  <si>
    <t>(8266,1111)</t>
    <phoneticPr fontId="1" type="noConversion"/>
  </si>
  <si>
    <t>鬆獅犬</t>
    <phoneticPr fontId="5" type="noConversion"/>
  </si>
  <si>
    <t>拉圖所關心的狗</t>
    <phoneticPr fontId="1" type="noConversion"/>
  </si>
  <si>
    <t>雲台山西</t>
    <phoneticPr fontId="5" type="noConversion"/>
  </si>
  <si>
    <t>卡利卡特</t>
    <phoneticPr fontId="5" type="noConversion"/>
  </si>
  <si>
    <t>孟加拉灣北岸</t>
    <phoneticPr fontId="5" type="noConversion"/>
  </si>
  <si>
    <t>黑色的猛獸</t>
    <phoneticPr fontId="1" type="noConversion"/>
  </si>
  <si>
    <t>白神系列</t>
    <phoneticPr fontId="1" type="noConversion"/>
  </si>
  <si>
    <t>在黑暗中蠢動的陰影</t>
    <phoneticPr fontId="1" type="noConversion"/>
  </si>
  <si>
    <t>聖喬治/亞丁/卡利卡特</t>
    <phoneticPr fontId="5" type="noConversion"/>
  </si>
  <si>
    <t>馬達加斯加西岸</t>
    <phoneticPr fontId="5" type="noConversion"/>
  </si>
  <si>
    <t>紐芬蘭犬</t>
    <phoneticPr fontId="1" type="noConversion"/>
  </si>
  <si>
    <t>漁夫的夥伴</t>
    <phoneticPr fontId="1" type="noConversion"/>
  </si>
  <si>
    <t>倫敦</t>
    <phoneticPr fontId="1" type="noConversion"/>
  </si>
  <si>
    <t>特拉諾瓦北岸</t>
    <phoneticPr fontId="5" type="noConversion"/>
  </si>
  <si>
    <t>危險的海峽</t>
    <phoneticPr fontId="1" type="noConversion"/>
  </si>
  <si>
    <t>卡利卡特</t>
    <phoneticPr fontId="1" type="noConversion"/>
  </si>
  <si>
    <t>非洲西北岸</t>
    <phoneticPr fontId="1" type="noConversion"/>
  </si>
  <si>
    <t>馬賽</t>
    <phoneticPr fontId="5" type="noConversion"/>
  </si>
  <si>
    <t>北美大陸西岸</t>
    <phoneticPr fontId="1" type="noConversion"/>
  </si>
  <si>
    <t>白色的大衣</t>
    <phoneticPr fontId="1" type="noConversion"/>
  </si>
  <si>
    <t>倫敦</t>
    <phoneticPr fontId="5" type="noConversion"/>
  </si>
  <si>
    <t>波羅的海北方</t>
    <phoneticPr fontId="5" type="noConversion"/>
  </si>
  <si>
    <t>獐</t>
    <phoneticPr fontId="5" type="noConversion"/>
  </si>
  <si>
    <t>膽小的動物</t>
    <phoneticPr fontId="1" type="noConversion"/>
  </si>
  <si>
    <t>雅加達</t>
    <phoneticPr fontId="5" type="noConversion"/>
  </si>
  <si>
    <t>浦項西</t>
    <phoneticPr fontId="5" type="noConversion"/>
  </si>
  <si>
    <t>森林的合唱團</t>
    <phoneticPr fontId="1" type="noConversion"/>
  </si>
  <si>
    <t>亞丁</t>
    <phoneticPr fontId="5" type="noConversion"/>
  </si>
  <si>
    <t>精靈之舞</t>
    <phoneticPr fontId="1" type="noConversion"/>
  </si>
  <si>
    <t>怪鳥系列</t>
    <phoneticPr fontId="1" type="noConversion"/>
  </si>
  <si>
    <t>阿扎瓦犬</t>
    <phoneticPr fontId="5" type="noConversion"/>
  </si>
  <si>
    <t xml:space="preserve">沙漠的獵犬 </t>
    <phoneticPr fontId="1" type="noConversion"/>
  </si>
  <si>
    <t>阿爾金</t>
    <phoneticPr fontId="5" type="noConversion"/>
  </si>
  <si>
    <t>大沙漠</t>
    <phoneticPr fontId="1" type="noConversion"/>
  </si>
  <si>
    <t>珍島犬</t>
    <phoneticPr fontId="5" type="noConversion"/>
  </si>
  <si>
    <t>引以為傲的狗</t>
    <phoneticPr fontId="1" type="noConversion"/>
  </si>
  <si>
    <t>安平</t>
    <phoneticPr fontId="5" type="noConversion"/>
  </si>
  <si>
    <t>赤猴</t>
    <phoneticPr fontId="1" type="noConversion"/>
  </si>
  <si>
    <t>雅典</t>
    <phoneticPr fontId="1" type="noConversion"/>
  </si>
  <si>
    <t>大西洋中部西岸</t>
    <phoneticPr fontId="1" type="noConversion"/>
  </si>
  <si>
    <t>尖蹄</t>
    <phoneticPr fontId="1" type="noConversion"/>
  </si>
  <si>
    <t>里斯本</t>
    <phoneticPr fontId="5" type="noConversion"/>
  </si>
  <si>
    <t>大西洋中央西岸</t>
    <phoneticPr fontId="5" type="noConversion"/>
  </si>
  <si>
    <t>大地的躍動</t>
    <phoneticPr fontId="1" type="noConversion"/>
  </si>
  <si>
    <t>尖蹄系列</t>
    <phoneticPr fontId="5" type="noConversion"/>
  </si>
  <si>
    <t>面目嚇人的猴子</t>
    <phoneticPr fontId="1" type="noConversion"/>
  </si>
  <si>
    <t>倫敦/阿姆斯特丹/塞維爾</t>
    <phoneticPr fontId="5" type="noConversion"/>
  </si>
  <si>
    <t>非洲幾內亞灣北部</t>
    <phoneticPr fontId="5" type="noConversion"/>
  </si>
  <si>
    <t>潛藏於溪流中的巨大身影</t>
    <phoneticPr fontId="1" type="noConversion"/>
  </si>
  <si>
    <t>安平</t>
    <phoneticPr fontId="5" type="noConversion"/>
  </si>
  <si>
    <t>日本列島西岸</t>
    <phoneticPr fontId="5" type="noConversion"/>
  </si>
  <si>
    <t>鹿皮之所有</t>
    <phoneticPr fontId="1" type="noConversion"/>
  </si>
  <si>
    <t>里斯本</t>
    <phoneticPr fontId="5" type="noConversion"/>
  </si>
  <si>
    <t>淡水東南(淡水河西)</t>
    <phoneticPr fontId="5" type="noConversion"/>
  </si>
  <si>
    <t>圖：稀有鹿種的地圖(生物10)</t>
    <phoneticPr fontId="1" type="noConversion"/>
  </si>
  <si>
    <t>聖彼得堡</t>
    <phoneticPr fontId="5" type="noConversion"/>
  </si>
  <si>
    <t>(7200,2130)</t>
    <phoneticPr fontId="1" type="noConversion"/>
  </si>
  <si>
    <t>易於飼養的玩賞犬</t>
    <phoneticPr fontId="1" type="noConversion"/>
  </si>
  <si>
    <t>安平</t>
    <phoneticPr fontId="5" type="noConversion"/>
  </si>
  <si>
    <t>江戶北</t>
    <phoneticPr fontId="5" type="noConversion"/>
  </si>
  <si>
    <t>不見蹤影的生物</t>
    <phoneticPr fontId="1" type="noConversion"/>
  </si>
  <si>
    <t>波多貝羅</t>
    <phoneticPr fontId="5" type="noConversion"/>
  </si>
  <si>
    <t>梅里達西南部</t>
    <phoneticPr fontId="5" type="noConversion"/>
  </si>
  <si>
    <t>獵犬</t>
    <phoneticPr fontId="1" type="noConversion"/>
  </si>
  <si>
    <t>貓系列</t>
    <phoneticPr fontId="1" type="noConversion"/>
  </si>
  <si>
    <t>郊狼</t>
    <phoneticPr fontId="5" type="noConversion"/>
  </si>
  <si>
    <t>唱歌的狗</t>
    <phoneticPr fontId="1" type="noConversion"/>
  </si>
  <si>
    <t>聖喬治</t>
    <phoneticPr fontId="5" type="noConversion"/>
  </si>
  <si>
    <t>科羅拉多高原</t>
    <phoneticPr fontId="5" type="noConversion"/>
  </si>
  <si>
    <t>會唱歌的鳥</t>
    <phoneticPr fontId="1" type="noConversion"/>
  </si>
  <si>
    <t>於仙人掌之下</t>
    <phoneticPr fontId="1" type="noConversion"/>
  </si>
  <si>
    <t>利馬</t>
    <phoneticPr fontId="5" type="noConversion"/>
  </si>
  <si>
    <t>加拉巴哥島南岸(加拉巴哥島內地)</t>
    <phoneticPr fontId="5" type="noConversion"/>
  </si>
  <si>
    <t>棲息於海中的蜥蝪</t>
    <phoneticPr fontId="1" type="noConversion"/>
  </si>
  <si>
    <t>卷尾猴</t>
    <phoneticPr fontId="1" type="noConversion"/>
  </si>
  <si>
    <t>阿姆斯特丹</t>
    <phoneticPr fontId="5" type="noConversion"/>
  </si>
  <si>
    <t>四眼鹿</t>
    <phoneticPr fontId="1" type="noConversion"/>
  </si>
  <si>
    <t>淡水東南</t>
    <phoneticPr fontId="5" type="noConversion"/>
  </si>
  <si>
    <t>南美北岸高地</t>
    <phoneticPr fontId="5" type="noConversion"/>
  </si>
  <si>
    <t>行動遲緩的生物</t>
    <phoneticPr fontId="1" type="noConversion"/>
  </si>
  <si>
    <t>里約熱內盧</t>
    <phoneticPr fontId="5" type="noConversion"/>
  </si>
  <si>
    <t>南美東南岸</t>
    <phoneticPr fontId="5" type="noConversion"/>
  </si>
  <si>
    <t>鬃狼</t>
    <phoneticPr fontId="1" type="noConversion"/>
  </si>
  <si>
    <t>里斯本</t>
    <phoneticPr fontId="5" type="noConversion"/>
  </si>
  <si>
    <t>南美東南岸(巴拉圭河上游)</t>
    <phoneticPr fontId="5" type="noConversion"/>
  </si>
  <si>
    <t>塞維爾</t>
    <phoneticPr fontId="5" type="noConversion"/>
  </si>
  <si>
    <t>非洲幾內亞灣北部</t>
    <phoneticPr fontId="5" type="noConversion"/>
  </si>
  <si>
    <t>黑耳朵的野獸</t>
    <phoneticPr fontId="1" type="noConversion"/>
  </si>
  <si>
    <t>希臘陸龜</t>
    <phoneticPr fontId="1" type="noConversion"/>
  </si>
  <si>
    <t>甘地亞西部</t>
    <phoneticPr fontId="1" type="noConversion"/>
  </si>
  <si>
    <t>聖多明哥</t>
    <phoneticPr fontId="5" type="noConversion"/>
  </si>
  <si>
    <t>加拉巴哥島群島海域</t>
    <phoneticPr fontId="5" type="noConversion"/>
  </si>
  <si>
    <t>調查誤入的島嶼</t>
    <phoneticPr fontId="1" type="noConversion"/>
  </si>
  <si>
    <t>帕米爾盤羊</t>
    <phoneticPr fontId="1" type="noConversion"/>
  </si>
  <si>
    <t>塞維爾</t>
    <phoneticPr fontId="1" type="noConversion"/>
  </si>
  <si>
    <t>黑海東北岸(烏斯秋爾特高原)</t>
    <phoneticPr fontId="1" type="noConversion"/>
  </si>
  <si>
    <t>亞丁</t>
    <phoneticPr fontId="5" type="noConversion"/>
  </si>
  <si>
    <t>馬達加斯加西岸</t>
    <phoneticPr fontId="5" type="noConversion"/>
  </si>
  <si>
    <t>領口的顏色</t>
    <phoneticPr fontId="1" type="noConversion"/>
  </si>
  <si>
    <t>怪鳥系列</t>
    <phoneticPr fontId="1" type="noConversion"/>
  </si>
  <si>
    <t>調查島上的生物</t>
    <phoneticPr fontId="1" type="noConversion"/>
  </si>
  <si>
    <t>利馬</t>
    <phoneticPr fontId="5" type="noConversion"/>
  </si>
  <si>
    <t>森林深處之謎</t>
    <phoneticPr fontId="1" type="noConversion"/>
  </si>
  <si>
    <t>吃竹者</t>
    <phoneticPr fontId="1" type="noConversion"/>
  </si>
  <si>
    <t>卡利卡特</t>
    <phoneticPr fontId="5" type="noConversion"/>
  </si>
  <si>
    <t>加爾各答西南部</t>
    <phoneticPr fontId="5" type="noConversion"/>
  </si>
  <si>
    <t>猿神之使者</t>
    <phoneticPr fontId="1" type="noConversion"/>
  </si>
  <si>
    <t>里斯本</t>
    <phoneticPr fontId="5" type="noConversion"/>
  </si>
  <si>
    <t>卡利卡特北部</t>
    <phoneticPr fontId="5" type="noConversion"/>
  </si>
  <si>
    <t>松鼠猴</t>
    <phoneticPr fontId="1" type="noConversion"/>
  </si>
  <si>
    <t>南美東北岸</t>
    <phoneticPr fontId="5" type="noConversion"/>
  </si>
  <si>
    <t>環斑海豹</t>
    <phoneticPr fontId="1" type="noConversion"/>
  </si>
  <si>
    <t>圖：圓形海豹的地圖(生物5)</t>
    <phoneticPr fontId="1" type="noConversion"/>
  </si>
  <si>
    <t>聖彼得堡</t>
    <phoneticPr fontId="5" type="noConversion"/>
  </si>
  <si>
    <t>(1950,1360)</t>
    <phoneticPr fontId="1" type="noConversion"/>
  </si>
  <si>
    <t>雅加達</t>
    <phoneticPr fontId="5" type="noConversion"/>
  </si>
  <si>
    <t>澳洲西北岸</t>
    <phoneticPr fontId="5" type="noConversion"/>
  </si>
  <si>
    <t>日本蝮</t>
    <phoneticPr fontId="5" type="noConversion"/>
  </si>
  <si>
    <t>醫生所尋找的毒蛇</t>
    <phoneticPr fontId="5" type="noConversion"/>
  </si>
  <si>
    <t>日本列島東南岸</t>
    <phoneticPr fontId="5" type="noConversion"/>
  </si>
  <si>
    <t>調查北歐的毒蛇</t>
    <phoneticPr fontId="5" type="noConversion"/>
  </si>
  <si>
    <t>一定要有日語</t>
    <phoneticPr fontId="1" type="noConversion"/>
  </si>
  <si>
    <t>印度洋西岸</t>
    <phoneticPr fontId="5" type="noConversion"/>
  </si>
  <si>
    <t>卡利卡特</t>
    <phoneticPr fontId="5" type="noConversion"/>
  </si>
  <si>
    <t>澳洲西北岸</t>
    <phoneticPr fontId="5" type="noConversion"/>
  </si>
  <si>
    <t>雅加達</t>
    <phoneticPr fontId="5" type="noConversion"/>
  </si>
  <si>
    <t>嘉定西北部</t>
    <phoneticPr fontId="5" type="noConversion"/>
  </si>
  <si>
    <t>雅加達</t>
    <phoneticPr fontId="5" type="noConversion"/>
  </si>
  <si>
    <t>汶萊東南部</t>
    <phoneticPr fontId="5" type="noConversion"/>
  </si>
  <si>
    <t>巨型環尾蜥</t>
    <phoneticPr fontId="1" type="noConversion"/>
  </si>
  <si>
    <t>圖：奇特的的蜥蜴的地圖(生物9)</t>
    <phoneticPr fontId="5" type="noConversion"/>
  </si>
  <si>
    <t>東南亞開拓港</t>
    <phoneticPr fontId="1" type="noConversion"/>
  </si>
  <si>
    <t>非洲南南東岸</t>
    <phoneticPr fontId="1" type="noConversion"/>
  </si>
  <si>
    <t>聖喬治</t>
    <phoneticPr fontId="5" type="noConversion"/>
  </si>
  <si>
    <t>非洲南南西岸</t>
    <phoneticPr fontId="5" type="noConversion"/>
  </si>
  <si>
    <t>紅狼</t>
    <phoneticPr fontId="5" type="noConversion"/>
  </si>
  <si>
    <t>圖：紅色的狼的地圖(生物7)</t>
    <phoneticPr fontId="5" type="noConversion"/>
  </si>
  <si>
    <t>利馬</t>
    <phoneticPr fontId="5" type="noConversion"/>
  </si>
  <si>
    <t>科羅拉多高原</t>
    <phoneticPr fontId="5" type="noConversion"/>
  </si>
  <si>
    <t>中樞限定</t>
    <phoneticPr fontId="5" type="noConversion"/>
  </si>
  <si>
    <t>里約熱內盧</t>
    <phoneticPr fontId="5" type="noConversion"/>
  </si>
  <si>
    <t>南美東北岸</t>
    <phoneticPr fontId="5" type="noConversion"/>
  </si>
  <si>
    <t>西貒</t>
    <phoneticPr fontId="1" type="noConversion"/>
  </si>
  <si>
    <t>塞維爾</t>
    <phoneticPr fontId="5" type="noConversion"/>
  </si>
  <si>
    <t>維拉克魯斯東南部</t>
    <phoneticPr fontId="5" type="noConversion"/>
  </si>
  <si>
    <t>雅加達</t>
    <phoneticPr fontId="5" type="noConversion"/>
  </si>
  <si>
    <t>嘉定西北部</t>
    <phoneticPr fontId="5" type="noConversion"/>
  </si>
  <si>
    <t>開普敦/桑給巴爾/亞丁</t>
    <phoneticPr fontId="5" type="noConversion"/>
  </si>
  <si>
    <t xml:space="preserve">馬薩瓦西南部 </t>
    <phoneticPr fontId="5" type="noConversion"/>
  </si>
  <si>
    <t>開普敦/亞丁</t>
    <phoneticPr fontId="5" type="noConversion"/>
  </si>
  <si>
    <t>馬達加斯加西岸</t>
    <phoneticPr fontId="5" type="noConversion"/>
  </si>
  <si>
    <t>怪鳥系列</t>
    <phoneticPr fontId="1" type="noConversion"/>
  </si>
  <si>
    <t>雅典</t>
    <phoneticPr fontId="5" type="noConversion"/>
  </si>
  <si>
    <t>貝魯特北部</t>
    <phoneticPr fontId="5" type="noConversion"/>
  </si>
  <si>
    <t>開普敦/桑給巴爾/亞丁/卡利卡特</t>
    <phoneticPr fontId="5" type="noConversion"/>
  </si>
  <si>
    <t xml:space="preserve">馬薩瓦西南部 </t>
    <phoneticPr fontId="5" type="noConversion"/>
  </si>
  <si>
    <t>圖：大猴子的地圖(生物8)</t>
    <phoneticPr fontId="5" type="noConversion"/>
  </si>
  <si>
    <t>倫敦/馬賽/卡利卡特</t>
    <phoneticPr fontId="5" type="noConversion"/>
  </si>
  <si>
    <t>盤羊</t>
    <phoneticPr fontId="5" type="noConversion"/>
  </si>
  <si>
    <t>圖：大綿羊的地圖(生物7)</t>
    <phoneticPr fontId="5" type="noConversion"/>
  </si>
  <si>
    <t>重慶西南(峨嵋山東)</t>
    <phoneticPr fontId="5" type="noConversion"/>
  </si>
  <si>
    <t>屋久島日本獼猴</t>
    <phoneticPr fontId="5" type="noConversion"/>
  </si>
  <si>
    <t>調査屋久島的猴子</t>
    <phoneticPr fontId="5" type="noConversion"/>
  </si>
  <si>
    <t>安平</t>
    <phoneticPr fontId="5" type="noConversion"/>
  </si>
  <si>
    <t>東亞東部</t>
    <phoneticPr fontId="1" type="noConversion"/>
  </si>
  <si>
    <t>東方盡頭之加拉巴哥</t>
    <phoneticPr fontId="5" type="noConversion"/>
  </si>
  <si>
    <t>(6139,3574)</t>
    <phoneticPr fontId="1" type="noConversion"/>
  </si>
  <si>
    <t>亞洲胡狼</t>
    <phoneticPr fontId="1" type="noConversion"/>
  </si>
  <si>
    <t>尋找金色的狗</t>
    <phoneticPr fontId="1" type="noConversion"/>
  </si>
  <si>
    <t>雅典</t>
    <phoneticPr fontId="1" type="noConversion"/>
  </si>
  <si>
    <t>雅法東南部</t>
    <phoneticPr fontId="1" type="noConversion"/>
  </si>
  <si>
    <t>毒蛇的威脅</t>
    <phoneticPr fontId="5" type="noConversion"/>
  </si>
  <si>
    <t>安平</t>
    <phoneticPr fontId="5" type="noConversion"/>
  </si>
  <si>
    <t>台灣島東南岸</t>
    <phoneticPr fontId="5" type="noConversion"/>
  </si>
  <si>
    <t>非洲野犬</t>
    <phoneticPr fontId="1" type="noConversion"/>
  </si>
  <si>
    <t>蒙巴薩西部</t>
    <phoneticPr fontId="1" type="noConversion"/>
  </si>
  <si>
    <t>擬鱷龜</t>
    <phoneticPr fontId="5" type="noConversion"/>
  </si>
  <si>
    <t>圖：看似兇暴的生物的地圖(生物6)</t>
    <phoneticPr fontId="5" type="noConversion"/>
  </si>
  <si>
    <t>北美大陸東南岸</t>
    <phoneticPr fontId="5" type="noConversion"/>
  </si>
  <si>
    <t>追尋虹彩</t>
    <phoneticPr fontId="5" type="noConversion"/>
  </si>
  <si>
    <t>西里伯斯島東岸</t>
    <phoneticPr fontId="5" type="noConversion"/>
  </si>
  <si>
    <t>圖：擅長挖洞動物地圖(生物7)</t>
    <phoneticPr fontId="5" type="noConversion"/>
  </si>
  <si>
    <t>倫敦/塞維爾/亞歷山大</t>
    <phoneticPr fontId="5" type="noConversion"/>
  </si>
  <si>
    <t>非洲西南岸</t>
    <phoneticPr fontId="5" type="noConversion"/>
  </si>
  <si>
    <t>南美東北岸</t>
    <phoneticPr fontId="5" type="noConversion"/>
  </si>
  <si>
    <t>大犰狳</t>
    <phoneticPr fontId="1" type="noConversion"/>
  </si>
  <si>
    <t>圖：身披鎧甲的動物的地圖(生物6)</t>
    <phoneticPr fontId="5" type="noConversion"/>
  </si>
  <si>
    <t>中南美開拓港</t>
    <phoneticPr fontId="5" type="noConversion"/>
  </si>
  <si>
    <t>南美東南岸(巴拉圭河上游)</t>
    <phoneticPr fontId="5" type="noConversion"/>
  </si>
  <si>
    <t>港海豹</t>
    <phoneticPr fontId="1" type="noConversion"/>
  </si>
  <si>
    <t>圖：沿岸海豹的地圖(生物5)</t>
    <phoneticPr fontId="1" type="noConversion"/>
  </si>
  <si>
    <t>舊金山</t>
    <phoneticPr fontId="1" type="noConversion"/>
  </si>
  <si>
    <t>亞歷山大群島海域</t>
    <phoneticPr fontId="1" type="noConversion"/>
  </si>
  <si>
    <t>(10360,2320)附近</t>
    <phoneticPr fontId="1" type="noConversion"/>
  </si>
  <si>
    <t>圖：大鼻子動物的地圖(生物5)</t>
    <phoneticPr fontId="7" type="noConversion"/>
  </si>
  <si>
    <t>熱那亞</t>
    <phoneticPr fontId="1" type="noConversion"/>
  </si>
  <si>
    <t>黑海東岸(高加索地方)</t>
    <phoneticPr fontId="1" type="noConversion"/>
  </si>
  <si>
    <t>黑猩猩</t>
    <phoneticPr fontId="5" type="noConversion"/>
  </si>
  <si>
    <t>圖：中型猴子的地圖(生物6)</t>
    <phoneticPr fontId="5" type="noConversion"/>
  </si>
  <si>
    <t>塞維爾</t>
    <phoneticPr fontId="5" type="noConversion"/>
  </si>
  <si>
    <t>大西洋中央西岸</t>
    <phoneticPr fontId="5" type="noConversion"/>
  </si>
  <si>
    <t>開普敦/桑給巴爾/亞丁</t>
    <phoneticPr fontId="5" type="noConversion"/>
  </si>
  <si>
    <t>印度西岸</t>
    <phoneticPr fontId="5" type="noConversion"/>
  </si>
  <si>
    <t>蘇俄牧羊犬</t>
    <phoneticPr fontId="1" type="noConversion"/>
  </si>
  <si>
    <t>再調查報酬(高加索地區)</t>
    <phoneticPr fontId="5" type="noConversion"/>
  </si>
  <si>
    <t>波羅的海北部(西西伯利亞平原)</t>
    <phoneticPr fontId="1" type="noConversion"/>
  </si>
  <si>
    <t xml:space="preserve">聖多明哥西部  </t>
    <phoneticPr fontId="5" type="noConversion"/>
  </si>
  <si>
    <t>日本鬣羚</t>
    <phoneticPr fontId="5" type="noConversion"/>
  </si>
  <si>
    <t>圖：似鹿動物的地圖(生物4)</t>
    <phoneticPr fontId="5" type="noConversion"/>
  </si>
  <si>
    <t>堺市</t>
    <phoneticPr fontId="5" type="noConversion"/>
  </si>
  <si>
    <t>日本列島東南岸</t>
    <phoneticPr fontId="5" type="noConversion"/>
  </si>
  <si>
    <t>圖：如老鼠般的動物之地圖(生物5)</t>
    <phoneticPr fontId="5" type="noConversion"/>
  </si>
  <si>
    <t>亞馬遜河上游</t>
    <phoneticPr fontId="5" type="noConversion"/>
  </si>
  <si>
    <t>圖：長尾猴的地圖</t>
    <phoneticPr fontId="5" type="noConversion"/>
  </si>
  <si>
    <t>安平</t>
    <phoneticPr fontId="5" type="noConversion"/>
  </si>
  <si>
    <t>台灣島東南岸</t>
    <phoneticPr fontId="5" type="noConversion"/>
  </si>
  <si>
    <t>疣豬</t>
    <phoneticPr fontId="1" type="noConversion"/>
  </si>
  <si>
    <t>圖：像豬的動物的地圖(生物4)</t>
    <phoneticPr fontId="5" type="noConversion"/>
  </si>
  <si>
    <t>拿坡里/雅典</t>
    <phoneticPr fontId="1" type="noConversion"/>
  </si>
  <si>
    <t>非洲西岸</t>
    <phoneticPr fontId="1" type="noConversion"/>
  </si>
  <si>
    <t>塞維爾/里斯本/馬賽/威尼斯</t>
    <phoneticPr fontId="5" type="noConversion"/>
  </si>
  <si>
    <t>非洲西北岸</t>
    <phoneticPr fontId="5" type="noConversion"/>
  </si>
  <si>
    <t>圖：印度的動物地圖(生物5)</t>
    <phoneticPr fontId="5" type="noConversion"/>
  </si>
  <si>
    <t>突尼斯/雅典/伊斯坦堡</t>
    <phoneticPr fontId="5" type="noConversion"/>
  </si>
  <si>
    <t>印度西岸</t>
    <phoneticPr fontId="5" type="noConversion"/>
  </si>
  <si>
    <t>圖：野狗的地圖(生物4)</t>
    <phoneticPr fontId="5" type="noConversion"/>
  </si>
  <si>
    <t>安汶/特爾納特</t>
    <phoneticPr fontId="5" type="noConversion"/>
  </si>
  <si>
    <t>勃固北部</t>
    <phoneticPr fontId="5" type="noConversion"/>
  </si>
  <si>
    <t>赫曼陸龜</t>
    <phoneticPr fontId="5" type="noConversion"/>
  </si>
  <si>
    <t>烏龜贏兔子</t>
    <phoneticPr fontId="5" type="noConversion"/>
  </si>
  <si>
    <t>熱那亞西北部</t>
    <phoneticPr fontId="5" type="noConversion"/>
  </si>
  <si>
    <t>大水獺</t>
    <phoneticPr fontId="5" type="noConversion"/>
  </si>
  <si>
    <t>圖：大型黃鼠狼的地圖(生物4)</t>
    <phoneticPr fontId="5" type="noConversion"/>
  </si>
  <si>
    <t>中南美開拓港</t>
    <phoneticPr fontId="5" type="noConversion"/>
  </si>
  <si>
    <t>亞馬遜河上游</t>
    <phoneticPr fontId="5" type="noConversion"/>
  </si>
  <si>
    <t>圖：阿拉伯的動物的地圖(生物5)</t>
    <phoneticPr fontId="5" type="noConversion"/>
  </si>
  <si>
    <t>里斯本/雅典/卡利卡特</t>
    <phoneticPr fontId="5" type="noConversion"/>
  </si>
  <si>
    <t>紅海東岸</t>
    <phoneticPr fontId="5" type="noConversion"/>
  </si>
  <si>
    <t>亞丁</t>
    <phoneticPr fontId="5" type="noConversion"/>
  </si>
  <si>
    <t>屋久島日本梅花鹿</t>
    <phoneticPr fontId="5" type="noConversion"/>
  </si>
  <si>
    <t>堺市</t>
    <phoneticPr fontId="5" type="noConversion"/>
  </si>
  <si>
    <t>東亞東部</t>
    <phoneticPr fontId="1" type="noConversion"/>
  </si>
  <si>
    <t>(6135,3574)</t>
    <phoneticPr fontId="1" type="noConversion"/>
  </si>
  <si>
    <t>塞維爾/雅典/馬賽/威尼斯</t>
    <phoneticPr fontId="5" type="noConversion"/>
  </si>
  <si>
    <t>埃及北岸</t>
    <phoneticPr fontId="5" type="noConversion"/>
  </si>
  <si>
    <t>圖：手腳長猴的地圖(生物4)</t>
    <phoneticPr fontId="5" type="noConversion"/>
  </si>
  <si>
    <t>南美東北岸</t>
    <phoneticPr fontId="5" type="noConversion"/>
  </si>
  <si>
    <t>卡利卡特</t>
    <phoneticPr fontId="5" type="noConversion"/>
  </si>
  <si>
    <t>嘉定西北部</t>
    <phoneticPr fontId="5" type="noConversion"/>
  </si>
  <si>
    <t>嘉定</t>
    <phoneticPr fontId="5" type="noConversion"/>
  </si>
  <si>
    <t>圖：山貓的地圖(生物4)</t>
    <phoneticPr fontId="5" type="noConversion"/>
  </si>
  <si>
    <t>墨西哥灣西南岸</t>
    <phoneticPr fontId="5" type="noConversion"/>
  </si>
  <si>
    <t>圖：類似鹿的動物的地圖(生物4)</t>
    <phoneticPr fontId="5" type="noConversion"/>
  </si>
  <si>
    <t>倫敦/塞維爾/卡利卡特</t>
    <phoneticPr fontId="5" type="noConversion"/>
  </si>
  <si>
    <t xml:space="preserve">非洲東南岸 </t>
    <phoneticPr fontId="5" type="noConversion"/>
  </si>
  <si>
    <t>亞丁</t>
    <phoneticPr fontId="5" type="noConversion"/>
  </si>
  <si>
    <t>塞維爾/熱那亞</t>
    <phoneticPr fontId="5" type="noConversion"/>
  </si>
  <si>
    <t xml:space="preserve">非洲北岸 </t>
    <phoneticPr fontId="5" type="noConversion"/>
  </si>
  <si>
    <t>塞維爾</t>
    <phoneticPr fontId="5" type="noConversion"/>
  </si>
  <si>
    <t>塞維爾/馬賽/威尼斯</t>
    <phoneticPr fontId="5" type="noConversion"/>
  </si>
  <si>
    <t xml:space="preserve">非洲東南岸 </t>
    <phoneticPr fontId="5" type="noConversion"/>
  </si>
  <si>
    <t>索法拉</t>
    <phoneticPr fontId="5" type="noConversion"/>
  </si>
  <si>
    <t>雅加達</t>
    <phoneticPr fontId="5" type="noConversion"/>
  </si>
  <si>
    <t>柏斯海盆</t>
    <phoneticPr fontId="1" type="noConversion"/>
  </si>
  <si>
    <t>(5535,6440)</t>
    <phoneticPr fontId="1" type="noConversion"/>
  </si>
  <si>
    <t>斑馬</t>
    <phoneticPr fontId="5" type="noConversion"/>
  </si>
  <si>
    <t>馬賽/熱那亞</t>
    <phoneticPr fontId="5" type="noConversion"/>
  </si>
  <si>
    <t>倫敦/里斯本/馬賽/塞維爾/阿姆斯特丹/威尼斯</t>
    <phoneticPr fontId="5" type="noConversion"/>
  </si>
  <si>
    <t>(依國籍不同地點不同)</t>
    <phoneticPr fontId="5" type="noConversion"/>
  </si>
  <si>
    <t>猞猁</t>
    <phoneticPr fontId="5" type="noConversion"/>
  </si>
  <si>
    <t>塞維爾/阿姆斯特丹</t>
    <phoneticPr fontId="5" type="noConversion"/>
  </si>
  <si>
    <t>波斯尼亞灣西海岸</t>
    <phoneticPr fontId="5" type="noConversion"/>
  </si>
  <si>
    <t>阿姆斯特丹</t>
    <phoneticPr fontId="5" type="noConversion"/>
  </si>
  <si>
    <t>鬣狗</t>
    <phoneticPr fontId="5" type="noConversion"/>
  </si>
  <si>
    <t>阿姆斯特丹/突尼斯/亞歷山大</t>
    <phoneticPr fontId="5" type="noConversion"/>
  </si>
  <si>
    <t>非洲南南東岸</t>
    <phoneticPr fontId="5" type="noConversion"/>
  </si>
  <si>
    <t>索法拉</t>
    <phoneticPr fontId="5" type="noConversion"/>
  </si>
  <si>
    <t>北非髯羊</t>
    <phoneticPr fontId="5" type="noConversion"/>
  </si>
  <si>
    <t>塞維爾</t>
    <phoneticPr fontId="5" type="noConversion"/>
  </si>
  <si>
    <t>摩弗倫羊</t>
    <phoneticPr fontId="5" type="noConversion"/>
  </si>
  <si>
    <t>突尼斯/熱那亞</t>
    <phoneticPr fontId="5" type="noConversion"/>
  </si>
  <si>
    <t xml:space="preserve">法馬古斯塔西部 </t>
    <phoneticPr fontId="5" type="noConversion"/>
  </si>
  <si>
    <t>雅典</t>
    <phoneticPr fontId="5" type="noConversion"/>
  </si>
  <si>
    <t xml:space="preserve">不列顛島東岸 </t>
    <phoneticPr fontId="5" type="noConversion"/>
  </si>
  <si>
    <t>西伯利亞森林貓</t>
    <phoneticPr fontId="1" type="noConversion"/>
  </si>
  <si>
    <t>里斯本</t>
    <phoneticPr fontId="1" type="noConversion"/>
  </si>
  <si>
    <t>西伯利亞地區</t>
    <phoneticPr fontId="1" type="noConversion"/>
  </si>
  <si>
    <t>聖彼得堡</t>
    <phoneticPr fontId="1" type="noConversion"/>
  </si>
  <si>
    <t>五</t>
    <phoneticPr fontId="1" type="noConversion"/>
  </si>
  <si>
    <t>母親的言下之意</t>
  </si>
  <si>
    <t>尋找欠缺的黑色</t>
  </si>
  <si>
    <t>五</t>
    <phoneticPr fontId="1" type="noConversion"/>
  </si>
  <si>
    <t xml:space="preserve">弗里斯蘭馬 </t>
    <phoneticPr fontId="1" type="noConversion"/>
  </si>
  <si>
    <t>倫敦</t>
    <phoneticPr fontId="1" type="noConversion"/>
  </si>
  <si>
    <t>波羅的海西南部</t>
    <phoneticPr fontId="1" type="noConversion"/>
  </si>
  <si>
    <t>精靈熊</t>
    <phoneticPr fontId="1" type="noConversion"/>
  </si>
  <si>
    <t>棲息於聖河者</t>
    <phoneticPr fontId="1" type="noConversion"/>
  </si>
  <si>
    <t>金色的捕食者</t>
    <phoneticPr fontId="1" type="noConversion"/>
  </si>
  <si>
    <t>酒館老闆的煩惱</t>
    <phoneticPr fontId="1" type="noConversion"/>
  </si>
  <si>
    <t>食蟻獸的頭目</t>
    <phoneticPr fontId="1" type="noConversion"/>
  </si>
  <si>
    <t>難以置信的速度</t>
    <phoneticPr fontId="1" type="noConversion"/>
  </si>
  <si>
    <t>亞馬遜河中的生物</t>
    <phoneticPr fontId="1" type="noConversion"/>
  </si>
  <si>
    <t>棲息於東南大陸的鱷魚</t>
    <phoneticPr fontId="1" type="noConversion"/>
  </si>
  <si>
    <t>釋迦乘坐的動物</t>
    <phoneticPr fontId="1" type="noConversion"/>
  </si>
  <si>
    <t>樹上的獵人</t>
    <phoneticPr fontId="1" type="noConversion"/>
  </si>
  <si>
    <t>圖：在島上棲息的馴鹿的地圖(生物9)</t>
    <phoneticPr fontId="5" type="noConversion"/>
  </si>
  <si>
    <t>危險生物調查</t>
    <phoneticPr fontId="1" type="noConversion"/>
  </si>
  <si>
    <t>印度象</t>
    <phoneticPr fontId="1" type="noConversion"/>
  </si>
  <si>
    <t>角很氣派的牛</t>
    <phoneticPr fontId="1" type="noConversion"/>
  </si>
  <si>
    <t>搜索非洲象</t>
    <phoneticPr fontId="1" type="noConversion"/>
  </si>
  <si>
    <t>協助調查熊的委託</t>
    <phoneticPr fontId="1" type="noConversion"/>
  </si>
  <si>
    <t>處理危機</t>
    <phoneticPr fontId="1" type="noConversion"/>
  </si>
  <si>
    <t>圖：大型鹿的地圖(生物9)</t>
    <phoneticPr fontId="5" type="noConversion"/>
  </si>
  <si>
    <t>圖：長頸動物的地圖(生物9)</t>
    <phoneticPr fontId="5" type="noConversion"/>
  </si>
  <si>
    <t>水邊的危險生物</t>
    <phoneticPr fontId="5" type="noConversion"/>
  </si>
  <si>
    <t>圖：有角的大型獸的地圖(生物8)</t>
    <phoneticPr fontId="5" type="noConversion"/>
  </si>
  <si>
    <t>圖：有角的動物的地圖(生物9)</t>
    <phoneticPr fontId="5" type="noConversion"/>
  </si>
  <si>
    <t>圖：大型的豹的地圖(生物6)</t>
    <phoneticPr fontId="1" type="noConversion"/>
  </si>
  <si>
    <t>圖：劇毒之蛇的地圖(生物6)</t>
    <phoneticPr fontId="5" type="noConversion"/>
  </si>
  <si>
    <t>圖：類似牛的動物地圖(生物4)</t>
    <phoneticPr fontId="5" type="noConversion"/>
  </si>
  <si>
    <t>圖：野生鹿的地圖(生物4)</t>
    <phoneticPr fontId="5" type="noConversion"/>
  </si>
  <si>
    <t>圖：大型鹿的地圖(生物2)</t>
    <phoneticPr fontId="5" type="noConversion"/>
  </si>
  <si>
    <t>馬癡</t>
  </si>
  <si>
    <t>吉普賽馬</t>
    <phoneticPr fontId="1" type="noConversion"/>
  </si>
  <si>
    <t>倫敦</t>
    <phoneticPr fontId="1" type="noConversion"/>
  </si>
  <si>
    <t>不列顛島北岸</t>
    <phoneticPr fontId="1" type="noConversion"/>
  </si>
  <si>
    <t>極盡奢華的墳墓</t>
  </si>
  <si>
    <t>調查華北的建築物</t>
  </si>
  <si>
    <t>墓地存在的理由</t>
  </si>
  <si>
    <t>AR3+</t>
    <phoneticPr fontId="5" type="noConversion"/>
  </si>
  <si>
    <t>名叫亞薩維的人物</t>
  </si>
  <si>
    <t>宗教建築</t>
    <phoneticPr fontId="5" type="noConversion"/>
  </si>
  <si>
    <t>人骨禮拜堂</t>
    <phoneticPr fontId="5" type="noConversion"/>
  </si>
  <si>
    <t>前置發現3</t>
    <phoneticPr fontId="5" type="noConversion"/>
  </si>
  <si>
    <t>變形的聖釘</t>
  </si>
  <si>
    <t>AR3+</t>
    <phoneticPr fontId="1" type="noConversion"/>
  </si>
  <si>
    <t>五</t>
    <phoneticPr fontId="1" type="noConversion"/>
  </si>
  <si>
    <t>鐵王冠</t>
    <phoneticPr fontId="1" type="noConversion"/>
  </si>
  <si>
    <t>第二書</t>
  </si>
  <si>
    <t>出埃及記</t>
    <phoneticPr fontId="1" type="noConversion"/>
  </si>
  <si>
    <t>聖多明哥</t>
    <phoneticPr fontId="1" type="noConversion"/>
  </si>
  <si>
    <t>里斯本</t>
    <phoneticPr fontId="1" type="noConversion"/>
  </si>
  <si>
    <t>關於聖經的商談</t>
  </si>
  <si>
    <t>休達面具的傳說</t>
    <phoneticPr fontId="5" type="noConversion"/>
  </si>
  <si>
    <t>曼特羅的詠頌方法</t>
  </si>
  <si>
    <t>二</t>
    <phoneticPr fontId="1" type="noConversion"/>
  </si>
  <si>
    <t>開普敦</t>
    <phoneticPr fontId="1" type="noConversion"/>
  </si>
  <si>
    <t>一</t>
    <phoneticPr fontId="1" type="noConversion"/>
  </si>
  <si>
    <t>里約熱內盧</t>
    <phoneticPr fontId="1" type="noConversion"/>
  </si>
  <si>
    <t>熱那亞</t>
    <phoneticPr fontId="1" type="noConversion"/>
  </si>
  <si>
    <t>三</t>
    <phoneticPr fontId="1" type="noConversion"/>
  </si>
  <si>
    <t>圖：刻有文字的石頭的地圖(宗教4)</t>
    <phoneticPr fontId="1" type="noConversion"/>
  </si>
  <si>
    <t>孟加拉灣北岸</t>
    <phoneticPr fontId="1" type="noConversion"/>
  </si>
  <si>
    <t>瑪尼石</t>
    <phoneticPr fontId="1" type="noConversion"/>
  </si>
  <si>
    <t>威尼斯</t>
    <phoneticPr fontId="1" type="noConversion"/>
  </si>
  <si>
    <t>追尋巨大生物</t>
  </si>
  <si>
    <t>AR+</t>
    <phoneticPr fontId="1" type="noConversion"/>
  </si>
  <si>
    <t>巨大食草動物的化石</t>
    <phoneticPr fontId="1" type="noConversion"/>
  </si>
  <si>
    <t>卡利卡特</t>
    <phoneticPr fontId="1" type="noConversion"/>
  </si>
  <si>
    <t>孟加拉灣北岸</t>
    <phoneticPr fontId="1" type="noConversion"/>
  </si>
  <si>
    <t>AR3+</t>
  </si>
  <si>
    <t>AR3+</t>
    <phoneticPr fontId="1" type="noConversion"/>
  </si>
  <si>
    <t>世界上最古老的笛子</t>
  </si>
  <si>
    <t>猛獁象牙笛</t>
    <phoneticPr fontId="1" type="noConversion"/>
  </si>
  <si>
    <t>神話中的巨大生物</t>
  </si>
  <si>
    <t>阿茲特克的王冠</t>
  </si>
  <si>
    <t>鳳尾緣咬鵑羽毛王冠</t>
    <phoneticPr fontId="1" type="noConversion"/>
  </si>
  <si>
    <t>維拉克魯斯東南部</t>
    <phoneticPr fontId="1" type="noConversion"/>
  </si>
  <si>
    <t>阿姆斯特丹</t>
    <phoneticPr fontId="1" type="noConversion"/>
  </si>
  <si>
    <t>手抄本的材料</t>
  </si>
  <si>
    <t>般諾經的貝葉手抄本</t>
    <phoneticPr fontId="1" type="noConversion"/>
  </si>
  <si>
    <t>利馬</t>
    <phoneticPr fontId="1" type="noConversion"/>
  </si>
  <si>
    <t>被劫走的繪本</t>
  </si>
  <si>
    <t>倫敦(牛津)</t>
    <phoneticPr fontId="1" type="noConversion"/>
  </si>
  <si>
    <t>大帝的遺物</t>
  </si>
  <si>
    <t>既然有源氏物語</t>
  </si>
  <si>
    <t>平家物語</t>
    <phoneticPr fontId="1" type="noConversion"/>
  </si>
  <si>
    <t>威尼斯</t>
    <phoneticPr fontId="1" type="noConversion"/>
  </si>
  <si>
    <t>各種戀愛形態</t>
  </si>
  <si>
    <t>薄伽梵歌</t>
    <phoneticPr fontId="1" type="noConversion"/>
  </si>
  <si>
    <t>聖喬治</t>
    <phoneticPr fontId="1" type="noConversion"/>
  </si>
  <si>
    <t>荷姆茲</t>
    <phoneticPr fontId="1" type="noConversion"/>
  </si>
  <si>
    <t>羊角號</t>
    <phoneticPr fontId="1" type="noConversion"/>
  </si>
  <si>
    <t>雅法</t>
    <phoneticPr fontId="1" type="noConversion"/>
  </si>
  <si>
    <t>所羅門之盾</t>
    <phoneticPr fontId="1" type="noConversion"/>
  </si>
  <si>
    <t>所羅門的榮華</t>
  </si>
  <si>
    <t>巴拉風</t>
    <phoneticPr fontId="1" type="noConversion"/>
  </si>
  <si>
    <t>斯德哥爾摩</t>
    <phoneticPr fontId="1" type="noConversion"/>
  </si>
  <si>
    <t>塞拉里昂</t>
    <phoneticPr fontId="1" type="noConversion"/>
  </si>
  <si>
    <t>安平</t>
    <phoneticPr fontId="1" type="noConversion"/>
  </si>
  <si>
    <t>金瓶梅</t>
    <phoneticPr fontId="1" type="noConversion"/>
  </si>
  <si>
    <t>中國的名著</t>
  </si>
  <si>
    <t>封神演義</t>
    <phoneticPr fontId="1" type="noConversion"/>
  </si>
  <si>
    <t>姜太公釣魚</t>
  </si>
  <si>
    <t>描寫姜太公的文學作品</t>
  </si>
  <si>
    <t>惡魔的聖經</t>
  </si>
  <si>
    <t>魔鬼聖經</t>
    <phoneticPr fontId="1" type="noConversion"/>
  </si>
  <si>
    <t>遠東屠龍</t>
  </si>
  <si>
    <t>八鹽折酒</t>
    <phoneticPr fontId="1" type="noConversion"/>
  </si>
  <si>
    <t>日本列島西岸</t>
    <phoneticPr fontId="1" type="noConversion"/>
  </si>
  <si>
    <t>冬不拉</t>
    <phoneticPr fontId="1" type="noConversion"/>
  </si>
  <si>
    <t>用於敘事詩伴奏的樂器</t>
  </si>
  <si>
    <t>最長的敘事詩</t>
  </si>
  <si>
    <t>未來之歸處</t>
    <phoneticPr fontId="5" type="noConversion"/>
  </si>
  <si>
    <t>流行的戒指</t>
  </si>
  <si>
    <t>克拉達戒指</t>
    <phoneticPr fontId="1" type="noConversion"/>
  </si>
  <si>
    <t>亞丁</t>
    <phoneticPr fontId="1" type="noConversion"/>
  </si>
  <si>
    <t>都柏林</t>
    <phoneticPr fontId="1" type="noConversion"/>
  </si>
  <si>
    <t>傳教的結果</t>
  </si>
  <si>
    <t>安第斯的聖馬可盒子</t>
    <phoneticPr fontId="1" type="noConversion"/>
  </si>
  <si>
    <t>瓦爾帕萊索</t>
    <phoneticPr fontId="1" type="noConversion"/>
  </si>
  <si>
    <t>塞維爾</t>
    <phoneticPr fontId="1" type="noConversion"/>
  </si>
  <si>
    <t>繪有洋蔥圖案</t>
  </si>
  <si>
    <t>石榴陶器</t>
    <phoneticPr fontId="1" type="noConversion"/>
  </si>
  <si>
    <t>安平</t>
    <phoneticPr fontId="1" type="noConversion"/>
  </si>
  <si>
    <t>格羅寧根</t>
    <phoneticPr fontId="1" type="noConversion"/>
  </si>
  <si>
    <t>伊斯蘭的藝術品</t>
  </si>
  <si>
    <t xml:space="preserve">伊斯蘭雕刻小箱 </t>
    <phoneticPr fontId="1" type="noConversion"/>
  </si>
  <si>
    <t>雅加達</t>
    <phoneticPr fontId="1" type="noConversion"/>
  </si>
  <si>
    <t>比斯開灣南岸</t>
    <phoneticPr fontId="1" type="noConversion"/>
  </si>
  <si>
    <t>著迷於伊斯蘭建築</t>
  </si>
  <si>
    <t>大教堂的彩色玻璃畫</t>
    <phoneticPr fontId="1" type="noConversion"/>
  </si>
  <si>
    <t>公會最初的工作</t>
  </si>
  <si>
    <t>倫敦</t>
    <phoneticPr fontId="1" type="noConversion"/>
  </si>
  <si>
    <t>信貴山緣起繪卷</t>
    <phoneticPr fontId="1" type="noConversion"/>
  </si>
  <si>
    <t>江戶</t>
    <phoneticPr fontId="1" type="noConversion"/>
  </si>
  <si>
    <t>萊曼的雕刻玻璃</t>
    <phoneticPr fontId="1" type="noConversion"/>
  </si>
  <si>
    <t>罕見的工藝技法</t>
  </si>
  <si>
    <t>鑲嵌首飾</t>
    <phoneticPr fontId="1" type="noConversion"/>
  </si>
  <si>
    <t>聖多明哥</t>
    <phoneticPr fontId="1" type="noConversion"/>
  </si>
  <si>
    <t>馬賽</t>
    <phoneticPr fontId="1" type="noConversion"/>
  </si>
  <si>
    <t>玻璃與蕾絲花邊</t>
  </si>
  <si>
    <t>蕾絲高腳玻璃杯</t>
    <phoneticPr fontId="1" type="noConversion"/>
  </si>
  <si>
    <t>威尼斯</t>
    <phoneticPr fontId="1" type="noConversion"/>
  </si>
  <si>
    <t>伊斯蘭的書法</t>
  </si>
  <si>
    <t>鳥刑書法</t>
    <phoneticPr fontId="1" type="noConversion"/>
  </si>
  <si>
    <t>奧德薩</t>
    <phoneticPr fontId="1" type="noConversion"/>
  </si>
  <si>
    <t>搜索面具</t>
  </si>
  <si>
    <t>非洲的面具</t>
    <phoneticPr fontId="1" type="noConversion"/>
  </si>
  <si>
    <t>尖蹄</t>
  </si>
  <si>
    <t>利馬</t>
    <phoneticPr fontId="1" type="noConversion"/>
  </si>
  <si>
    <t>大西洋中部西岸</t>
    <phoneticPr fontId="1" type="noConversion"/>
  </si>
  <si>
    <t>形狀奇特的壺</t>
  </si>
  <si>
    <t>霹靂長頸瓷瓶</t>
    <phoneticPr fontId="1" type="noConversion"/>
  </si>
  <si>
    <t>伊斯坦堡</t>
    <phoneticPr fontId="1" type="noConversion"/>
  </si>
  <si>
    <t>麻六甲</t>
    <phoneticPr fontId="1" type="noConversion"/>
  </si>
  <si>
    <t>不同時代的合作</t>
  </si>
  <si>
    <t>薩桑王朝的水晶壺</t>
    <phoneticPr fontId="1" type="noConversion"/>
  </si>
  <si>
    <t>波多貝羅</t>
    <phoneticPr fontId="1" type="noConversion"/>
  </si>
  <si>
    <t>巴黎</t>
    <phoneticPr fontId="1" type="noConversion"/>
  </si>
  <si>
    <t>田園風陶器</t>
    <phoneticPr fontId="1" type="noConversion"/>
  </si>
  <si>
    <t>巴黎</t>
    <phoneticPr fontId="1" type="noConversion"/>
  </si>
  <si>
    <t>拿坡里</t>
    <phoneticPr fontId="1" type="noConversion"/>
  </si>
  <si>
    <t>波羅的海北部(西西伯利亞平原)</t>
    <phoneticPr fontId="1" type="noConversion"/>
  </si>
  <si>
    <t>拿坡里</t>
    <phoneticPr fontId="5" type="noConversion"/>
  </si>
  <si>
    <t>雅典</t>
    <phoneticPr fontId="1" type="noConversion"/>
  </si>
  <si>
    <t>穗花棋盤腳樹</t>
    <phoneticPr fontId="1" type="noConversion"/>
  </si>
  <si>
    <t>世界的劇毒</t>
  </si>
  <si>
    <t>舊金山</t>
    <phoneticPr fontId="1" type="noConversion"/>
  </si>
  <si>
    <t>中毒就會身亡</t>
  </si>
  <si>
    <t>金皮樹</t>
    <phoneticPr fontId="1" type="noConversion"/>
  </si>
  <si>
    <t>小心劇毒</t>
  </si>
  <si>
    <t>澳洲西北岸</t>
    <phoneticPr fontId="1" type="noConversion"/>
  </si>
  <si>
    <t>桂葉芫花</t>
    <phoneticPr fontId="1" type="noConversion"/>
  </si>
  <si>
    <t>五</t>
    <phoneticPr fontId="1" type="noConversion"/>
  </si>
  <si>
    <t>小真菌蚋</t>
    <phoneticPr fontId="1" type="noConversion"/>
  </si>
  <si>
    <t>澳洲西北岸</t>
    <phoneticPr fontId="1" type="noConversion"/>
  </si>
  <si>
    <t>發光的洞窟</t>
  </si>
  <si>
    <t>桑給巴爾</t>
    <phoneticPr fontId="1" type="noConversion"/>
  </si>
  <si>
    <t>孟加拉灣北岸</t>
    <phoneticPr fontId="1" type="noConversion"/>
  </si>
  <si>
    <t>蚊子愛好者</t>
  </si>
  <si>
    <t>冰川搖蚊</t>
    <phoneticPr fontId="1" type="noConversion"/>
  </si>
  <si>
    <t>登山熱潮</t>
  </si>
  <si>
    <t>嘉定</t>
    <phoneticPr fontId="5" type="noConversion"/>
  </si>
  <si>
    <t>圖：有毒蟲的地圖(生物4)</t>
    <phoneticPr fontId="5" type="noConversion"/>
  </si>
  <si>
    <t>仙唐加拉雀</t>
    <phoneticPr fontId="1" type="noConversion"/>
  </si>
  <si>
    <t>聖多明哥</t>
    <phoneticPr fontId="1" type="noConversion"/>
  </si>
  <si>
    <t>南美東南岸</t>
    <phoneticPr fontId="1" type="noConversion"/>
  </si>
  <si>
    <t>蛙嘴不是青蛙</t>
  </si>
  <si>
    <t>蟆口鴟</t>
    <phoneticPr fontId="1" type="noConversion"/>
  </si>
  <si>
    <t>爪哇島北岸</t>
    <phoneticPr fontId="1" type="noConversion"/>
  </si>
  <si>
    <t>二</t>
    <phoneticPr fontId="1" type="noConversion"/>
  </si>
  <si>
    <t>紅頭美洲鷲</t>
    <phoneticPr fontId="1" type="noConversion"/>
  </si>
  <si>
    <t>南美東南岸</t>
    <phoneticPr fontId="1" type="noConversion"/>
  </si>
  <si>
    <t>兔猻</t>
    <phoneticPr fontId="1" type="noConversion"/>
  </si>
  <si>
    <t>雅加達</t>
    <phoneticPr fontId="1" type="noConversion"/>
  </si>
  <si>
    <t>鄂霍次克海西岸(貝加爾湖)</t>
    <phoneticPr fontId="1" type="noConversion"/>
  </si>
  <si>
    <t>誰笑誰就輸</t>
  </si>
  <si>
    <t>里斯本</t>
    <phoneticPr fontId="1" type="noConversion"/>
  </si>
  <si>
    <t>羊駝</t>
    <phoneticPr fontId="1" type="noConversion"/>
  </si>
  <si>
    <t>優秀的家畜</t>
  </si>
  <si>
    <t>藏狐</t>
    <phoneticPr fontId="1" type="noConversion"/>
  </si>
  <si>
    <t>發呆的臉</t>
  </si>
  <si>
    <t>印度西岸</t>
    <phoneticPr fontId="1" type="noConversion"/>
  </si>
  <si>
    <t>有毒的大蛇</t>
  </si>
  <si>
    <t>四</t>
    <phoneticPr fontId="1" type="noConversion"/>
  </si>
  <si>
    <t>墨西哥灣西南岸</t>
    <phoneticPr fontId="1" type="noConversion"/>
  </si>
  <si>
    <t>東部菱背響尾蛇</t>
    <phoneticPr fontId="1" type="noConversion"/>
  </si>
  <si>
    <t>黑尾長耳大野兔</t>
    <phoneticPr fontId="1" type="noConversion"/>
  </si>
  <si>
    <t>二</t>
    <phoneticPr fontId="1" type="noConversion"/>
  </si>
  <si>
    <t>圖：迅速的兔子的地圖(生物6)</t>
    <phoneticPr fontId="1" type="noConversion"/>
  </si>
  <si>
    <t>賢者的鬍鬚</t>
  </si>
  <si>
    <t>捻角山羊</t>
    <phoneticPr fontId="1" type="noConversion"/>
  </si>
  <si>
    <t>威尼斯</t>
    <phoneticPr fontId="1" type="noConversion"/>
  </si>
  <si>
    <t>黑海東北岸(烏斯秋爾特高原)</t>
    <phoneticPr fontId="1" type="noConversion"/>
  </si>
  <si>
    <t>海龍</t>
    <phoneticPr fontId="1" type="noConversion"/>
  </si>
  <si>
    <t>舊金山</t>
    <phoneticPr fontId="1" type="noConversion"/>
  </si>
  <si>
    <t>東亞東部</t>
    <phoneticPr fontId="1" type="noConversion"/>
  </si>
  <si>
    <t>江戶南方(6560, 3490)</t>
    <phoneticPr fontId="1" type="noConversion"/>
  </si>
  <si>
    <t>棒狀的魚</t>
  </si>
  <si>
    <t>是章魚還是烏賊</t>
  </si>
  <si>
    <t>無喙烏賊</t>
    <phoneticPr fontId="1" type="noConversion"/>
  </si>
  <si>
    <t>阿姆斯特丹</t>
    <phoneticPr fontId="1" type="noConversion"/>
  </si>
  <si>
    <t>北大西洋</t>
    <phoneticPr fontId="1" type="noConversion"/>
  </si>
  <si>
    <t>亞速爾南方(14710, 3450)</t>
    <phoneticPr fontId="1" type="noConversion"/>
  </si>
  <si>
    <t>扁腦珊瑚</t>
    <phoneticPr fontId="1" type="noConversion"/>
  </si>
  <si>
    <t>印度洋中部</t>
    <phoneticPr fontId="1" type="noConversion"/>
  </si>
  <si>
    <t>私人農場附近(3358,4957)</t>
    <phoneticPr fontId="1" type="noConversion"/>
  </si>
  <si>
    <t>小後鰭金眼鯛</t>
    <phoneticPr fontId="1" type="noConversion"/>
  </si>
  <si>
    <t>墨西哥灣</t>
    <phoneticPr fontId="1" type="noConversion"/>
  </si>
  <si>
    <t>(12155, 3950)</t>
    <phoneticPr fontId="1" type="noConversion"/>
  </si>
  <si>
    <t>二</t>
    <phoneticPr fontId="1" type="noConversion"/>
  </si>
  <si>
    <t>五</t>
    <phoneticPr fontId="1" type="noConversion"/>
  </si>
  <si>
    <t>三</t>
    <phoneticPr fontId="1" type="noConversion"/>
  </si>
  <si>
    <t>四</t>
    <phoneticPr fontId="1" type="noConversion"/>
  </si>
  <si>
    <t>明鰭袋巨口魚</t>
    <phoneticPr fontId="1" type="noConversion"/>
  </si>
  <si>
    <t>利馬港外(12804, 5259)</t>
    <phoneticPr fontId="1" type="noConversion"/>
  </si>
  <si>
    <t>祕魯海盆</t>
    <phoneticPr fontId="1" type="noConversion"/>
  </si>
  <si>
    <t>鄂霍次克海</t>
    <phoneticPr fontId="1" type="noConversion"/>
  </si>
  <si>
    <t>(6531,2509)</t>
    <phoneticPr fontId="1" type="noConversion"/>
  </si>
  <si>
    <t>旋杜父魚</t>
    <phoneticPr fontId="1" type="noConversion"/>
  </si>
  <si>
    <t>釣魚發現物</t>
    <phoneticPr fontId="1" type="noConversion"/>
  </si>
  <si>
    <t>桑給巴爾</t>
    <phoneticPr fontId="5" type="noConversion"/>
  </si>
  <si>
    <t>雙色的河流</t>
  </si>
  <si>
    <t>感受古代的光景</t>
  </si>
  <si>
    <t>未涉足的河流</t>
  </si>
  <si>
    <t>天地顛倒的地點</t>
  </si>
  <si>
    <t>最偉大的地方</t>
  </si>
  <si>
    <t>西方七宿白虎</t>
    <phoneticPr fontId="1" type="noConversion"/>
  </si>
  <si>
    <t>中國的天文學</t>
  </si>
  <si>
    <t>東方七宿青龍</t>
    <phoneticPr fontId="1" type="noConversion"/>
  </si>
  <si>
    <t>北方七宿玄武</t>
    <phoneticPr fontId="1" type="noConversion"/>
  </si>
  <si>
    <t>聖誕之星</t>
  </si>
  <si>
    <t>伯利恆之星</t>
    <phoneticPr fontId="1" type="noConversion"/>
  </si>
  <si>
    <t>星星的火焰</t>
  </si>
  <si>
    <t>金牛座的星雲</t>
    <phoneticPr fontId="1" type="noConversion"/>
  </si>
  <si>
    <t>加利福尼亞灣</t>
    <phoneticPr fontId="1" type="noConversion"/>
  </si>
  <si>
    <t>鹿豹座</t>
    <phoneticPr fontId="1" type="noConversion"/>
  </si>
  <si>
    <t>挪威海</t>
    <phoneticPr fontId="9" type="noConversion"/>
  </si>
  <si>
    <t>水蛇座</t>
    <phoneticPr fontId="1" type="noConversion"/>
  </si>
  <si>
    <t>小馬座</t>
    <phoneticPr fontId="1" type="noConversion"/>
  </si>
  <si>
    <t>伊卡洛斯</t>
    <phoneticPr fontId="1" type="noConversion"/>
  </si>
  <si>
    <t>大熊座的細長銀河</t>
    <phoneticPr fontId="1" type="noConversion"/>
  </si>
  <si>
    <t>船底座星雲</t>
    <phoneticPr fontId="1" type="noConversion"/>
  </si>
  <si>
    <t>老煙民的星星</t>
  </si>
  <si>
    <t>恩克彗星</t>
    <phoneticPr fontId="1" type="noConversion"/>
  </si>
  <si>
    <t>杜鵑座</t>
    <phoneticPr fontId="1" type="noConversion"/>
  </si>
  <si>
    <t>太平洋西南部</t>
    <phoneticPr fontId="1" type="noConversion"/>
  </si>
  <si>
    <t>南方七宿朱雀</t>
    <phoneticPr fontId="1" type="noConversion"/>
  </si>
  <si>
    <t>天兔座</t>
    <phoneticPr fontId="1" type="noConversion"/>
  </si>
  <si>
    <t>南方的標誌</t>
  </si>
  <si>
    <t>漂浮在空中的生者</t>
  </si>
  <si>
    <t>天體一覽</t>
  </si>
  <si>
    <t>女祭司約翰娜的雕像</t>
    <phoneticPr fontId="1" type="noConversion"/>
  </si>
  <si>
    <t>分類功績</t>
    <phoneticPr fontId="1" type="noConversion"/>
  </si>
  <si>
    <t>天文學</t>
    <phoneticPr fontId="1" type="noConversion"/>
  </si>
  <si>
    <t>氣象現象</t>
    <phoneticPr fontId="1" type="noConversion"/>
  </si>
  <si>
    <t>使用說明</t>
    <phoneticPr fontId="1" type="noConversion"/>
  </si>
  <si>
    <t>2. 善用各欄頂端三角圖示按鈕的“篩選”功能，可快速找尋、排序所需資料。</t>
    <phoneticPr fontId="1" type="noConversion"/>
  </si>
  <si>
    <t>大航海時代データベース</t>
    <phoneticPr fontId="1" type="noConversion"/>
  </si>
  <si>
    <t>4. 功績表為避免造成公式或資料錯亂因此鎖定，其餘工作表可自行增減內容。</t>
    <phoneticPr fontId="1" type="noConversion"/>
  </si>
  <si>
    <t>大航海解析資料</t>
    <phoneticPr fontId="1" type="noConversion"/>
  </si>
  <si>
    <t>5. 表中的“人物12345”可修改為自己的角色名稱，其餘欄位鎖定無法修改。</t>
    <phoneticPr fontId="1" type="noConversion"/>
  </si>
  <si>
    <t>大航海時代Online百科</t>
    <phoneticPr fontId="1" type="noConversion"/>
  </si>
  <si>
    <t xml:space="preserve">◎ 表格原型來自巴哈航海板 ginjoker(深夜) 所提供之『土耳其篇冒險功績表』 </t>
    <phoneticPr fontId="1" type="noConversion"/>
  </si>
  <si>
    <t>2.修正宗教遺物名稱：女教皇約肯娜的雕像→女祭司約肯娜的雕像/任務名稱：女教皇的傳說→女祭司的傳說</t>
    <phoneticPr fontId="1" type="noConversion"/>
  </si>
  <si>
    <t>　　    史跡任務名稱：探索需要的東西→應該搜索之物</t>
    <phoneticPr fontId="1" type="noConversion"/>
  </si>
  <si>
    <t>2017.12.14</t>
    <phoneticPr fontId="1" type="noConversion"/>
  </si>
  <si>
    <t>1.補上2個釣魚發現物“紅尾鯰”、“日本擬人面蟹”，推估台服AR3總發現物為3023個</t>
    <phoneticPr fontId="1" type="noConversion"/>
  </si>
  <si>
    <t>2.修正財寶發現物“打擊沙鈴”的經驗值為440、化石發現物“海洋生物化石”經驗值為940、氣象現象發現物“雲隙光”經驗值為520、“火山碎屑物”經驗值為320、“虹”經驗值為75</t>
    <phoneticPr fontId="1" type="noConversion"/>
  </si>
  <si>
    <t>3.修正以下發現物名稱：</t>
    <phoneticPr fontId="1" type="noConversion"/>
  </si>
  <si>
    <t xml:space="preserve">    史跡“阿爾泰山脈的岩石繪畫群”→“阿爾泰山脈的岩石刻畫群  “狄俄尼索斯劇場”→“狄奧尼索斯劇場  “帕德嫩神殿”→“帕德嫩神廟  </t>
    <phoneticPr fontId="1" type="noConversion"/>
  </si>
  <si>
    <t xml:space="preserve">    宗教建築“農神殿”→“薩圖爾努斯神廟  </t>
    <phoneticPr fontId="1" type="noConversion"/>
  </si>
  <si>
    <t xml:space="preserve">    歷史遺物“金環的耳環”→“金環之耳飾  </t>
    <phoneticPr fontId="1" type="noConversion"/>
  </si>
  <si>
    <t xml:space="preserve">　　　　　“波麗雅芙像”→“婆莉亞胡像”、“銀色十字架”→銀的十字架”、“卡馬普阿阿像”→“卡瑪普阿像”、“佩蕾像”→“佩里像”、“奈特像”→“涅伊特像”、“烏爾那木法典”→“烏爾南模法典”  </t>
    <phoneticPr fontId="1" type="noConversion"/>
  </si>
  <si>
    <t>　財寶“褪色的海盜旗”→“退色的海盜旗”、“海盜隱藏的財寶”→“海盜的隱藏財寶”、“亞特蘭蒂斯的未來”→“亞特蘭提斯的未來”、“ 亞特蘭蒂斯的真相”→“亞特蘭提斯的真相”、“銅片琴(沙龍琴)-沙龍”、“亞特蘭蒂斯之謎”→“亞特蘭提斯之迷”</t>
    <phoneticPr fontId="1" type="noConversion"/>
  </si>
  <si>
    <t>　化石“有包的野獸化石”→“有肉瘤的野獸化石”</t>
    <phoneticPr fontId="1" type="noConversion"/>
  </si>
  <si>
    <t>　植物“芭樂”修正為“番石榴”、“紫鴨蹠草-“紫鴨跖草”</t>
    <phoneticPr fontId="1" type="noConversion"/>
  </si>
  <si>
    <t>　鳥類“白令海鸕鷀”→“白令海鸕茲”</t>
    <phoneticPr fontId="1" type="noConversion"/>
  </si>
  <si>
    <t>　中型生物“巨犰狳”→“大犰狳”、“日本鬃羚”→“日本鬣羚”</t>
    <phoneticPr fontId="1" type="noConversion"/>
  </si>
  <si>
    <t xml:space="preserve">　大型生物“里海虎”→“裏海虎”、“軞牛”→“犛牛” </t>
    <phoneticPr fontId="1" type="noConversion"/>
  </si>
  <si>
    <t>　天文“南十字星”→“南十字座”、“人馬座”→“半人馬座”、“天琴座流星群”→“琴座流星群”、“狐狸座中啞鈴型之星雲”→“狐狸座的鉄啞鈴型星雲”、“蛇夫座之鳥狀星雲”→“蛇夫座的鳥形星雲”、“長蛇座之螺旋星雲”→“長蛇座的漩渦星雲”、</t>
    <phoneticPr fontId="1" type="noConversion"/>
  </si>
  <si>
    <t>　　　“射手座中黑色條紋之星雲”→“射手座的黑色條紋的星雲”、“穀神星”→“谷神星”、“天琴座”→“琴座”、“天琴座中環狀之星雲”→“琴座中環狀之星雲”、“天龍座貓眼星雲”→“天龍座的貓眼狀星雲”</t>
    <phoneticPr fontId="1" type="noConversion"/>
  </si>
  <si>
    <t>2017.12.04</t>
    <phoneticPr fontId="1" type="noConversion"/>
  </si>
  <si>
    <t>1.修正任務“星空之船”的前置任務為“阿爾戈船英雄記(圖：古書的地圖(宗教9))”</t>
    <phoneticPr fontId="1" type="noConversion"/>
  </si>
  <si>
    <t>2.補上歐洲東部陸地貝魯特北部第二層可調查陸地“比布魯斯郊外”</t>
    <phoneticPr fontId="1" type="noConversion"/>
  </si>
  <si>
    <t>1.AR3更新了波士頓學術協會，此版本許多冒險任務都跟這個有關，建議進行考古學、宗教學學術研究後才不容易卡AR3的發現物</t>
    <phoneticPr fontId="1" type="noConversion"/>
  </si>
  <si>
    <t>2.新增AR3發現物95個</t>
    <phoneticPr fontId="1" type="noConversion"/>
  </si>
  <si>
    <t>3.新增7個可調查陸地，目前共170處</t>
    <phoneticPr fontId="1" type="noConversion"/>
  </si>
  <si>
    <t>4.調整陸地調查表中陸地順序</t>
    <phoneticPr fontId="1" type="noConversion"/>
  </si>
  <si>
    <t>1.新增AR2++發現物21個</t>
    <phoneticPr fontId="1" type="noConversion"/>
  </si>
  <si>
    <t>2.修正部分發現物名稱</t>
    <phoneticPr fontId="1" type="noConversion"/>
  </si>
  <si>
    <t>1.新增AR2+發現物24個</t>
    <phoneticPr fontId="1" type="noConversion"/>
  </si>
  <si>
    <t>2.修正幾個陸地調查表所列出的登陸點</t>
    <phoneticPr fontId="1" type="noConversion"/>
  </si>
  <si>
    <t>1.新增AR2發現物36個</t>
    <phoneticPr fontId="1" type="noConversion"/>
  </si>
  <si>
    <t>2.小加強陸地調查表功能</t>
    <phoneticPr fontId="1" type="noConversion"/>
  </si>
  <si>
    <t>1.新增AR1+發現物18個&amp;矩尺座共19項</t>
    <phoneticPr fontId="1" type="noConversion"/>
  </si>
  <si>
    <t>2.修改所有任務連結至台服大商戰</t>
    <phoneticPr fontId="1" type="noConversion"/>
  </si>
  <si>
    <t>3.修正發現物經驗值：</t>
    <phoneticPr fontId="1" type="noConversion"/>
  </si>
  <si>
    <t>宗教遺物(胡夫王的平板石碑630→693)</t>
    <phoneticPr fontId="1" type="noConversion"/>
  </si>
  <si>
    <t>天文(造父四490→210)</t>
    <phoneticPr fontId="1" type="noConversion"/>
  </si>
  <si>
    <t>4.修正發現物名稱：</t>
    <phoneticPr fontId="1" type="noConversion"/>
  </si>
  <si>
    <t>宗教遺物(塞米石像→泰諾精靈像)</t>
    <phoneticPr fontId="1" type="noConversion"/>
  </si>
  <si>
    <t>宗教遺物(凱魯瓦像→卡納洛阿像)</t>
    <phoneticPr fontId="1" type="noConversion"/>
  </si>
  <si>
    <t>昆蟲(晶眼蝶→眼蝶)</t>
    <phoneticPr fontId="1" type="noConversion"/>
  </si>
  <si>
    <t>海洋生物(燈籠魚→燈魚)</t>
    <phoneticPr fontId="1" type="noConversion"/>
  </si>
  <si>
    <t>地理(塔普島→達鋪島)</t>
    <phoneticPr fontId="1" type="noConversion"/>
  </si>
  <si>
    <t>天文(土衛五→瑞亞)</t>
    <phoneticPr fontId="1" type="noConversion"/>
  </si>
  <si>
    <t>天文(禦夫座→御夫座)</t>
    <phoneticPr fontId="1" type="noConversion"/>
  </si>
  <si>
    <t>天文(仙王座中如座花之星雲→仙王座的花狀星雲)</t>
    <phoneticPr fontId="1" type="noConversion"/>
  </si>
  <si>
    <t>天文(開陽與大陵五→開陽與玉衡)</t>
    <phoneticPr fontId="1" type="noConversion"/>
  </si>
  <si>
    <t>2017.02.17</t>
    <phoneticPr fontId="1" type="noConversion"/>
  </si>
  <si>
    <t>1.修正港口村落沒有計入功績統計的問題</t>
    <phoneticPr fontId="1" type="noConversion"/>
  </si>
  <si>
    <t>2.修正部分發現物任務連結至大百科</t>
    <phoneticPr fontId="1" type="noConversion"/>
  </si>
  <si>
    <t>1.新增AR1發現物46個</t>
    <phoneticPr fontId="1" type="noConversion"/>
  </si>
  <si>
    <t>2.新增發現物表：氣象現象</t>
    <phoneticPr fontId="1" type="noConversion"/>
  </si>
  <si>
    <t>3.更新部分發現物連結至巴哈大百科</t>
    <phoneticPr fontId="1" type="noConversion"/>
  </si>
  <si>
    <t>4.修正部分資料錯誤之名稱</t>
    <phoneticPr fontId="1" type="noConversion"/>
  </si>
  <si>
    <t>2016.10</t>
    <phoneticPr fontId="1" type="noConversion"/>
  </si>
  <si>
    <t>1.新增EA3發現物73個</t>
    <phoneticPr fontId="1" type="noConversion"/>
  </si>
  <si>
    <t>自從辣椒喀擦官方活動之後就越來越少上線了ˊ_ˋ回顧這張表從2011年到現在也做了6年啦……時間過得真快</t>
    <phoneticPr fontId="1" type="noConversion"/>
  </si>
  <si>
    <t>即使工作之後玩遊戲的時間越來越少，但是偶爾還是會回來這個遊戲，永遠都不會膩就是這款遊戲的魅力~</t>
    <phoneticPr fontId="1" type="noConversion"/>
  </si>
  <si>
    <t>感謝一直留言支持這張表的船長們、沒有你們的鼓勵大概我也棄坑了XDD希望大家一起陪伴這個遊戲走到最後~</t>
    <phoneticPr fontId="1" type="noConversion"/>
  </si>
  <si>
    <t>2016.03.04</t>
    <phoneticPr fontId="1" type="noConversion"/>
  </si>
  <si>
    <t>1.修正EA2+發現物數量為15項，本表目前發現物總數為2707</t>
    <phoneticPr fontId="1" type="noConversion"/>
  </si>
  <si>
    <t>2.實際台服到2016.03.05修改本表為止尚未更新EA2+版本，遊戲內實際發現物數量為2707-15=2692</t>
    <phoneticPr fontId="1" type="noConversion"/>
  </si>
  <si>
    <t>2016.02.20</t>
    <phoneticPr fontId="1" type="noConversion"/>
  </si>
  <si>
    <t>1.更新EA2+版本發現物19項</t>
    <phoneticPr fontId="1" type="noConversion"/>
  </si>
  <si>
    <t>2.校對補上2發現物，發現物總數為2707項</t>
    <phoneticPr fontId="1" type="noConversion"/>
  </si>
  <si>
    <t>1.更新EA1版本發現物39項，至EA1為止冒險物總數2686項</t>
    <phoneticPr fontId="1" type="noConversion"/>
  </si>
  <si>
    <t>2.黃字部分連接至日文WIKI，黃字翻譯名稱為非官方翻譯，正確內容以官方更新後遊戲內容為準</t>
    <phoneticPr fontId="1" type="noConversion"/>
  </si>
  <si>
    <t>1.更新EA1版本發現物至2647項</t>
    <phoneticPr fontId="1" type="noConversion"/>
  </si>
  <si>
    <t>1.更新GA4版本發現物</t>
    <phoneticPr fontId="1" type="noConversion"/>
  </si>
  <si>
    <t>2.更新EA1版本發現物，內含EA1小更新「Mediterranean Sea」版本發現物，與目前台服至9月為止實裝發現物總數不符</t>
    <phoneticPr fontId="1" type="noConversion"/>
  </si>
  <si>
    <t>1.修正GA3發現物及任務名稱與遊戲內容相同</t>
    <phoneticPr fontId="1" type="noConversion"/>
  </si>
  <si>
    <t>2.修正GA3部分任務所需前置</t>
    <phoneticPr fontId="1" type="noConversion"/>
  </si>
  <si>
    <t>2014.11.16</t>
    <phoneticPr fontId="1" type="noConversion"/>
  </si>
  <si>
    <t>1.新增GA3發現物72項，名稱皆為暫譯，請依遊戲內容為準</t>
    <phoneticPr fontId="1" type="noConversion"/>
  </si>
  <si>
    <t>2.黃底顏色表示連結至wiki網頁</t>
    <phoneticPr fontId="1" type="noConversion"/>
  </si>
  <si>
    <t>2014.10.27</t>
    <phoneticPr fontId="1" type="noConversion"/>
  </si>
  <si>
    <t>1.修正宗教遺物發現物的統計公式</t>
    <phoneticPr fontId="1" type="noConversion"/>
  </si>
  <si>
    <t>2.修正發現物名稱、任務名稱及所有網址連接至巴哈大百科</t>
    <phoneticPr fontId="1" type="noConversion"/>
  </si>
  <si>
    <t>2014.10.12</t>
    <phoneticPr fontId="1" type="noConversion"/>
  </si>
  <si>
    <t>1.縮減部分欄位</t>
    <phoneticPr fontId="1" type="noConversion"/>
  </si>
  <si>
    <t>2.發現物回報表新增天文學NPC</t>
    <phoneticPr fontId="1" type="noConversion"/>
  </si>
  <si>
    <t>2014.09.09</t>
    <phoneticPr fontId="1" type="noConversion"/>
  </si>
  <si>
    <t>2.新增2個發現物回報的名人NPC</t>
    <phoneticPr fontId="1" type="noConversion"/>
  </si>
  <si>
    <t>OP1</t>
  </si>
  <si>
    <t>里斯本</t>
    <phoneticPr fontId="1" type="noConversion"/>
  </si>
  <si>
    <t>並非自然形成</t>
  </si>
  <si>
    <t>正在建造的修道院</t>
  </si>
  <si>
    <t>熱那亞</t>
    <phoneticPr fontId="1" type="noConversion"/>
  </si>
  <si>
    <t>描繪在岩石上的線</t>
  </si>
  <si>
    <t>沙格鎮</t>
    <phoneticPr fontId="1" type="noConversion"/>
  </si>
  <si>
    <t>斯德哥爾摩/聖彼得堡</t>
    <phoneticPr fontId="1" type="noConversion"/>
  </si>
  <si>
    <t>AR3</t>
    <phoneticPr fontId="1" type="noConversion"/>
  </si>
  <si>
    <t>孔多阿岩畫遺址</t>
    <phoneticPr fontId="1" type="noConversion"/>
  </si>
  <si>
    <t>文蘭島系列</t>
    <phoneticPr fontId="5" type="noConversion"/>
  </si>
  <si>
    <t>雅加達</t>
    <phoneticPr fontId="5" type="noConversion"/>
  </si>
  <si>
    <t>黃河下游(黃土高原)</t>
    <phoneticPr fontId="5" type="noConversion"/>
  </si>
  <si>
    <t>維拉克魯斯南部(瑪雅低地)</t>
    <phoneticPr fontId="5" type="noConversion"/>
  </si>
  <si>
    <t>蛇丘</t>
    <phoneticPr fontId="5" type="noConversion"/>
  </si>
  <si>
    <t>安土城</t>
    <phoneticPr fontId="5" type="noConversion"/>
  </si>
  <si>
    <t>紅毛城</t>
    <phoneticPr fontId="5" type="noConversion"/>
  </si>
  <si>
    <t>木斯塘的洞窟群</t>
    <phoneticPr fontId="1" type="noConversion"/>
  </si>
  <si>
    <t>里斯本/塞維爾/阿姆斯特丹</t>
    <phoneticPr fontId="1" type="noConversion"/>
  </si>
  <si>
    <t>《舊約聖經》的逸聞出處</t>
    <phoneticPr fontId="1" type="noConversion"/>
  </si>
  <si>
    <t>埃皮達魯斯遺跡</t>
    <phoneticPr fontId="1" type="noConversion"/>
  </si>
  <si>
    <t>雅典西部</t>
    <phoneticPr fontId="1" type="noConversion"/>
  </si>
  <si>
    <t>(14087,1096)</t>
    <phoneticPr fontId="1" type="noConversion"/>
  </si>
  <si>
    <t>科潘遺址</t>
    <phoneticPr fontId="5" type="noConversion"/>
  </si>
  <si>
    <t>特洛伊戰爭系列</t>
    <phoneticPr fontId="1" type="noConversion"/>
  </si>
  <si>
    <t>哈德良的長城</t>
    <phoneticPr fontId="5" type="noConversion"/>
  </si>
  <si>
    <t>尼尼微</t>
    <phoneticPr fontId="1" type="noConversion"/>
  </si>
  <si>
    <t>阿爾泰山脈的岩石刻畫群</t>
    <phoneticPr fontId="5" type="noConversion"/>
  </si>
  <si>
    <t>巨人桌</t>
    <phoneticPr fontId="5" type="noConversion"/>
  </si>
  <si>
    <t>不列顛島南岸</t>
    <phoneticPr fontId="1" type="noConversion"/>
  </si>
  <si>
    <t>(15878,2377)</t>
    <phoneticPr fontId="1" type="noConversion"/>
  </si>
  <si>
    <t>豫園</t>
    <phoneticPr fontId="5" type="noConversion"/>
  </si>
  <si>
    <t>雅加達</t>
    <phoneticPr fontId="5" type="noConversion"/>
  </si>
  <si>
    <t>東亞西部</t>
    <phoneticPr fontId="5" type="noConversion"/>
  </si>
  <si>
    <t>喬金斯化石山崖</t>
    <phoneticPr fontId="5" type="noConversion"/>
  </si>
  <si>
    <t>特珀高拉</t>
    <phoneticPr fontId="1" type="noConversion"/>
  </si>
  <si>
    <t>烏普薩拉老城</t>
    <phoneticPr fontId="5" type="noConversion"/>
  </si>
  <si>
    <t>(875,1945)</t>
    <phoneticPr fontId="1" type="noConversion"/>
  </si>
  <si>
    <t>古代競技場</t>
    <phoneticPr fontId="5" type="noConversion"/>
  </si>
  <si>
    <t>波多貝羅</t>
    <phoneticPr fontId="5" type="noConversion"/>
  </si>
  <si>
    <t>瓜地馬拉東北部(科潘河北岸)</t>
    <phoneticPr fontId="5" type="noConversion"/>
  </si>
  <si>
    <t>熱蘭遮城</t>
    <phoneticPr fontId="5" type="noConversion"/>
  </si>
  <si>
    <t>邁錫尼遺跡</t>
    <phoneticPr fontId="1" type="noConversion"/>
  </si>
  <si>
    <t>邦特國的浮雕</t>
    <phoneticPr fontId="5" type="noConversion"/>
  </si>
  <si>
    <t>雅典/伊斯坦堡</t>
    <phoneticPr fontId="1" type="noConversion"/>
  </si>
  <si>
    <t>尼羅河中部(路克索地區)</t>
    <phoneticPr fontId="1" type="noConversion"/>
  </si>
  <si>
    <t>汗屋</t>
    <phoneticPr fontId="5" type="noConversion"/>
  </si>
  <si>
    <t>薩頓胡</t>
    <phoneticPr fontId="5" type="noConversion"/>
  </si>
  <si>
    <t>武寧王陵</t>
    <phoneticPr fontId="5" type="noConversion"/>
  </si>
  <si>
    <t>卡俄基亞土丘</t>
    <phoneticPr fontId="5" type="noConversion"/>
  </si>
  <si>
    <t>阿爾忒彌斯神殿遺跡</t>
    <phoneticPr fontId="1" type="noConversion"/>
  </si>
  <si>
    <t>里斯本/倫敦/塞維爾/馬賽</t>
    <phoneticPr fontId="1" type="noConversion"/>
  </si>
  <si>
    <t>狄俄尼索斯劇場</t>
    <phoneticPr fontId="1" type="noConversion"/>
  </si>
  <si>
    <t>聖彼得堡/斯德哥爾摩</t>
    <phoneticPr fontId="1" type="noConversion"/>
  </si>
  <si>
    <t>圖盧姆遺跡</t>
    <phoneticPr fontId="1" type="noConversion"/>
  </si>
  <si>
    <t>(12470,3990)</t>
    <phoneticPr fontId="1" type="noConversion"/>
  </si>
  <si>
    <t>景福宮</t>
    <phoneticPr fontId="5" type="noConversion"/>
  </si>
  <si>
    <t>古羅馬廣場</t>
    <phoneticPr fontId="5" type="noConversion"/>
  </si>
  <si>
    <t>雅典</t>
    <phoneticPr fontId="5" type="noConversion"/>
  </si>
  <si>
    <t>金庚信之墓</t>
    <phoneticPr fontId="5" type="noConversion"/>
  </si>
  <si>
    <t>羅德島騎士團的城塞都市</t>
    <phoneticPr fontId="1" type="noConversion"/>
  </si>
  <si>
    <t>(1260,3327)</t>
    <phoneticPr fontId="1" type="noConversion"/>
  </si>
  <si>
    <t>洛斯馬洛斯壁畫</t>
    <phoneticPr fontId="5" type="noConversion"/>
  </si>
  <si>
    <t>椰子油製造廠遺跡</t>
    <phoneticPr fontId="5" type="noConversion"/>
  </si>
  <si>
    <t>野牛跳崖處</t>
    <phoneticPr fontId="5" type="noConversion"/>
  </si>
  <si>
    <t>3(地)</t>
    <phoneticPr fontId="1" type="noConversion"/>
  </si>
  <si>
    <t>圓形競技場</t>
    <phoneticPr fontId="5" type="noConversion"/>
  </si>
  <si>
    <t>哈德良別墅</t>
    <phoneticPr fontId="1" type="noConversion"/>
  </si>
  <si>
    <t>里斯本/馬賽/雅典</t>
    <phoneticPr fontId="1" type="noConversion"/>
  </si>
  <si>
    <t>吉夫基比爾</t>
    <phoneticPr fontId="1" type="noConversion"/>
  </si>
  <si>
    <t>地中海南岸非洲北部</t>
    <phoneticPr fontId="1" type="noConversion"/>
  </si>
  <si>
    <t>措迪洛山的石洞壁畫</t>
    <phoneticPr fontId="1" type="noConversion"/>
  </si>
  <si>
    <t>烏飛頓白馬峭壁</t>
    <phoneticPr fontId="1" type="noConversion"/>
  </si>
  <si>
    <t>陶斯印第安部落</t>
    <phoneticPr fontId="1" type="noConversion"/>
  </si>
  <si>
    <t>君士坦丁的凱旋門</t>
    <phoneticPr fontId="5" type="noConversion"/>
  </si>
  <si>
    <t>昌德宮</t>
    <phoneticPr fontId="5" type="noConversion"/>
  </si>
  <si>
    <t>GA4</t>
    <phoneticPr fontId="1" type="noConversion"/>
  </si>
  <si>
    <t>二</t>
    <phoneticPr fontId="1" type="noConversion"/>
  </si>
  <si>
    <t>哈特拉</t>
    <phoneticPr fontId="1" type="noConversion"/>
  </si>
  <si>
    <t>梯林斯遺跡</t>
    <phoneticPr fontId="1" type="noConversion"/>
  </si>
  <si>
    <t>聖喬治/開普敦/桑給巴爾/亞丁</t>
    <phoneticPr fontId="5" type="noConversion"/>
  </si>
  <si>
    <t>夏威夷神殿</t>
    <phoneticPr fontId="5" type="noConversion"/>
  </si>
  <si>
    <t>古羅馬廣場的浴場</t>
    <phoneticPr fontId="1" type="noConversion"/>
  </si>
  <si>
    <t>亞歷山大/伊斯坦堡</t>
    <phoneticPr fontId="1" type="noConversion"/>
  </si>
  <si>
    <t>阿波羅·伊壁鳩魯神廟</t>
    <phoneticPr fontId="1" type="noConversion"/>
  </si>
  <si>
    <t>突尼斯/威尼斯/雅典/亞歷山大</t>
    <phoneticPr fontId="5" type="noConversion"/>
  </si>
  <si>
    <t>布拉格天文鐘</t>
    <phoneticPr fontId="1" type="noConversion"/>
  </si>
  <si>
    <t>波羅的海西南岸</t>
    <phoneticPr fontId="1" type="noConversion"/>
  </si>
  <si>
    <t>謝加貝爾德岩畫遺跡群</t>
    <phoneticPr fontId="1" type="noConversion"/>
  </si>
  <si>
    <t>比斯開灣南部</t>
    <phoneticPr fontId="1" type="noConversion"/>
  </si>
  <si>
    <t>實現獨立的國王</t>
  </si>
  <si>
    <t>位於綠洲城市的遺跡</t>
  </si>
  <si>
    <t>突尼斯西部</t>
    <phoneticPr fontId="1" type="noConversion"/>
  </si>
  <si>
    <t>利馬東北部</t>
    <phoneticPr fontId="1" type="noConversion"/>
  </si>
  <si>
    <t>瑰瑪金字塔</t>
    <phoneticPr fontId="5" type="noConversion"/>
  </si>
  <si>
    <t>威尼斯/伊斯坦堡</t>
    <phoneticPr fontId="1" type="noConversion"/>
  </si>
  <si>
    <t>(15463,3633)</t>
    <phoneticPr fontId="1" type="noConversion"/>
  </si>
  <si>
    <t>劍術5</t>
    <phoneticPr fontId="5" type="noConversion"/>
  </si>
  <si>
    <t>AR2++</t>
    <phoneticPr fontId="5" type="noConversion"/>
  </si>
  <si>
    <t>貝尼哈瑪德城堡</t>
    <phoneticPr fontId="1" type="noConversion"/>
  </si>
  <si>
    <t>阿傑爾高原</t>
    <phoneticPr fontId="1" type="noConversion"/>
  </si>
  <si>
    <t>帕德嫩神殿</t>
    <phoneticPr fontId="1" type="noConversion"/>
  </si>
  <si>
    <t>雅典西北部</t>
    <phoneticPr fontId="1" type="noConversion"/>
  </si>
  <si>
    <t>波爾西帕</t>
    <phoneticPr fontId="1" type="noConversion"/>
  </si>
  <si>
    <t>里斯本</t>
    <phoneticPr fontId="1" type="noConversion"/>
  </si>
  <si>
    <t>巴士拉西北部</t>
    <phoneticPr fontId="1" type="noConversion"/>
  </si>
  <si>
    <t>斯瓦涅季塔</t>
    <phoneticPr fontId="1" type="noConversion"/>
  </si>
  <si>
    <t>塔努姆岩畫</t>
    <phoneticPr fontId="1" type="noConversion"/>
  </si>
  <si>
    <t>奧斯陸北部</t>
    <phoneticPr fontId="1" type="noConversion"/>
  </si>
  <si>
    <t>1(地)</t>
    <phoneticPr fontId="1" type="noConversion"/>
  </si>
  <si>
    <t>非洲東南岸(辛巴威內陸地區)</t>
    <phoneticPr fontId="5" type="noConversion"/>
  </si>
  <si>
    <t>古塔建築</t>
    <phoneticPr fontId="1" type="noConversion"/>
  </si>
  <si>
    <t>德非祭壇</t>
    <phoneticPr fontId="1" type="noConversion"/>
  </si>
  <si>
    <t>法馬古斯塔西部(帕福斯郊外)</t>
    <phoneticPr fontId="5" type="noConversion"/>
  </si>
  <si>
    <t>塞維爾/馬賽</t>
    <phoneticPr fontId="5" type="noConversion"/>
  </si>
  <si>
    <t>塞維爾/馬賽/里斯本</t>
    <phoneticPr fontId="5" type="noConversion"/>
  </si>
  <si>
    <t>的黎波里東部(萊普蒂斯)</t>
    <phoneticPr fontId="5" type="noConversion"/>
  </si>
  <si>
    <t>OP1</t>
    <phoneticPr fontId="1" type="noConversion"/>
  </si>
  <si>
    <t xml:space="preserve"> 未完成的禮拜堂</t>
    <phoneticPr fontId="1" type="noConversion"/>
  </si>
  <si>
    <t>里斯本海域</t>
    <phoneticPr fontId="1" type="noConversion"/>
  </si>
  <si>
    <t>(15754,3167)</t>
    <phoneticPr fontId="1" type="noConversion"/>
  </si>
  <si>
    <t>阿爾門德雷斯環形石陣</t>
    <phoneticPr fontId="1" type="noConversion"/>
  </si>
  <si>
    <t>埃爾米納堡</t>
    <phoneticPr fontId="1" type="noConversion"/>
  </si>
  <si>
    <t>吉馬良斯城</t>
    <phoneticPr fontId="1" type="noConversion"/>
  </si>
  <si>
    <t>(15747,3102)</t>
    <phoneticPr fontId="1" type="noConversion"/>
  </si>
  <si>
    <t>阿拉伯東北岸(信德地區)</t>
    <phoneticPr fontId="1" type="noConversion"/>
  </si>
  <si>
    <t>五</t>
    <phoneticPr fontId="5" type="noConversion"/>
  </si>
  <si>
    <t>巴勒貝克</t>
    <phoneticPr fontId="5" type="noConversion"/>
  </si>
  <si>
    <t>開普敦</t>
    <phoneticPr fontId="5" type="noConversion"/>
  </si>
  <si>
    <t>貝魯特北部</t>
    <phoneticPr fontId="5" type="noConversion"/>
  </si>
  <si>
    <t>AR3+</t>
    <phoneticPr fontId="5" type="noConversion"/>
  </si>
  <si>
    <t>突尼斯</t>
    <phoneticPr fontId="5" type="noConversion"/>
  </si>
  <si>
    <t>黑海東北岸</t>
    <phoneticPr fontId="5" type="noConversion"/>
  </si>
  <si>
    <t>土耳其北岸(安納托利亞高原)</t>
    <phoneticPr fontId="5" type="noConversion"/>
  </si>
  <si>
    <t>老君岩</t>
    <phoneticPr fontId="5" type="noConversion"/>
  </si>
  <si>
    <t>卡利卡特</t>
    <phoneticPr fontId="5" type="noConversion"/>
  </si>
  <si>
    <t>(5493,3746)</t>
    <phoneticPr fontId="5" type="noConversion"/>
  </si>
  <si>
    <t>拉帕努伊西岸(拉怕努伊內地)</t>
    <phoneticPr fontId="5" type="noConversion"/>
  </si>
  <si>
    <t>摩艾系列</t>
    <phoneticPr fontId="5" type="noConversion"/>
  </si>
  <si>
    <t>石窟庵</t>
    <phoneticPr fontId="5" type="noConversion"/>
  </si>
  <si>
    <t>維拉克魯斯東南部(特諾奇蒂特蘭)</t>
    <phoneticPr fontId="5" type="noConversion"/>
  </si>
  <si>
    <t>南特瓦西</t>
    <phoneticPr fontId="5" type="noConversion"/>
  </si>
  <si>
    <t>雅加達</t>
    <phoneticPr fontId="5" type="noConversion"/>
  </si>
  <si>
    <t>波那貝島南岸(波那貝島內地)</t>
    <phoneticPr fontId="5" type="noConversion"/>
  </si>
  <si>
    <t>南馬都爾遺跡</t>
    <phoneticPr fontId="5" type="noConversion"/>
  </si>
  <si>
    <t>四</t>
    <phoneticPr fontId="5" type="noConversion"/>
  </si>
  <si>
    <t>帕埃斯圖姆遺跡</t>
    <phoneticPr fontId="5" type="noConversion"/>
  </si>
  <si>
    <t>摩艾系列</t>
    <phoneticPr fontId="5" type="noConversion"/>
  </si>
  <si>
    <t>AR2+</t>
    <phoneticPr fontId="5" type="noConversion"/>
  </si>
  <si>
    <t>三</t>
    <phoneticPr fontId="5" type="noConversion"/>
  </si>
  <si>
    <t>埃奇米阿津大教堂</t>
    <phoneticPr fontId="5" type="noConversion"/>
  </si>
  <si>
    <t>聖彼得堡</t>
    <phoneticPr fontId="5" type="noConversion"/>
  </si>
  <si>
    <t>黑海東岸</t>
    <phoneticPr fontId="5" type="noConversion"/>
  </si>
  <si>
    <t>巴黎聖母院</t>
    <phoneticPr fontId="5" type="noConversion"/>
  </si>
  <si>
    <t>倫敦</t>
    <phoneticPr fontId="5" type="noConversion"/>
  </si>
  <si>
    <t>巴黎</t>
    <phoneticPr fontId="5" type="noConversion"/>
  </si>
  <si>
    <t>瑪爾威亞塔</t>
    <phoneticPr fontId="1" type="noConversion"/>
  </si>
  <si>
    <t>幼發拉底河上游</t>
    <phoneticPr fontId="1" type="noConversion"/>
  </si>
  <si>
    <t>EA3</t>
    <phoneticPr fontId="1" type="noConversion"/>
  </si>
  <si>
    <t>薩圖爾努斯神廟</t>
    <phoneticPr fontId="1" type="noConversion"/>
  </si>
  <si>
    <t>倫敦/阿姆斯特丹</t>
    <phoneticPr fontId="1" type="noConversion"/>
  </si>
  <si>
    <t>羅馬</t>
    <phoneticPr fontId="1" type="noConversion"/>
  </si>
  <si>
    <t>二</t>
    <phoneticPr fontId="5" type="noConversion"/>
  </si>
  <si>
    <t>威尼斯</t>
    <phoneticPr fontId="5" type="noConversion"/>
  </si>
  <si>
    <t>黑海東北部(烏斯秋爾特高原)</t>
    <phoneticPr fontId="5" type="noConversion"/>
  </si>
  <si>
    <t>AR1</t>
    <phoneticPr fontId="5" type="noConversion"/>
  </si>
  <si>
    <t>拉利貝拉岩石教堂</t>
    <phoneticPr fontId="5" type="noConversion"/>
  </si>
  <si>
    <t>雅加達</t>
    <phoneticPr fontId="5" type="noConversion"/>
  </si>
  <si>
    <t>拉帕努伊西岸(拉怕努伊內地)</t>
    <phoneticPr fontId="5" type="noConversion"/>
  </si>
  <si>
    <t>摩艾系列</t>
    <phoneticPr fontId="5" type="noConversion"/>
  </si>
  <si>
    <t>聖禮拜堂</t>
    <phoneticPr fontId="5" type="noConversion"/>
  </si>
  <si>
    <t>巴黎</t>
    <phoneticPr fontId="5" type="noConversion"/>
  </si>
  <si>
    <t>EA3</t>
    <phoneticPr fontId="1" type="noConversion"/>
  </si>
  <si>
    <t>二</t>
    <phoneticPr fontId="1" type="noConversion"/>
  </si>
  <si>
    <t>埃萊夫西納神廟</t>
    <phoneticPr fontId="1" type="noConversion"/>
  </si>
  <si>
    <t>里斯本/塞維爾</t>
    <phoneticPr fontId="1" type="noConversion"/>
  </si>
  <si>
    <t>雅典西部(奧林匹亞地區)</t>
    <phoneticPr fontId="1" type="noConversion"/>
  </si>
  <si>
    <t>馬賽</t>
    <phoneticPr fontId="5" type="noConversion"/>
  </si>
  <si>
    <t>二</t>
    <phoneticPr fontId="1" type="noConversion"/>
  </si>
  <si>
    <t>倫敦/阿姆斯特丹</t>
    <phoneticPr fontId="1" type="noConversion"/>
  </si>
  <si>
    <t>羅馬</t>
    <phoneticPr fontId="1" type="noConversion"/>
  </si>
  <si>
    <t>卡爾納克˙路克索神殿</t>
    <phoneticPr fontId="5" type="noConversion"/>
  </si>
  <si>
    <t>EA1</t>
    <phoneticPr fontId="1" type="noConversion"/>
  </si>
  <si>
    <t>米斯特拉斯遺跡</t>
    <phoneticPr fontId="1" type="noConversion"/>
  </si>
  <si>
    <t>亞歷山大</t>
    <phoneticPr fontId="1" type="noConversion"/>
  </si>
  <si>
    <t>雅典西部</t>
    <phoneticPr fontId="1" type="noConversion"/>
  </si>
  <si>
    <t>里斯本/塞維爾</t>
    <phoneticPr fontId="5" type="noConversion"/>
  </si>
  <si>
    <t>加爾各答西南部(科納拉克地區)</t>
    <phoneticPr fontId="5" type="noConversion"/>
  </si>
  <si>
    <t>新羅的石佛</t>
    <phoneticPr fontId="5" type="noConversion"/>
  </si>
  <si>
    <t>安平</t>
    <phoneticPr fontId="5" type="noConversion"/>
  </si>
  <si>
    <t>浦項西</t>
    <phoneticPr fontId="5" type="noConversion"/>
  </si>
  <si>
    <t>開羅對岸(吉薩地區)</t>
    <phoneticPr fontId="5" type="noConversion"/>
  </si>
  <si>
    <t>波多貝羅</t>
    <phoneticPr fontId="5" type="noConversion"/>
  </si>
  <si>
    <t>EA1</t>
    <phoneticPr fontId="1" type="noConversion"/>
  </si>
  <si>
    <t>二</t>
    <phoneticPr fontId="1" type="noConversion"/>
  </si>
  <si>
    <t>倫敦</t>
    <phoneticPr fontId="1" type="noConversion"/>
  </si>
  <si>
    <t>法馬古斯塔西部</t>
    <phoneticPr fontId="1" type="noConversion"/>
  </si>
  <si>
    <t>突尼斯</t>
    <phoneticPr fontId="1" type="noConversion"/>
  </si>
  <si>
    <t>薩洛尼卡郊外</t>
    <phoneticPr fontId="1" type="noConversion"/>
  </si>
  <si>
    <t>塞維爾/馬賽/威尼斯</t>
    <phoneticPr fontId="5" type="noConversion"/>
  </si>
  <si>
    <t>馬薩瓦西南部(衣索比亞北部)</t>
    <phoneticPr fontId="5" type="noConversion"/>
  </si>
  <si>
    <t>樂山大佛</t>
    <phoneticPr fontId="5" type="noConversion"/>
  </si>
  <si>
    <t>重慶西南(峨眉山東)</t>
    <phoneticPr fontId="5" type="noConversion"/>
  </si>
  <si>
    <t>卡利卡特</t>
    <phoneticPr fontId="5" type="noConversion"/>
  </si>
  <si>
    <t>爪哇島北岸(爪哇島內地)</t>
    <phoneticPr fontId="5" type="noConversion"/>
  </si>
  <si>
    <t>佛國寺跡</t>
    <phoneticPr fontId="5" type="noConversion"/>
  </si>
  <si>
    <t>勃固北部(蒲甘地區)</t>
    <phoneticPr fontId="5" type="noConversion"/>
  </si>
  <si>
    <t>樓梯的浮雕</t>
    <phoneticPr fontId="5" type="noConversion"/>
  </si>
  <si>
    <t>利馬</t>
    <phoneticPr fontId="5" type="noConversion"/>
  </si>
  <si>
    <t>嘉定西北部(柬埔寨暹粒近郊)</t>
    <phoneticPr fontId="5" type="noConversion"/>
  </si>
  <si>
    <t>阿布辛拜勒神廟</t>
    <phoneticPr fontId="1" type="noConversion"/>
  </si>
  <si>
    <t>伊斯坦堡</t>
    <phoneticPr fontId="5" type="noConversion"/>
  </si>
  <si>
    <t>尼羅河上游(亞斯文南部)</t>
    <phoneticPr fontId="5" type="noConversion"/>
  </si>
  <si>
    <t>拉帕努伊西岸(拉怕努伊內地)</t>
    <phoneticPr fontId="5" type="noConversion"/>
  </si>
  <si>
    <t>馬賽/熱那亞/突尼斯/雅典</t>
    <phoneticPr fontId="5" type="noConversion"/>
  </si>
  <si>
    <t>加爾各答西南部(科納拉克地區)</t>
    <phoneticPr fontId="5" type="noConversion"/>
  </si>
  <si>
    <t>開普敦/桑給巴爾</t>
    <phoneticPr fontId="5" type="noConversion"/>
  </si>
  <si>
    <t>馬賽/熱那亞/突尼斯/伊斯坦堡</t>
    <phoneticPr fontId="5" type="noConversion"/>
  </si>
  <si>
    <t>開羅對岸(吉薩地區)</t>
    <phoneticPr fontId="5" type="noConversion"/>
  </si>
  <si>
    <t>塞維爾/馬賽/熱那亞</t>
    <phoneticPr fontId="5" type="noConversion"/>
  </si>
  <si>
    <t>雅典西北部(福基斯地區)</t>
    <phoneticPr fontId="5" type="noConversion"/>
  </si>
  <si>
    <t>倫敦</t>
    <phoneticPr fontId="5" type="noConversion"/>
  </si>
  <si>
    <t>不列顛島南岸</t>
    <phoneticPr fontId="5" type="noConversion"/>
  </si>
  <si>
    <t>OP1</t>
    <phoneticPr fontId="5" type="noConversion"/>
  </si>
  <si>
    <t>四</t>
    <phoneticPr fontId="5" type="noConversion"/>
  </si>
  <si>
    <t>巴塔利亞修道院</t>
    <phoneticPr fontId="5" type="noConversion"/>
  </si>
  <si>
    <t>倫敦</t>
    <phoneticPr fontId="5" type="noConversion"/>
  </si>
  <si>
    <t>里斯本海域</t>
    <phoneticPr fontId="5" type="noConversion"/>
  </si>
  <si>
    <t>奧波多港外</t>
    <phoneticPr fontId="5" type="noConversion"/>
  </si>
  <si>
    <t>桑給巴爾</t>
    <phoneticPr fontId="1" type="noConversion"/>
  </si>
  <si>
    <t>江戶</t>
    <phoneticPr fontId="1" type="noConversion"/>
  </si>
  <si>
    <t>突尼斯</t>
    <phoneticPr fontId="1" type="noConversion"/>
  </si>
  <si>
    <t>畫家的細膩手法</t>
  </si>
  <si>
    <t>阿姆斯特丹</t>
    <phoneticPr fontId="1" type="noConversion"/>
  </si>
  <si>
    <t>父親的魯特琴</t>
  </si>
  <si>
    <t>常用的管樂器</t>
  </si>
  <si>
    <t>王室沉船事件的真相</t>
  </si>
  <si>
    <t>不死的植物</t>
  </si>
  <si>
    <t>傳說中的植物</t>
  </si>
  <si>
    <t>大家族的幸福</t>
  </si>
  <si>
    <t>重量的價值</t>
  </si>
  <si>
    <t>薩格雷斯</t>
    <phoneticPr fontId="1" type="noConversion"/>
  </si>
  <si>
    <t>一</t>
    <phoneticPr fontId="1" type="noConversion"/>
  </si>
  <si>
    <t>OP1</t>
    <phoneticPr fontId="1" type="noConversion"/>
  </si>
  <si>
    <t>喜劇的精靈王</t>
  </si>
  <si>
    <t>四</t>
    <phoneticPr fontId="1" type="noConversion"/>
  </si>
  <si>
    <t>外側暈弧</t>
    <phoneticPr fontId="5" type="noConversion"/>
  </si>
  <si>
    <t>西歐</t>
    <phoneticPr fontId="1" type="noConversion"/>
  </si>
  <si>
    <t>日／晴</t>
    <phoneticPr fontId="5" type="noConversion"/>
  </si>
  <si>
    <t>比斯開灣南岸</t>
    <phoneticPr fontId="5" type="noConversion"/>
  </si>
  <si>
    <t>西南巨大枯樹附近</t>
    <phoneticPr fontId="5" type="noConversion"/>
  </si>
  <si>
    <t>AR3</t>
    <phoneticPr fontId="1" type="noConversion"/>
  </si>
  <si>
    <t>四</t>
    <phoneticPr fontId="1" type="noConversion"/>
  </si>
  <si>
    <t>布羅肯幽靈</t>
    <phoneticPr fontId="1" type="noConversion"/>
  </si>
  <si>
    <t>孟加拉灣北岸(喜馬拉雅山脈)</t>
    <phoneticPr fontId="1" type="noConversion"/>
  </si>
  <si>
    <t>西南方</t>
    <phoneticPr fontId="1" type="noConversion"/>
  </si>
  <si>
    <t>環地平弧</t>
    <phoneticPr fontId="5" type="noConversion"/>
  </si>
  <si>
    <t>北美</t>
    <phoneticPr fontId="1" type="noConversion"/>
  </si>
  <si>
    <t>日／晴</t>
    <phoneticPr fontId="5" type="noConversion"/>
  </si>
  <si>
    <t>北美大陸東岸</t>
    <phoneticPr fontId="5" type="noConversion"/>
  </si>
  <si>
    <t>地圖東南角落的海邊</t>
    <phoneticPr fontId="5" type="noConversion"/>
  </si>
  <si>
    <t>AR2</t>
    <phoneticPr fontId="9" type="noConversion"/>
  </si>
  <si>
    <t>四</t>
    <phoneticPr fontId="9" type="noConversion"/>
  </si>
  <si>
    <t>漁火光柱</t>
    <phoneticPr fontId="1" type="noConversion"/>
  </si>
  <si>
    <t>亞速爾</t>
    <phoneticPr fontId="9" type="noConversion"/>
  </si>
  <si>
    <t>城内小船的附近</t>
    <phoneticPr fontId="9" type="noConversion"/>
  </si>
  <si>
    <t>幻日</t>
    <phoneticPr fontId="5" type="noConversion"/>
  </si>
  <si>
    <t>特拉諾瓦北岸</t>
    <phoneticPr fontId="5" type="noConversion"/>
  </si>
  <si>
    <t>地圖西南角落疊岩</t>
    <phoneticPr fontId="5" type="noConversion"/>
  </si>
  <si>
    <t>銀暈</t>
    <phoneticPr fontId="5" type="noConversion"/>
  </si>
  <si>
    <t>北歐</t>
    <phoneticPr fontId="1" type="noConversion"/>
  </si>
  <si>
    <t>不列顛島北岸</t>
    <phoneticPr fontId="5" type="noConversion"/>
  </si>
  <si>
    <t>北邊廢墟附近</t>
    <phoneticPr fontId="5" type="noConversion"/>
  </si>
  <si>
    <t>AR2</t>
    <phoneticPr fontId="9" type="noConversion"/>
  </si>
  <si>
    <t>四</t>
    <phoneticPr fontId="9" type="noConversion"/>
  </si>
  <si>
    <t>月光柱</t>
    <phoneticPr fontId="1" type="noConversion"/>
  </si>
  <si>
    <t>東歐</t>
    <phoneticPr fontId="1" type="noConversion"/>
  </si>
  <si>
    <t>夜／晴</t>
    <phoneticPr fontId="1" type="noConversion"/>
  </si>
  <si>
    <t>黑海西北岸</t>
    <phoneticPr fontId="9" type="noConversion"/>
  </si>
  <si>
    <t>南方巨岩附近</t>
    <phoneticPr fontId="9" type="noConversion"/>
  </si>
  <si>
    <t>四</t>
    <phoneticPr fontId="1" type="noConversion"/>
  </si>
  <si>
    <t>極光爆發</t>
    <phoneticPr fontId="1" type="noConversion"/>
  </si>
  <si>
    <t>北美</t>
    <phoneticPr fontId="1" type="noConversion"/>
  </si>
  <si>
    <t>哈德遜灣</t>
    <phoneticPr fontId="1" type="noConversion"/>
  </si>
  <si>
    <t>補給港邱吉爾港上方(12364,1888)</t>
    <phoneticPr fontId="1" type="noConversion"/>
  </si>
  <si>
    <t>河口高潮</t>
    <phoneticPr fontId="5" type="noConversion"/>
  </si>
  <si>
    <t>日／陰</t>
    <phoneticPr fontId="5" type="noConversion"/>
  </si>
  <si>
    <t>亞馬遜河流域</t>
    <phoneticPr fontId="5" type="noConversion"/>
  </si>
  <si>
    <t>第3支流(13842,4962)</t>
    <phoneticPr fontId="5" type="noConversion"/>
  </si>
  <si>
    <t>AR3+</t>
    <phoneticPr fontId="1" type="noConversion"/>
  </si>
  <si>
    <t>飛翔的荷蘭人</t>
    <phoneticPr fontId="1" type="noConversion"/>
  </si>
  <si>
    <t>夜／雨</t>
    <phoneticPr fontId="1" type="noConversion"/>
  </si>
  <si>
    <t>開普敦</t>
    <phoneticPr fontId="1" type="noConversion"/>
  </si>
  <si>
    <t>碼頭前橋上或工坊附近</t>
    <phoneticPr fontId="1" type="noConversion"/>
  </si>
  <si>
    <t>AR2+</t>
    <phoneticPr fontId="9" type="noConversion"/>
  </si>
  <si>
    <t>雨幡洞雲</t>
    <phoneticPr fontId="1" type="noConversion"/>
  </si>
  <si>
    <t>東白令海</t>
    <phoneticPr fontId="1" type="noConversion"/>
  </si>
  <si>
    <t>(8566 ,1722)</t>
    <phoneticPr fontId="1" type="noConversion"/>
  </si>
  <si>
    <t>四</t>
    <phoneticPr fontId="1" type="noConversion"/>
  </si>
  <si>
    <t>反雲隙光</t>
    <phoneticPr fontId="1" type="noConversion"/>
  </si>
  <si>
    <t>東南亞</t>
    <phoneticPr fontId="1" type="noConversion"/>
  </si>
  <si>
    <t>黃昏／晴</t>
    <phoneticPr fontId="1" type="noConversion"/>
  </si>
  <si>
    <t>關島港內</t>
    <phoneticPr fontId="1" type="noConversion"/>
  </si>
  <si>
    <t>從棧橋往地圖左下角</t>
    <phoneticPr fontId="1" type="noConversion"/>
  </si>
  <si>
    <t>AR3+</t>
    <phoneticPr fontId="1" type="noConversion"/>
  </si>
  <si>
    <t>紅色精靈</t>
    <phoneticPr fontId="1" type="noConversion"/>
  </si>
  <si>
    <t>東亞</t>
    <phoneticPr fontId="1" type="noConversion"/>
  </si>
  <si>
    <t>鄂霍次克海</t>
    <phoneticPr fontId="1" type="noConversion"/>
  </si>
  <si>
    <t>北方沿岸(6544,1977)</t>
    <phoneticPr fontId="1" type="noConversion"/>
  </si>
  <si>
    <t>AR1</t>
    <phoneticPr fontId="1" type="noConversion"/>
  </si>
  <si>
    <t>四</t>
    <phoneticPr fontId="1" type="noConversion"/>
  </si>
  <si>
    <t>流星雨</t>
    <phoneticPr fontId="5" type="noConversion"/>
  </si>
  <si>
    <t>北歐</t>
    <phoneticPr fontId="1" type="noConversion"/>
  </si>
  <si>
    <t>挪威海</t>
    <phoneticPr fontId="5" type="noConversion"/>
  </si>
  <si>
    <t>斯堪地那維亞西岸上陸點附近(336,1676)</t>
    <phoneticPr fontId="5" type="noConversion"/>
  </si>
  <si>
    <t>AR3+</t>
    <phoneticPr fontId="1" type="noConversion"/>
  </si>
  <si>
    <t>鬼火</t>
    <phoneticPr fontId="1" type="noConversion"/>
  </si>
  <si>
    <t>東歐</t>
    <phoneticPr fontId="1" type="noConversion"/>
  </si>
  <si>
    <t>黑海</t>
    <phoneticPr fontId="1" type="noConversion"/>
  </si>
  <si>
    <t>(1390, 3063)</t>
    <phoneticPr fontId="1" type="noConversion"/>
  </si>
  <si>
    <t>AR2</t>
    <phoneticPr fontId="9" type="noConversion"/>
  </si>
  <si>
    <t>三</t>
    <phoneticPr fontId="9" type="noConversion"/>
  </si>
  <si>
    <t>太陽光柱</t>
    <phoneticPr fontId="1" type="noConversion"/>
  </si>
  <si>
    <t>北美</t>
    <phoneticPr fontId="1" type="noConversion"/>
  </si>
  <si>
    <t>晨昏／晴</t>
    <phoneticPr fontId="9" type="noConversion"/>
  </si>
  <si>
    <t>北美大陸東岸(尼加拉河流域)</t>
    <phoneticPr fontId="1" type="noConversion"/>
  </si>
  <si>
    <t>西南方紅色的花旁</t>
    <phoneticPr fontId="9" type="noConversion"/>
  </si>
  <si>
    <t>三</t>
    <phoneticPr fontId="1" type="noConversion"/>
  </si>
  <si>
    <t>那加火球</t>
    <phoneticPr fontId="5" type="noConversion"/>
  </si>
  <si>
    <t>東南亞</t>
    <phoneticPr fontId="1" type="noConversion"/>
  </si>
  <si>
    <t>暹羅灣</t>
    <phoneticPr fontId="5" type="noConversion"/>
  </si>
  <si>
    <t>嘉定港外(4908,4390)</t>
    <phoneticPr fontId="5" type="noConversion"/>
  </si>
  <si>
    <t>AR3</t>
    <phoneticPr fontId="1" type="noConversion"/>
  </si>
  <si>
    <t>三</t>
    <phoneticPr fontId="1" type="noConversion"/>
  </si>
  <si>
    <t>火山雷</t>
    <phoneticPr fontId="1" type="noConversion"/>
  </si>
  <si>
    <t>夜</t>
    <phoneticPr fontId="1" type="noConversion"/>
  </si>
  <si>
    <t>南格陵蘭外海</t>
    <phoneticPr fontId="1" type="noConversion"/>
  </si>
  <si>
    <t>冰島東南方(14770,1480)</t>
    <phoneticPr fontId="1" type="noConversion"/>
  </si>
  <si>
    <t>三</t>
    <phoneticPr fontId="1" type="noConversion"/>
  </si>
  <si>
    <t>聖艾爾摩之火</t>
    <phoneticPr fontId="1" type="noConversion"/>
  </si>
  <si>
    <t>夜／雨</t>
    <phoneticPr fontId="1" type="noConversion"/>
  </si>
  <si>
    <t>拿索港內</t>
    <phoneticPr fontId="1" type="noConversion"/>
  </si>
  <si>
    <t>碼頭西南方</t>
    <phoneticPr fontId="1" type="noConversion"/>
  </si>
  <si>
    <t>AR2</t>
    <phoneticPr fontId="9" type="noConversion"/>
  </si>
  <si>
    <t>三</t>
    <phoneticPr fontId="9" type="noConversion"/>
  </si>
  <si>
    <t>鑽石星辰</t>
    <phoneticPr fontId="1" type="noConversion"/>
  </si>
  <si>
    <t>北美</t>
    <phoneticPr fontId="1" type="noConversion"/>
  </si>
  <si>
    <t>晨／晴</t>
    <phoneticPr fontId="1" type="noConversion"/>
  </si>
  <si>
    <t>塔科馬近郊(洛磯山脈地區)</t>
    <phoneticPr fontId="5" type="noConversion"/>
  </si>
  <si>
    <t>東方圓形岩石往上小路的轉角附近</t>
    <phoneticPr fontId="9" type="noConversion"/>
  </si>
  <si>
    <t>AR2+</t>
    <phoneticPr fontId="9" type="noConversion"/>
  </si>
  <si>
    <t>卡塔通博閃電</t>
    <phoneticPr fontId="1" type="noConversion"/>
  </si>
  <si>
    <t>夜／陰</t>
    <phoneticPr fontId="1" type="noConversion"/>
  </si>
  <si>
    <t>加勒比海南部</t>
    <phoneticPr fontId="1" type="noConversion"/>
  </si>
  <si>
    <t>馬拉開波湖南側岸邊(13114,4433)</t>
    <phoneticPr fontId="1" type="noConversion"/>
  </si>
  <si>
    <t>海底熱泉</t>
    <phoneticPr fontId="5" type="noConversion"/>
  </si>
  <si>
    <t>夜／晴</t>
    <phoneticPr fontId="5" type="noConversion"/>
  </si>
  <si>
    <t>加勒比海南部</t>
    <phoneticPr fontId="5" type="noConversion"/>
  </si>
  <si>
    <t>加拉卡斯往東，千里達島東邊海上(13738,4425)</t>
    <phoneticPr fontId="5" type="noConversion"/>
  </si>
  <si>
    <t>黃沙</t>
    <phoneticPr fontId="5" type="noConversion"/>
  </si>
  <si>
    <t>東亞</t>
    <phoneticPr fontId="1" type="noConversion"/>
  </si>
  <si>
    <t>黃河下游(黃土高原)</t>
    <phoneticPr fontId="5" type="noConversion"/>
  </si>
  <si>
    <t>倒立的岩石西北，長城末端</t>
    <phoneticPr fontId="5" type="noConversion"/>
  </si>
  <si>
    <t>AR2</t>
    <phoneticPr fontId="9" type="noConversion"/>
  </si>
  <si>
    <t>三</t>
    <phoneticPr fontId="9" type="noConversion"/>
  </si>
  <si>
    <t>霜花</t>
    <phoneticPr fontId="1" type="noConversion"/>
  </si>
  <si>
    <t>北美</t>
    <phoneticPr fontId="1" type="noConversion"/>
  </si>
  <si>
    <t>晨／晴</t>
    <phoneticPr fontId="1" type="noConversion"/>
  </si>
  <si>
    <t>塔科馬近郊(洛磯山脈地區)</t>
    <phoneticPr fontId="5" type="noConversion"/>
  </si>
  <si>
    <t>東方圓形岩石旁湖邊</t>
    <phoneticPr fontId="9" type="noConversion"/>
  </si>
  <si>
    <t>AR3</t>
    <phoneticPr fontId="1" type="noConversion"/>
  </si>
  <si>
    <t>三</t>
    <phoneticPr fontId="1" type="noConversion"/>
  </si>
  <si>
    <t>東亞</t>
    <phoneticPr fontId="1" type="noConversion"/>
  </si>
  <si>
    <t>日／陰</t>
    <phoneticPr fontId="5" type="noConversion"/>
  </si>
  <si>
    <t>鄂霍次克海西岸(貝加爾湖)</t>
    <phoneticPr fontId="1" type="noConversion"/>
  </si>
  <si>
    <t>東南方冰凍的湖附近</t>
    <phoneticPr fontId="1" type="noConversion"/>
  </si>
  <si>
    <t>AR2+</t>
    <phoneticPr fontId="9" type="noConversion"/>
  </si>
  <si>
    <t>三</t>
    <phoneticPr fontId="1" type="noConversion"/>
  </si>
  <si>
    <t>水上龍捲風</t>
    <phoneticPr fontId="1" type="noConversion"/>
  </si>
  <si>
    <t>西非</t>
    <phoneticPr fontId="1" type="noConversion"/>
  </si>
  <si>
    <t>加那利海域</t>
    <phoneticPr fontId="1" type="noConversion"/>
  </si>
  <si>
    <t>拉斯帕爾馬斯正西方小島</t>
    <phoneticPr fontId="1" type="noConversion"/>
  </si>
  <si>
    <t>哈布沙暴</t>
    <phoneticPr fontId="5" type="noConversion"/>
  </si>
  <si>
    <t>西歐</t>
    <phoneticPr fontId="1" type="noConversion"/>
  </si>
  <si>
    <t>非洲北岸(撒哈拉沙漠)</t>
    <phoneticPr fontId="5" type="noConversion"/>
  </si>
  <si>
    <t>南端湖邊哺乳類動物骨骼附近</t>
    <phoneticPr fontId="5" type="noConversion"/>
  </si>
  <si>
    <t>二</t>
    <phoneticPr fontId="1" type="noConversion"/>
  </si>
  <si>
    <t>管狀雲</t>
    <phoneticPr fontId="5" type="noConversion"/>
  </si>
  <si>
    <t>大洋洲</t>
    <phoneticPr fontId="1" type="noConversion"/>
  </si>
  <si>
    <t>阿拉弗拉海</t>
    <phoneticPr fontId="5" type="noConversion"/>
  </si>
  <si>
    <t>卡卡杜東邊海灣中，西側小島旁(6585,5788)</t>
    <phoneticPr fontId="5" type="noConversion"/>
  </si>
  <si>
    <t>二</t>
    <phoneticPr fontId="9" type="noConversion"/>
  </si>
  <si>
    <t>漩渦</t>
    <phoneticPr fontId="1" type="noConversion"/>
  </si>
  <si>
    <t>東亞</t>
    <phoneticPr fontId="1" type="noConversion"/>
  </si>
  <si>
    <t>東亞東部</t>
    <phoneticPr fontId="9" type="noConversion"/>
  </si>
  <si>
    <t>堺市港外</t>
    <phoneticPr fontId="9" type="noConversion"/>
  </si>
  <si>
    <t>二</t>
    <phoneticPr fontId="1" type="noConversion"/>
  </si>
  <si>
    <t>空中龍捲風</t>
    <phoneticPr fontId="1" type="noConversion"/>
  </si>
  <si>
    <t>南美</t>
    <phoneticPr fontId="9" type="noConversion"/>
  </si>
  <si>
    <t>日／天陰／上午</t>
    <phoneticPr fontId="5" type="noConversion"/>
  </si>
  <si>
    <t>布宜諾斯艾利斯海域</t>
    <phoneticPr fontId="1" type="noConversion"/>
  </si>
  <si>
    <t>南美東南岸登陸點北側(14196,5897)</t>
    <phoneticPr fontId="1" type="noConversion"/>
  </si>
  <si>
    <t>夜光雲</t>
    <phoneticPr fontId="5" type="noConversion"/>
  </si>
  <si>
    <t>波斯尼亞灣西岸</t>
    <phoneticPr fontId="5" type="noConversion"/>
  </si>
  <si>
    <t>東北疊岩的西北</t>
    <phoneticPr fontId="5" type="noConversion"/>
  </si>
  <si>
    <t>二</t>
    <phoneticPr fontId="1" type="noConversion"/>
  </si>
  <si>
    <t>積雨雲</t>
    <phoneticPr fontId="1" type="noConversion"/>
  </si>
  <si>
    <t>墨西哥灣</t>
    <phoneticPr fontId="1" type="noConversion"/>
  </si>
  <si>
    <t>(12304~12234,3972~4024)靠近岸邊沙灘</t>
    <phoneticPr fontId="1" type="noConversion"/>
  </si>
  <si>
    <t>二</t>
    <phoneticPr fontId="1" type="noConversion"/>
  </si>
  <si>
    <t>莢狀雲</t>
    <phoneticPr fontId="1" type="noConversion"/>
  </si>
  <si>
    <t>東亞</t>
    <phoneticPr fontId="1" type="noConversion"/>
  </si>
  <si>
    <t>江戶港外</t>
    <phoneticPr fontId="1" type="noConversion"/>
  </si>
  <si>
    <t>大洋洲</t>
    <phoneticPr fontId="1" type="noConversion"/>
  </si>
  <si>
    <t>芬瑟島港內</t>
    <phoneticPr fontId="1" type="noConversion"/>
  </si>
  <si>
    <t>海邊</t>
    <phoneticPr fontId="1" type="noConversion"/>
  </si>
  <si>
    <t>球狀閃電</t>
    <phoneticPr fontId="1" type="noConversion"/>
  </si>
  <si>
    <t>夜／雨</t>
    <phoneticPr fontId="1" type="noConversion"/>
  </si>
  <si>
    <t>波士頓港內</t>
    <phoneticPr fontId="1" type="noConversion"/>
  </si>
  <si>
    <t>珠母雲</t>
    <phoneticPr fontId="5" type="noConversion"/>
  </si>
  <si>
    <t>黃昏／晴</t>
    <phoneticPr fontId="1" type="noConversion"/>
  </si>
  <si>
    <t>波羅的海北部(西西伯利亞平原)</t>
    <phoneticPr fontId="5" type="noConversion"/>
  </si>
  <si>
    <t>東北巨岩附近</t>
    <phoneticPr fontId="5" type="noConversion"/>
  </si>
  <si>
    <t>喀拉拉紅雨</t>
    <phoneticPr fontId="1" type="noConversion"/>
  </si>
  <si>
    <t>日／雨</t>
    <phoneticPr fontId="1" type="noConversion"/>
  </si>
  <si>
    <t>卡利卡特北部</t>
    <phoneticPr fontId="1" type="noConversion"/>
  </si>
  <si>
    <t>出口朝北第一個三叉路口東側</t>
    <phoneticPr fontId="1" type="noConversion"/>
  </si>
  <si>
    <t>夜光藻</t>
    <phoneticPr fontId="1" type="noConversion"/>
  </si>
  <si>
    <t>爪哇海</t>
    <phoneticPr fontId="5" type="noConversion"/>
  </si>
  <si>
    <t>二</t>
    <phoneticPr fontId="9" type="noConversion"/>
  </si>
  <si>
    <t>冰雹</t>
    <phoneticPr fontId="1" type="noConversion"/>
  </si>
  <si>
    <t>卡利卡特北部</t>
    <phoneticPr fontId="9" type="noConversion"/>
  </si>
  <si>
    <t>西方沼澤</t>
    <phoneticPr fontId="9" type="noConversion"/>
  </si>
  <si>
    <t>AR1</t>
    <phoneticPr fontId="1" type="noConversion"/>
  </si>
  <si>
    <t>火流星</t>
    <phoneticPr fontId="5" type="noConversion"/>
  </si>
  <si>
    <t>紅海</t>
    <phoneticPr fontId="5" type="noConversion"/>
  </si>
  <si>
    <t>亞丁與澤拉之間(1972,4325)</t>
    <phoneticPr fontId="5" type="noConversion"/>
  </si>
  <si>
    <t>火山碎屑物</t>
    <phoneticPr fontId="1" type="noConversion"/>
  </si>
  <si>
    <t>爪哇島北岸</t>
    <phoneticPr fontId="1" type="noConversion"/>
  </si>
  <si>
    <t>地圖中間</t>
    <phoneticPr fontId="1" type="noConversion"/>
  </si>
  <si>
    <t>乳狀雲</t>
    <phoneticPr fontId="1" type="noConversion"/>
  </si>
  <si>
    <t>日／晴／陰</t>
    <phoneticPr fontId="1" type="noConversion"/>
  </si>
  <si>
    <t>黑海東北岸(烏斯秋爾特高原)</t>
    <phoneticPr fontId="1" type="noConversion"/>
  </si>
  <si>
    <t>北部疊岩與倒立的岩石之間</t>
    <phoneticPr fontId="1" type="noConversion"/>
  </si>
  <si>
    <t>海底火山</t>
    <phoneticPr fontId="5" type="noConversion"/>
  </si>
  <si>
    <t>夜／晴</t>
    <phoneticPr fontId="5" type="noConversion"/>
  </si>
  <si>
    <t>東地中海</t>
    <phoneticPr fontId="5" type="noConversion"/>
  </si>
  <si>
    <t>(1270,3324)</t>
    <phoneticPr fontId="5" type="noConversion"/>
  </si>
  <si>
    <t>二</t>
    <phoneticPr fontId="9" type="noConversion"/>
  </si>
  <si>
    <t>彩雲</t>
    <phoneticPr fontId="1" type="noConversion"/>
  </si>
  <si>
    <t>南美</t>
    <phoneticPr fontId="9" type="noConversion"/>
  </si>
  <si>
    <t>南美西北岸</t>
    <phoneticPr fontId="9" type="noConversion"/>
  </si>
  <si>
    <t>沼澤或巨岩附近</t>
    <phoneticPr fontId="9" type="noConversion"/>
  </si>
  <si>
    <t>龍捲風</t>
    <phoneticPr fontId="1" type="noConversion"/>
  </si>
  <si>
    <t>日／陰</t>
    <phoneticPr fontId="5" type="noConversion"/>
  </si>
  <si>
    <t>非洲南岸</t>
    <phoneticPr fontId="9" type="noConversion"/>
  </si>
  <si>
    <t>北北西角落的牆邊</t>
    <phoneticPr fontId="9" type="noConversion"/>
  </si>
  <si>
    <t>西歐</t>
    <phoneticPr fontId="1" type="noConversion"/>
  </si>
  <si>
    <t>日／晴</t>
    <phoneticPr fontId="1" type="noConversion"/>
  </si>
  <si>
    <t>撒哈拉沙漠</t>
    <phoneticPr fontId="1" type="noConversion"/>
  </si>
  <si>
    <t>東北斜岩</t>
    <phoneticPr fontId="1" type="noConversion"/>
  </si>
  <si>
    <t>濃霧</t>
    <phoneticPr fontId="5" type="noConversion"/>
  </si>
  <si>
    <t>日本列島東南岸</t>
    <phoneticPr fontId="5" type="noConversion"/>
  </si>
  <si>
    <t>中央斜岩，南方小路的水池附近</t>
    <phoneticPr fontId="5" type="noConversion"/>
  </si>
  <si>
    <t>間歇泉</t>
    <phoneticPr fontId="1" type="noConversion"/>
  </si>
  <si>
    <t>旺格努伊西部</t>
    <phoneticPr fontId="9" type="noConversion"/>
  </si>
  <si>
    <t>東北巨岩往南小路底的水面上</t>
    <phoneticPr fontId="9" type="noConversion"/>
  </si>
  <si>
    <t>生物發光</t>
    <phoneticPr fontId="5" type="noConversion"/>
  </si>
  <si>
    <t>珊瑚海</t>
    <phoneticPr fontId="5" type="noConversion"/>
  </si>
  <si>
    <t>小島東南側(7592,5598)</t>
    <phoneticPr fontId="5" type="noConversion"/>
  </si>
  <si>
    <t>曙光</t>
    <phoneticPr fontId="1" type="noConversion"/>
  </si>
  <si>
    <t>大洋洲</t>
    <phoneticPr fontId="1" type="noConversion"/>
  </si>
  <si>
    <t>荷巴特北部</t>
    <phoneticPr fontId="9" type="noConversion"/>
  </si>
  <si>
    <t>西南方的天空</t>
    <phoneticPr fontId="9" type="noConversion"/>
  </si>
  <si>
    <t>一</t>
    <phoneticPr fontId="1" type="noConversion"/>
  </si>
  <si>
    <t>月虹</t>
    <phoneticPr fontId="5" type="noConversion"/>
  </si>
  <si>
    <t>非洲南南東岸(贊比西河中游)</t>
    <phoneticPr fontId="5" type="noConversion"/>
  </si>
  <si>
    <t>西北角落的彩虹瀑布旁</t>
    <phoneticPr fontId="5" type="noConversion"/>
  </si>
  <si>
    <t>虹</t>
    <phoneticPr fontId="5" type="noConversion"/>
  </si>
  <si>
    <t>波羅的海西南部</t>
    <phoneticPr fontId="5" type="noConversion"/>
  </si>
  <si>
    <t>西北端，入口向右空地中央</t>
    <phoneticPr fontId="5" type="noConversion"/>
  </si>
  <si>
    <t>OP1</t>
    <phoneticPr fontId="1" type="noConversion"/>
  </si>
  <si>
    <t>東南亞</t>
    <phoneticPr fontId="1" type="noConversion"/>
  </si>
  <si>
    <t>加拉巴哥島南岸(加拉巴哥島內地)</t>
    <phoneticPr fontId="1" type="noConversion"/>
  </si>
  <si>
    <t>西北湖邊</t>
    <phoneticPr fontId="1" type="noConversion"/>
  </si>
  <si>
    <t>五</t>
    <phoneticPr fontId="9" type="noConversion"/>
  </si>
  <si>
    <t>雙魚座</t>
    <phoneticPr fontId="9" type="noConversion"/>
  </si>
  <si>
    <t>倫敦/里斯本/馬賽</t>
    <phoneticPr fontId="9" type="noConversion"/>
  </si>
  <si>
    <t>波斯灣</t>
    <phoneticPr fontId="9" type="noConversion"/>
  </si>
  <si>
    <t>山羊座</t>
    <phoneticPr fontId="9" type="noConversion"/>
  </si>
  <si>
    <t>里斯本/阿姆斯特丹/馬賽/威尼斯</t>
    <phoneticPr fontId="9" type="noConversion"/>
  </si>
  <si>
    <t>五</t>
    <phoneticPr fontId="1" type="noConversion"/>
  </si>
  <si>
    <t>天王星</t>
    <phoneticPr fontId="1" type="noConversion"/>
  </si>
  <si>
    <t>斯德哥爾摩</t>
    <phoneticPr fontId="1" type="noConversion"/>
  </si>
  <si>
    <t>秘魯海盆</t>
    <phoneticPr fontId="1" type="noConversion"/>
  </si>
  <si>
    <t>水瓶座</t>
    <phoneticPr fontId="9" type="noConversion"/>
  </si>
  <si>
    <t>里斯本/塞維爾</t>
    <phoneticPr fontId="9" type="noConversion"/>
  </si>
  <si>
    <t>大西洋中部</t>
    <phoneticPr fontId="9" type="noConversion"/>
  </si>
  <si>
    <t>EA1+</t>
    <phoneticPr fontId="1" type="noConversion"/>
  </si>
  <si>
    <t>哈雷彗星</t>
    <phoneticPr fontId="1" type="noConversion"/>
  </si>
  <si>
    <t>阿姆斯特丹/斯德哥爾摩</t>
    <phoneticPr fontId="1" type="noConversion"/>
  </si>
  <si>
    <t>開普敦海盆</t>
    <phoneticPr fontId="1" type="noConversion"/>
  </si>
  <si>
    <t>羅盤座</t>
    <phoneticPr fontId="1" type="noConversion"/>
  </si>
  <si>
    <t>舊金山</t>
    <phoneticPr fontId="1" type="noConversion"/>
  </si>
  <si>
    <t>祕魯海盆</t>
    <phoneticPr fontId="1" type="noConversion"/>
  </si>
  <si>
    <t>南魚座</t>
    <phoneticPr fontId="9" type="noConversion"/>
  </si>
  <si>
    <t>馬賽/突尼斯</t>
    <phoneticPr fontId="9" type="noConversion"/>
  </si>
  <si>
    <t>納米比亞海域</t>
    <phoneticPr fontId="9" type="noConversion"/>
  </si>
  <si>
    <t>射手座</t>
    <phoneticPr fontId="9" type="noConversion"/>
  </si>
  <si>
    <t>里斯本/塞維爾/馬賽/威尼斯/突尼斯</t>
    <phoneticPr fontId="9" type="noConversion"/>
  </si>
  <si>
    <t>加那利海域</t>
    <phoneticPr fontId="9" type="noConversion"/>
  </si>
  <si>
    <t>五</t>
    <phoneticPr fontId="1" type="noConversion"/>
  </si>
  <si>
    <t>蛇夫座之新星</t>
    <phoneticPr fontId="1" type="noConversion"/>
  </si>
  <si>
    <t>晴晚</t>
    <phoneticPr fontId="1" type="noConversion"/>
  </si>
  <si>
    <t>16-5</t>
    <phoneticPr fontId="1" type="noConversion"/>
  </si>
  <si>
    <t>倫敦/阿姆斯特丹/塞維爾</t>
    <phoneticPr fontId="9" type="noConversion"/>
  </si>
  <si>
    <t>黃金海岸海域</t>
    <phoneticPr fontId="1" type="noConversion"/>
  </si>
  <si>
    <t>黃道十二宮  12-1</t>
    <phoneticPr fontId="1" type="noConversion"/>
  </si>
  <si>
    <t>EA1+</t>
    <phoneticPr fontId="1" type="noConversion"/>
  </si>
  <si>
    <t>三</t>
    <phoneticPr fontId="1" type="noConversion"/>
  </si>
  <si>
    <t>武仙座</t>
    <phoneticPr fontId="1" type="noConversion"/>
  </si>
  <si>
    <t>宗7</t>
    <phoneticPr fontId="1" type="noConversion"/>
  </si>
  <si>
    <t>雅典</t>
    <phoneticPr fontId="1" type="noConversion"/>
  </si>
  <si>
    <t>直布羅陀海峽</t>
    <phoneticPr fontId="1" type="noConversion"/>
  </si>
  <si>
    <t>EA2</t>
    <phoneticPr fontId="1" type="noConversion"/>
  </si>
  <si>
    <t>五</t>
    <phoneticPr fontId="1" type="noConversion"/>
  </si>
  <si>
    <t>盾牌座的疏散星團</t>
    <phoneticPr fontId="1" type="noConversion"/>
  </si>
  <si>
    <t>視認</t>
    <phoneticPr fontId="1" type="noConversion"/>
  </si>
  <si>
    <t>17-4</t>
    <phoneticPr fontId="1" type="noConversion"/>
  </si>
  <si>
    <t>東亞西部</t>
    <phoneticPr fontId="1" type="noConversion"/>
  </si>
  <si>
    <t>五</t>
    <phoneticPr fontId="1" type="noConversion"/>
  </si>
  <si>
    <t>雕具座</t>
    <phoneticPr fontId="5" type="noConversion"/>
  </si>
  <si>
    <t>以藝術為題材的星座</t>
    <phoneticPr fontId="5" type="noConversion"/>
  </si>
  <si>
    <t>利古里亞海</t>
    <phoneticPr fontId="1" type="noConversion"/>
  </si>
  <si>
    <t>在法蘭西制定的星座</t>
    <phoneticPr fontId="5" type="noConversion"/>
  </si>
  <si>
    <t>蒭槁增二</t>
    <phoneticPr fontId="1" type="noConversion"/>
  </si>
  <si>
    <t>17-4</t>
    <phoneticPr fontId="1" type="noConversion"/>
  </si>
  <si>
    <t>瑞亞</t>
    <phoneticPr fontId="7" type="noConversion"/>
  </si>
  <si>
    <t>17-4</t>
    <phoneticPr fontId="1" type="noConversion"/>
  </si>
  <si>
    <t>中央太平洋海盆</t>
    <phoneticPr fontId="1" type="noConversion"/>
  </si>
  <si>
    <t>EA1+</t>
    <phoneticPr fontId="1" type="noConversion"/>
  </si>
  <si>
    <t>玉夫座</t>
    <phoneticPr fontId="1" type="noConversion"/>
  </si>
  <si>
    <t>好望角海域</t>
    <phoneticPr fontId="1" type="noConversion"/>
  </si>
  <si>
    <t>開普敦港外</t>
    <phoneticPr fontId="1" type="noConversion"/>
  </si>
  <si>
    <t>AR2</t>
    <phoneticPr fontId="6" type="noConversion"/>
  </si>
  <si>
    <t>五</t>
    <phoneticPr fontId="6" type="noConversion"/>
  </si>
  <si>
    <t>船尾座</t>
    <phoneticPr fontId="6" type="noConversion"/>
  </si>
  <si>
    <t>舊金山</t>
    <phoneticPr fontId="6" type="noConversion"/>
  </si>
  <si>
    <t>秘魯海盆</t>
    <phoneticPr fontId="6" type="noConversion"/>
  </si>
  <si>
    <t>北落師門</t>
    <phoneticPr fontId="9" type="noConversion"/>
  </si>
  <si>
    <t>夜</t>
    <phoneticPr fontId="9" type="noConversion"/>
  </si>
  <si>
    <t>14世紀</t>
    <phoneticPr fontId="1" type="noConversion"/>
  </si>
  <si>
    <t>聖羅克角海域/印度西岸海域</t>
    <phoneticPr fontId="9" type="noConversion"/>
  </si>
  <si>
    <t>GA4</t>
    <phoneticPr fontId="1" type="noConversion"/>
  </si>
  <si>
    <t>英仙座</t>
    <phoneticPr fontId="1" type="noConversion"/>
  </si>
  <si>
    <t>聖彼得堡</t>
    <phoneticPr fontId="1" type="noConversion"/>
  </si>
  <si>
    <t>波斯灣</t>
    <phoneticPr fontId="1" type="noConversion"/>
  </si>
  <si>
    <t>AR2+</t>
    <phoneticPr fontId="6" type="noConversion"/>
  </si>
  <si>
    <t>四</t>
    <phoneticPr fontId="1" type="noConversion"/>
  </si>
  <si>
    <t>土衛八</t>
    <phoneticPr fontId="1" type="noConversion"/>
  </si>
  <si>
    <t>視認</t>
    <phoneticPr fontId="1" type="noConversion"/>
  </si>
  <si>
    <t>17-4</t>
    <phoneticPr fontId="1" type="noConversion"/>
  </si>
  <si>
    <t>利古里亞海</t>
    <phoneticPr fontId="1" type="noConversion"/>
  </si>
  <si>
    <t>四</t>
    <phoneticPr fontId="9" type="noConversion"/>
  </si>
  <si>
    <t>黑海</t>
    <phoneticPr fontId="9" type="noConversion"/>
  </si>
  <si>
    <t>聖彼得堡/倫敦/阿姆斯特丹/斯德哥爾摩</t>
    <phoneticPr fontId="9" type="noConversion"/>
  </si>
  <si>
    <t>北大西洋</t>
    <phoneticPr fontId="9" type="noConversion"/>
  </si>
  <si>
    <t>直布羅陀海峽</t>
    <phoneticPr fontId="9" type="noConversion"/>
  </si>
  <si>
    <t>15-3</t>
    <phoneticPr fontId="1" type="noConversion"/>
  </si>
  <si>
    <t>北大西洋</t>
    <phoneticPr fontId="9" type="noConversion"/>
  </si>
  <si>
    <t>宗8</t>
    <phoneticPr fontId="1" type="noConversion"/>
  </si>
  <si>
    <t>倫敦/阿姆斯特丹</t>
    <phoneticPr fontId="1" type="noConversion"/>
  </si>
  <si>
    <t>加那利海域</t>
    <phoneticPr fontId="9" type="noConversion"/>
  </si>
  <si>
    <t>泰坦</t>
    <phoneticPr fontId="7" type="noConversion"/>
  </si>
  <si>
    <t>17-3</t>
    <phoneticPr fontId="7" type="noConversion"/>
  </si>
  <si>
    <t>夏威夷海域</t>
    <phoneticPr fontId="1" type="noConversion"/>
  </si>
  <si>
    <t>阿姆斯特丹</t>
    <phoneticPr fontId="1" type="noConversion"/>
  </si>
  <si>
    <t>桑給巴爾海域</t>
    <phoneticPr fontId="1" type="noConversion"/>
  </si>
  <si>
    <t>心宿二</t>
    <phoneticPr fontId="6" type="noConversion"/>
  </si>
  <si>
    <t>15-1</t>
    <phoneticPr fontId="1" type="noConversion"/>
  </si>
  <si>
    <t>幾內亞灣/紅海</t>
    <phoneticPr fontId="9" type="noConversion"/>
  </si>
  <si>
    <t>四</t>
    <phoneticPr fontId="1" type="noConversion"/>
  </si>
  <si>
    <t>英仙座的二重星雲</t>
    <phoneticPr fontId="1" type="noConversion"/>
  </si>
  <si>
    <t>17-1</t>
    <phoneticPr fontId="1" type="noConversion"/>
  </si>
  <si>
    <t>軒轅十四</t>
    <phoneticPr fontId="6" type="noConversion"/>
  </si>
  <si>
    <t>16-3</t>
    <phoneticPr fontId="1" type="noConversion"/>
  </si>
  <si>
    <t>波羅的海/孟加拉灣</t>
    <phoneticPr fontId="9" type="noConversion"/>
  </si>
  <si>
    <t>網罟座</t>
    <phoneticPr fontId="5" type="noConversion"/>
  </si>
  <si>
    <t>18-3</t>
    <phoneticPr fontId="1" type="noConversion"/>
  </si>
  <si>
    <t>厄加勒斯角外海</t>
    <phoneticPr fontId="1" type="noConversion"/>
  </si>
  <si>
    <t>威尼斯</t>
    <phoneticPr fontId="9" type="noConversion"/>
  </si>
  <si>
    <t>雙子座</t>
    <phoneticPr fontId="9" type="noConversion"/>
  </si>
  <si>
    <t>晴夜</t>
    <phoneticPr fontId="1" type="noConversion"/>
  </si>
  <si>
    <t>倫敦</t>
    <phoneticPr fontId="9" type="noConversion"/>
  </si>
  <si>
    <t>南格陵蘭外海</t>
    <phoneticPr fontId="9" type="noConversion"/>
  </si>
  <si>
    <t>聖彼得堡/阿姆斯特丹/斯德哥爾摩</t>
    <phoneticPr fontId="9" type="noConversion"/>
  </si>
  <si>
    <t>仙后座之新星</t>
    <phoneticPr fontId="1" type="noConversion"/>
  </si>
  <si>
    <t>16-4</t>
    <phoneticPr fontId="1" type="noConversion"/>
  </si>
  <si>
    <t>AR2</t>
    <phoneticPr fontId="6" type="noConversion"/>
  </si>
  <si>
    <t>四</t>
    <phoneticPr fontId="6" type="noConversion"/>
  </si>
  <si>
    <t>射手座的鳥型星雲</t>
    <phoneticPr fontId="6" type="noConversion"/>
  </si>
  <si>
    <t>夜</t>
    <phoneticPr fontId="9" type="noConversion"/>
  </si>
  <si>
    <t>18-3</t>
    <phoneticPr fontId="9" type="noConversion"/>
  </si>
  <si>
    <t>加那利海域</t>
    <phoneticPr fontId="6" type="noConversion"/>
  </si>
  <si>
    <t>南十字座</t>
    <phoneticPr fontId="1" type="noConversion"/>
  </si>
  <si>
    <t>馬賽</t>
    <phoneticPr fontId="1" type="noConversion"/>
  </si>
  <si>
    <t>好望角海域</t>
    <phoneticPr fontId="1" type="noConversion"/>
  </si>
  <si>
    <t>開普敦港外</t>
    <phoneticPr fontId="1" type="noConversion"/>
  </si>
  <si>
    <t>南天的煤袋星云</t>
    <phoneticPr fontId="1" type="noConversion"/>
  </si>
  <si>
    <t>斯德哥爾摩</t>
    <phoneticPr fontId="1" type="noConversion"/>
  </si>
  <si>
    <t>北美洲星雲</t>
    <phoneticPr fontId="1" type="noConversion"/>
  </si>
  <si>
    <t>18-3</t>
    <phoneticPr fontId="1" type="noConversion"/>
  </si>
  <si>
    <t>科德角海域/百慕達群島海域</t>
    <phoneticPr fontId="1" type="noConversion"/>
  </si>
  <si>
    <t>狐狸座</t>
    <phoneticPr fontId="1" type="noConversion"/>
  </si>
  <si>
    <t>北大西洋</t>
    <phoneticPr fontId="1" type="noConversion"/>
  </si>
  <si>
    <t>天鶴座</t>
    <phoneticPr fontId="1" type="noConversion"/>
  </si>
  <si>
    <t>馬達加斯加海域</t>
    <phoneticPr fontId="1" type="noConversion"/>
  </si>
  <si>
    <t>彗星獵人座</t>
    <phoneticPr fontId="1" type="noConversion"/>
  </si>
  <si>
    <t>卡利卡特</t>
    <phoneticPr fontId="1" type="noConversion"/>
  </si>
  <si>
    <t>利古里亞海</t>
    <phoneticPr fontId="1" type="noConversion"/>
  </si>
  <si>
    <t>EA2</t>
    <phoneticPr fontId="1" type="noConversion"/>
  </si>
  <si>
    <t>孔雀十一</t>
    <phoneticPr fontId="1" type="noConversion"/>
  </si>
  <si>
    <t>19世紀</t>
    <phoneticPr fontId="1" type="noConversion"/>
  </si>
  <si>
    <t>塔斯曼海</t>
    <phoneticPr fontId="1" type="noConversion"/>
  </si>
  <si>
    <t>春季大三角</t>
    <phoneticPr fontId="9" type="noConversion"/>
  </si>
  <si>
    <t>倫敦/斯德哥爾摩</t>
    <phoneticPr fontId="9" type="noConversion"/>
  </si>
  <si>
    <t>日德蘭半島海域</t>
    <phoneticPr fontId="9" type="noConversion"/>
  </si>
  <si>
    <t>大西洋東北部</t>
    <phoneticPr fontId="1" type="noConversion"/>
  </si>
  <si>
    <t>四</t>
    <phoneticPr fontId="1" type="noConversion"/>
  </si>
  <si>
    <t>孔雀座</t>
    <phoneticPr fontId="1" type="noConversion"/>
  </si>
  <si>
    <t>馬賽/威尼斯</t>
    <phoneticPr fontId="1" type="noConversion"/>
  </si>
  <si>
    <t>印度洋東南部</t>
    <phoneticPr fontId="1" type="noConversion"/>
  </si>
  <si>
    <t>EA3</t>
    <phoneticPr fontId="9" type="noConversion"/>
  </si>
  <si>
    <t>四</t>
    <phoneticPr fontId="9" type="noConversion"/>
  </si>
  <si>
    <t>老人星</t>
    <phoneticPr fontId="9" type="noConversion"/>
  </si>
  <si>
    <t>夜</t>
    <phoneticPr fontId="9" type="noConversion"/>
  </si>
  <si>
    <t>神話時代</t>
    <phoneticPr fontId="9" type="noConversion"/>
  </si>
  <si>
    <t>南太平洋海盆北部</t>
    <phoneticPr fontId="9" type="noConversion"/>
  </si>
  <si>
    <t>AR1+</t>
    <phoneticPr fontId="1" type="noConversion"/>
  </si>
  <si>
    <t>六分儀座</t>
    <phoneticPr fontId="1" type="noConversion"/>
  </si>
  <si>
    <t>夜</t>
    <phoneticPr fontId="1" type="noConversion"/>
  </si>
  <si>
    <t>聖喬治/聖多明哥</t>
    <phoneticPr fontId="1" type="noConversion"/>
  </si>
  <si>
    <t>處女座</t>
    <phoneticPr fontId="9" type="noConversion"/>
  </si>
  <si>
    <t>波羅的海</t>
    <phoneticPr fontId="9" type="noConversion"/>
  </si>
  <si>
    <t>里斯本/塞維爾/馬賽/突尼斯</t>
    <phoneticPr fontId="9" type="noConversion"/>
  </si>
  <si>
    <t>獅子座</t>
    <phoneticPr fontId="9" type="noConversion"/>
  </si>
  <si>
    <t>里斯本/馬賽/威尼斯/伊斯坦堡</t>
    <phoneticPr fontId="9" type="noConversion"/>
  </si>
  <si>
    <t>阿拉伯海</t>
    <phoneticPr fontId="9" type="noConversion"/>
  </si>
  <si>
    <t>北河二</t>
    <phoneticPr fontId="6" type="noConversion"/>
  </si>
  <si>
    <t>16-4</t>
    <phoneticPr fontId="1" type="noConversion"/>
  </si>
  <si>
    <t>愛奧尼亞海/東地中海/黑海</t>
    <phoneticPr fontId="9" type="noConversion"/>
  </si>
  <si>
    <t>五車二</t>
    <phoneticPr fontId="6" type="noConversion"/>
  </si>
  <si>
    <t>18-3</t>
    <phoneticPr fontId="1" type="noConversion"/>
  </si>
  <si>
    <t>挪威海/波斯灣</t>
    <phoneticPr fontId="9" type="noConversion"/>
  </si>
  <si>
    <t>北河三</t>
    <phoneticPr fontId="6" type="noConversion"/>
  </si>
  <si>
    <t>16-5</t>
    <phoneticPr fontId="1" type="noConversion"/>
  </si>
  <si>
    <t>夜空中閃耀的紅星</t>
    <phoneticPr fontId="1" type="noConversion"/>
  </si>
  <si>
    <t>倫敦</t>
    <phoneticPr fontId="9" type="noConversion"/>
  </si>
  <si>
    <t>幾內亞灣</t>
    <phoneticPr fontId="9" type="noConversion"/>
  </si>
  <si>
    <t>英仙座流星群</t>
    <phoneticPr fontId="1" type="noConversion"/>
  </si>
  <si>
    <t>19世紀</t>
    <phoneticPr fontId="1" type="noConversion"/>
  </si>
  <si>
    <t>特拉諾瓦外海</t>
    <phoneticPr fontId="1" type="noConversion"/>
  </si>
  <si>
    <t>日落</t>
    <phoneticPr fontId="1" type="noConversion"/>
  </si>
  <si>
    <t>里斯本海域</t>
    <phoneticPr fontId="9" type="noConversion"/>
  </si>
  <si>
    <t>長蛇座</t>
    <phoneticPr fontId="1" type="noConversion"/>
  </si>
  <si>
    <t>馬賽/熱那亞/突尼斯</t>
    <phoneticPr fontId="1" type="noConversion"/>
  </si>
  <si>
    <t>美索不達米亞河流域</t>
    <phoneticPr fontId="1" type="noConversion"/>
  </si>
  <si>
    <t>半人馬座</t>
    <phoneticPr fontId="1" type="noConversion"/>
  </si>
  <si>
    <t>宗4</t>
    <phoneticPr fontId="1" type="noConversion"/>
  </si>
  <si>
    <t>另一位半人馬</t>
    <phoneticPr fontId="7" type="noConversion"/>
  </si>
  <si>
    <t>阿姆斯特丹</t>
    <phoneticPr fontId="1" type="noConversion"/>
  </si>
  <si>
    <t>穀物海岸海域</t>
    <phoneticPr fontId="1" type="noConversion"/>
  </si>
  <si>
    <t>右樞</t>
    <phoneticPr fontId="1" type="noConversion"/>
  </si>
  <si>
    <t>倫敦/阿姆斯特丹/斯德哥爾摩</t>
    <phoneticPr fontId="1" type="noConversion"/>
  </si>
  <si>
    <t>愛奧尼亞海</t>
    <phoneticPr fontId="1" type="noConversion"/>
  </si>
  <si>
    <t>冬季大三角</t>
    <phoneticPr fontId="6" type="noConversion"/>
  </si>
  <si>
    <t>15-2</t>
    <phoneticPr fontId="1" type="noConversion"/>
  </si>
  <si>
    <t>大西洋東北部/冰島海盆/比斯開灣</t>
    <phoneticPr fontId="9" type="noConversion"/>
  </si>
  <si>
    <t>OP1</t>
    <phoneticPr fontId="1" type="noConversion"/>
  </si>
  <si>
    <t>天衛三</t>
    <phoneticPr fontId="1" type="noConversion"/>
  </si>
  <si>
    <t>大西洋中部</t>
    <phoneticPr fontId="1" type="noConversion"/>
  </si>
  <si>
    <t>后髮座</t>
    <phoneticPr fontId="1" type="noConversion"/>
  </si>
  <si>
    <t>阿姆斯特丹</t>
    <phoneticPr fontId="1" type="noConversion"/>
  </si>
  <si>
    <t>紅海</t>
    <phoneticPr fontId="1" type="noConversion"/>
  </si>
  <si>
    <t>三</t>
    <phoneticPr fontId="9" type="noConversion"/>
  </si>
  <si>
    <t>聖彼得堡/斯德哥摩爾</t>
    <phoneticPr fontId="9" type="noConversion"/>
  </si>
  <si>
    <t>比斯開灣</t>
    <phoneticPr fontId="9" type="noConversion"/>
  </si>
  <si>
    <t>AR1</t>
    <phoneticPr fontId="1" type="noConversion"/>
  </si>
  <si>
    <t>三</t>
    <phoneticPr fontId="1" type="noConversion"/>
  </si>
  <si>
    <t>視認</t>
    <phoneticPr fontId="1" type="noConversion"/>
  </si>
  <si>
    <t>18-3</t>
    <phoneticPr fontId="1" type="noConversion"/>
  </si>
  <si>
    <t>馬達加斯加海域</t>
    <phoneticPr fontId="1" type="noConversion"/>
  </si>
  <si>
    <t>大角星</t>
    <phoneticPr fontId="1" type="noConversion"/>
  </si>
  <si>
    <t>倫敦/阿姆斯特丹/斯德哥爾摩</t>
    <phoneticPr fontId="1" type="noConversion"/>
  </si>
  <si>
    <t>東地中海</t>
    <phoneticPr fontId="1" type="noConversion"/>
  </si>
  <si>
    <t>塞維爾</t>
    <phoneticPr fontId="1" type="noConversion"/>
  </si>
  <si>
    <t>愛奧尼亞海</t>
    <phoneticPr fontId="1" type="noConversion"/>
  </si>
  <si>
    <t>五帝座一</t>
    <phoneticPr fontId="9" type="noConversion"/>
  </si>
  <si>
    <t>斯德哥爾摩/馬賽/拿坡里/熱那亞/突尼斯</t>
    <phoneticPr fontId="1" type="noConversion"/>
  </si>
  <si>
    <t>愛奧尼亞海</t>
    <phoneticPr fontId="9" type="noConversion"/>
  </si>
  <si>
    <t>三</t>
    <phoneticPr fontId="1" type="noConversion"/>
  </si>
  <si>
    <t>雙子座流星群</t>
    <phoneticPr fontId="1" type="noConversion"/>
  </si>
  <si>
    <t>亞歷山大群島外海</t>
    <phoneticPr fontId="1" type="noConversion"/>
  </si>
  <si>
    <t>EA1</t>
    <phoneticPr fontId="1" type="noConversion"/>
  </si>
  <si>
    <t>飛馬座</t>
    <phoneticPr fontId="1" type="noConversion"/>
  </si>
  <si>
    <t>宗3</t>
    <phoneticPr fontId="1" type="noConversion"/>
  </si>
  <si>
    <t>天馬的誕生及後續</t>
    <phoneticPr fontId="7" type="noConversion"/>
  </si>
  <si>
    <t>里斯本/塞維爾</t>
    <phoneticPr fontId="1" type="noConversion"/>
  </si>
  <si>
    <t>東地中海</t>
    <phoneticPr fontId="1" type="noConversion"/>
  </si>
  <si>
    <t>獵犬座</t>
    <phoneticPr fontId="1" type="noConversion"/>
  </si>
  <si>
    <t>比斯開灣</t>
    <phoneticPr fontId="1" type="noConversion"/>
  </si>
  <si>
    <t>GA4</t>
    <phoneticPr fontId="1" type="noConversion"/>
  </si>
  <si>
    <t>仙王座</t>
    <phoneticPr fontId="1" type="noConversion"/>
  </si>
  <si>
    <t>倫敦</t>
    <phoneticPr fontId="1" type="noConversion"/>
  </si>
  <si>
    <t>東地中海</t>
    <phoneticPr fontId="1" type="noConversion"/>
  </si>
  <si>
    <t>天壇座</t>
    <phoneticPr fontId="1" type="noConversion"/>
  </si>
  <si>
    <t>神話時代</t>
    <phoneticPr fontId="1" type="noConversion"/>
  </si>
  <si>
    <t>春季大曲線</t>
    <phoneticPr fontId="6" type="noConversion"/>
  </si>
  <si>
    <t>倫敦/阿姆斯特丹/斯德哥爾摩</t>
    <phoneticPr fontId="9" type="noConversion"/>
  </si>
  <si>
    <t>馬德拉海域</t>
    <phoneticPr fontId="1" type="noConversion"/>
  </si>
  <si>
    <t>天鴿座</t>
    <phoneticPr fontId="1" type="noConversion"/>
  </si>
  <si>
    <t>聖胡安海域</t>
    <phoneticPr fontId="1" type="noConversion"/>
  </si>
  <si>
    <t>天衛四</t>
    <phoneticPr fontId="1" type="noConversion"/>
  </si>
  <si>
    <t>倫敦</t>
    <phoneticPr fontId="1" type="noConversion"/>
  </si>
  <si>
    <t>愛奧尼亞海</t>
    <phoneticPr fontId="1" type="noConversion"/>
  </si>
  <si>
    <t>OP1</t>
    <phoneticPr fontId="1" type="noConversion"/>
  </si>
  <si>
    <t>三</t>
    <phoneticPr fontId="1" type="noConversion"/>
  </si>
  <si>
    <t xml:space="preserve">火衛一  </t>
    <phoneticPr fontId="1" type="noConversion"/>
  </si>
  <si>
    <t>19世紀</t>
    <phoneticPr fontId="1" type="noConversion"/>
  </si>
  <si>
    <t>冰島海盆</t>
    <phoneticPr fontId="1" type="noConversion"/>
  </si>
  <si>
    <t>GA4</t>
    <phoneticPr fontId="1" type="noConversion"/>
  </si>
  <si>
    <t>小熊座</t>
    <phoneticPr fontId="1" type="noConversion"/>
  </si>
  <si>
    <t>三</t>
    <phoneticPr fontId="9" type="noConversion"/>
  </si>
  <si>
    <t>飛魚座</t>
    <phoneticPr fontId="9" type="noConversion"/>
  </si>
  <si>
    <t>拿坡里</t>
    <phoneticPr fontId="9" type="noConversion"/>
  </si>
  <si>
    <t>南澳海盆</t>
    <phoneticPr fontId="9" type="noConversion"/>
  </si>
  <si>
    <t>南河三</t>
    <phoneticPr fontId="6" type="noConversion"/>
  </si>
  <si>
    <t>16-1</t>
    <phoneticPr fontId="1" type="noConversion"/>
  </si>
  <si>
    <t>東地中海/紅海</t>
    <phoneticPr fontId="9" type="noConversion"/>
  </si>
  <si>
    <t>畢宿五</t>
    <phoneticPr fontId="6" type="noConversion"/>
  </si>
  <si>
    <t>16-2</t>
    <phoneticPr fontId="1" type="noConversion"/>
  </si>
  <si>
    <t>亞得里亞海/波斯灣</t>
    <phoneticPr fontId="9" type="noConversion"/>
  </si>
  <si>
    <t>晴落</t>
    <phoneticPr fontId="1" type="noConversion"/>
  </si>
  <si>
    <t>聖彼得堡</t>
    <phoneticPr fontId="9" type="noConversion"/>
  </si>
  <si>
    <t>敘事詩中的星座</t>
    <phoneticPr fontId="1" type="noConversion"/>
  </si>
  <si>
    <t>波斯灣</t>
    <phoneticPr fontId="1" type="noConversion"/>
  </si>
  <si>
    <t>EA1+</t>
    <phoneticPr fontId="1" type="noConversion"/>
  </si>
  <si>
    <t>玉夫座的漩渦星雲</t>
    <phoneticPr fontId="7" type="noConversion"/>
  </si>
  <si>
    <t>熱那亞</t>
    <phoneticPr fontId="1" type="noConversion"/>
  </si>
  <si>
    <t>布宜諾斯艾利斯海域</t>
    <phoneticPr fontId="1" type="noConversion"/>
  </si>
  <si>
    <t>船底座</t>
    <phoneticPr fontId="9" type="noConversion"/>
  </si>
  <si>
    <t>伊斯坦堡</t>
    <phoneticPr fontId="9" type="noConversion"/>
  </si>
  <si>
    <t>南太平洋海盆</t>
    <phoneticPr fontId="9" type="noConversion"/>
  </si>
  <si>
    <t>二</t>
    <phoneticPr fontId="9" type="noConversion"/>
  </si>
  <si>
    <t>巴利阿里群島海域</t>
    <phoneticPr fontId="9" type="noConversion"/>
  </si>
  <si>
    <t>二</t>
    <phoneticPr fontId="1" type="noConversion"/>
  </si>
  <si>
    <t>唧筒座</t>
    <phoneticPr fontId="1" type="noConversion"/>
  </si>
  <si>
    <t>納米比亞海域</t>
    <phoneticPr fontId="1" type="noConversion"/>
  </si>
  <si>
    <t>仙后座</t>
    <phoneticPr fontId="6" type="noConversion"/>
  </si>
  <si>
    <t>馬賽/熱那亞</t>
    <phoneticPr fontId="9" type="noConversion"/>
  </si>
  <si>
    <t>東地中海</t>
    <phoneticPr fontId="9" type="noConversion"/>
  </si>
  <si>
    <t>北斗七星</t>
    <phoneticPr fontId="6" type="noConversion"/>
  </si>
  <si>
    <t>大西洋東北部</t>
    <phoneticPr fontId="9" type="noConversion"/>
  </si>
  <si>
    <t>考4</t>
    <phoneticPr fontId="1" type="noConversion"/>
  </si>
  <si>
    <t>里斯本/塞維爾</t>
    <phoneticPr fontId="1" type="noConversion"/>
  </si>
  <si>
    <t>阿拉伯海</t>
    <phoneticPr fontId="1" type="noConversion"/>
  </si>
  <si>
    <t>EA1</t>
    <phoneticPr fontId="1" type="noConversion"/>
  </si>
  <si>
    <t>二</t>
    <phoneticPr fontId="1" type="noConversion"/>
  </si>
  <si>
    <t>北冕座</t>
    <phoneticPr fontId="1" type="noConversion"/>
  </si>
  <si>
    <t>米諾斯王之女</t>
    <phoneticPr fontId="1" type="noConversion"/>
  </si>
  <si>
    <t>威尼斯</t>
    <phoneticPr fontId="1" type="noConversion"/>
  </si>
  <si>
    <t>東地中海</t>
    <phoneticPr fontId="1" type="noConversion"/>
  </si>
  <si>
    <t>升上天空的優秀國王</t>
    <phoneticPr fontId="1" type="noConversion"/>
  </si>
  <si>
    <t>獵戶座流星群</t>
    <phoneticPr fontId="7" type="noConversion"/>
  </si>
  <si>
    <t>東亞西部</t>
    <phoneticPr fontId="1" type="noConversion"/>
  </si>
  <si>
    <t>EA2+</t>
    <phoneticPr fontId="1" type="noConversion"/>
  </si>
  <si>
    <t>二</t>
    <phoneticPr fontId="1" type="noConversion"/>
  </si>
  <si>
    <t>天箭座</t>
    <phoneticPr fontId="1" type="noConversion"/>
  </si>
  <si>
    <t>宗7</t>
    <phoneticPr fontId="1" type="noConversion"/>
  </si>
  <si>
    <t>突尼斯/雅典</t>
    <phoneticPr fontId="1" type="noConversion"/>
  </si>
  <si>
    <t>大西洋中部</t>
    <phoneticPr fontId="1" type="noConversion"/>
  </si>
  <si>
    <t>AR1+</t>
    <phoneticPr fontId="1" type="noConversion"/>
  </si>
  <si>
    <t>象限儀座</t>
    <phoneticPr fontId="1" type="noConversion"/>
  </si>
  <si>
    <t>聖多明哥</t>
    <phoneticPr fontId="1" type="noConversion"/>
  </si>
  <si>
    <t>比斯開灣</t>
    <phoneticPr fontId="1" type="noConversion"/>
  </si>
  <si>
    <t>二</t>
    <phoneticPr fontId="9" type="noConversion"/>
  </si>
  <si>
    <t>御夫座</t>
    <phoneticPr fontId="1" type="noConversion"/>
  </si>
  <si>
    <t>亞丁</t>
    <phoneticPr fontId="1" type="noConversion"/>
  </si>
  <si>
    <t>金星</t>
    <phoneticPr fontId="6" type="noConversion"/>
  </si>
  <si>
    <t>馬賽/熱那亞/拿坡里/突尼斯/威尼斯</t>
    <phoneticPr fontId="1" type="noConversion"/>
  </si>
  <si>
    <t>加勒比海西部</t>
    <phoneticPr fontId="9" type="noConversion"/>
  </si>
  <si>
    <t>巨爵座</t>
    <phoneticPr fontId="1" type="noConversion"/>
  </si>
  <si>
    <t>卡利卡特</t>
    <phoneticPr fontId="1" type="noConversion"/>
  </si>
  <si>
    <t>琴座流星群</t>
    <phoneticPr fontId="7" type="noConversion"/>
  </si>
  <si>
    <t>紀元前</t>
    <phoneticPr fontId="1" type="noConversion"/>
  </si>
  <si>
    <t>西北太平洋海盆</t>
    <phoneticPr fontId="1" type="noConversion"/>
  </si>
  <si>
    <t>AR2+</t>
    <phoneticPr fontId="6" type="noConversion"/>
  </si>
  <si>
    <t>顯微鏡座</t>
    <phoneticPr fontId="1" type="noConversion"/>
  </si>
  <si>
    <t>納米比亞海域</t>
    <phoneticPr fontId="1" type="noConversion"/>
  </si>
  <si>
    <t>參宿四</t>
    <phoneticPr fontId="6" type="noConversion"/>
  </si>
  <si>
    <t>17-2</t>
    <phoneticPr fontId="1" type="noConversion"/>
  </si>
  <si>
    <t>不列顛島南部/阿拉伯海</t>
    <phoneticPr fontId="9" type="noConversion"/>
  </si>
  <si>
    <t>參宿七</t>
    <phoneticPr fontId="6" type="noConversion"/>
  </si>
  <si>
    <t>17-3</t>
    <phoneticPr fontId="1" type="noConversion"/>
  </si>
  <si>
    <t>不列顛島北部/納米比亞海域</t>
    <phoneticPr fontId="9" type="noConversion"/>
  </si>
  <si>
    <t>天龍座</t>
    <phoneticPr fontId="1" type="noConversion"/>
  </si>
  <si>
    <t>開普敦/雅加達</t>
    <phoneticPr fontId="1" type="noConversion"/>
  </si>
  <si>
    <t>AR1+</t>
    <phoneticPr fontId="1" type="noConversion"/>
  </si>
  <si>
    <t>船帆座花狀星雲</t>
    <phoneticPr fontId="1" type="noConversion"/>
  </si>
  <si>
    <t>圖：天文學者的觀測記錄(天文學10)</t>
    <phoneticPr fontId="1" type="noConversion"/>
  </si>
  <si>
    <t>漢陽</t>
    <phoneticPr fontId="1" type="noConversion"/>
  </si>
  <si>
    <t>莫三比克海峽</t>
    <phoneticPr fontId="1" type="noConversion"/>
  </si>
  <si>
    <t>天狼星</t>
    <phoneticPr fontId="9" type="noConversion"/>
  </si>
  <si>
    <t>雅典/伊斯坦堡</t>
    <phoneticPr fontId="9" type="noConversion"/>
  </si>
  <si>
    <t>黃道十二宮2-2</t>
    <phoneticPr fontId="1" type="noConversion"/>
  </si>
  <si>
    <t>麒麟座之玫瑰星雲</t>
    <phoneticPr fontId="1" type="noConversion"/>
  </si>
  <si>
    <t>倫敦/亞歷山大</t>
    <phoneticPr fontId="1" type="noConversion"/>
  </si>
  <si>
    <t>馬德拉海域</t>
    <phoneticPr fontId="1" type="noConversion"/>
  </si>
  <si>
    <t>后髮座之螺旋星雲</t>
    <phoneticPr fontId="1" type="noConversion"/>
  </si>
  <si>
    <t>利馬</t>
    <phoneticPr fontId="1" type="noConversion"/>
  </si>
  <si>
    <t>蛇夫座的鳥形星雲</t>
    <phoneticPr fontId="7" type="noConversion"/>
  </si>
  <si>
    <t>圖：天文學者的觀測記錄(天文學10)</t>
    <phoneticPr fontId="7" type="noConversion"/>
  </si>
  <si>
    <t>舊金山/馬賽</t>
    <phoneticPr fontId="1" type="noConversion"/>
  </si>
  <si>
    <t>科德角海域</t>
    <phoneticPr fontId="1" type="noConversion"/>
  </si>
  <si>
    <t>馬賽/聖彼得堡</t>
    <phoneticPr fontId="1" type="noConversion"/>
  </si>
  <si>
    <t>百慕達群島海域</t>
    <phoneticPr fontId="1" type="noConversion"/>
  </si>
  <si>
    <t>EA3</t>
    <phoneticPr fontId="9" type="noConversion"/>
  </si>
  <si>
    <t>船底座的花狀星雲</t>
    <phoneticPr fontId="9" type="noConversion"/>
  </si>
  <si>
    <t>馬賽</t>
    <phoneticPr fontId="9" type="noConversion"/>
  </si>
  <si>
    <t>好望角海域</t>
    <phoneticPr fontId="9" type="noConversion"/>
  </si>
  <si>
    <t>長蛇座的漩渦星雲</t>
    <phoneticPr fontId="1" type="noConversion"/>
  </si>
  <si>
    <t>馬賽/利馬</t>
    <phoneticPr fontId="1" type="noConversion"/>
  </si>
  <si>
    <t>劍魚座</t>
    <phoneticPr fontId="1" type="noConversion"/>
  </si>
  <si>
    <t>圖：天文學者的觀測記錄(天文學10)</t>
    <phoneticPr fontId="5" type="noConversion"/>
  </si>
  <si>
    <t>熱那亞/威尼斯</t>
    <phoneticPr fontId="1" type="noConversion"/>
  </si>
  <si>
    <t>阿根廷海盆</t>
    <phoneticPr fontId="1" type="noConversion"/>
  </si>
  <si>
    <t>船帆座</t>
    <phoneticPr fontId="5" type="noConversion"/>
  </si>
  <si>
    <t>AR1+</t>
    <phoneticPr fontId="1" type="noConversion"/>
  </si>
  <si>
    <t>南極座</t>
    <phoneticPr fontId="1" type="noConversion"/>
  </si>
  <si>
    <t>圖：天文學者的觀測記錄(天文學9)</t>
    <phoneticPr fontId="1" type="noConversion"/>
  </si>
  <si>
    <t>大西洋西南部</t>
    <phoneticPr fontId="1" type="noConversion"/>
  </si>
  <si>
    <t>獵戶座中狀如馬頭之星雲</t>
    <phoneticPr fontId="1" type="noConversion"/>
  </si>
  <si>
    <t>夕</t>
    <phoneticPr fontId="1" type="noConversion"/>
  </si>
  <si>
    <t>圖：天文學者的觀測記錄(天文學8)</t>
    <phoneticPr fontId="1" type="noConversion"/>
  </si>
  <si>
    <t>安地列斯群島海域</t>
    <phoneticPr fontId="1" type="noConversion"/>
  </si>
  <si>
    <t>開拓港為中樞限定</t>
    <phoneticPr fontId="1" type="noConversion"/>
  </si>
  <si>
    <t>水瓶座的環狀星雲</t>
    <phoneticPr fontId="1" type="noConversion"/>
  </si>
  <si>
    <t>阿拉伯海</t>
    <phoneticPr fontId="1" type="noConversion"/>
  </si>
  <si>
    <t>盾牌座</t>
    <phoneticPr fontId="1" type="noConversion"/>
  </si>
  <si>
    <t>亞得里亞海</t>
    <phoneticPr fontId="1" type="noConversion"/>
  </si>
  <si>
    <t>伽倪墨得斯脚流星雨</t>
    <phoneticPr fontId="1" type="noConversion"/>
  </si>
  <si>
    <t>里斯本海域</t>
    <phoneticPr fontId="1" type="noConversion"/>
  </si>
  <si>
    <t>小犬座</t>
    <phoneticPr fontId="1" type="noConversion"/>
  </si>
  <si>
    <t>宗5</t>
    <phoneticPr fontId="1" type="noConversion"/>
  </si>
  <si>
    <t>19世紀時代任務</t>
    <phoneticPr fontId="1" type="noConversion"/>
  </si>
  <si>
    <t>二</t>
    <phoneticPr fontId="1" type="noConversion"/>
  </si>
  <si>
    <t>半人馬座的球狀星團</t>
    <phoneticPr fontId="7" type="noConversion"/>
  </si>
  <si>
    <t>威尼斯</t>
    <phoneticPr fontId="1" type="noConversion"/>
  </si>
  <si>
    <t>納米比亞海域</t>
    <phoneticPr fontId="1" type="noConversion"/>
  </si>
  <si>
    <t>EA1</t>
    <phoneticPr fontId="1" type="noConversion"/>
  </si>
  <si>
    <t>仙王座的花狀星雲</t>
    <phoneticPr fontId="1" type="noConversion"/>
  </si>
  <si>
    <t>倫敦/馬賽</t>
    <phoneticPr fontId="1" type="noConversion"/>
  </si>
  <si>
    <t>特拉諾瓦外海</t>
    <phoneticPr fontId="1" type="noConversion"/>
  </si>
  <si>
    <t>射手座中三分之星雲</t>
    <phoneticPr fontId="1" type="noConversion"/>
  </si>
  <si>
    <t>納米比亞海域</t>
    <phoneticPr fontId="1" type="noConversion"/>
  </si>
  <si>
    <t>獵犬座之親子星雲</t>
    <phoneticPr fontId="1" type="noConversion"/>
  </si>
  <si>
    <t>利馬/舊金山</t>
    <phoneticPr fontId="1" type="noConversion"/>
  </si>
  <si>
    <t>豺狼座</t>
    <phoneticPr fontId="1" type="noConversion"/>
  </si>
  <si>
    <t>倫敦/阿姆斯特丹</t>
    <phoneticPr fontId="1" type="noConversion"/>
  </si>
  <si>
    <t>黃金海岸海域</t>
    <phoneticPr fontId="1" type="noConversion"/>
  </si>
  <si>
    <t>EA3</t>
    <phoneticPr fontId="9" type="noConversion"/>
  </si>
  <si>
    <t>二</t>
    <phoneticPr fontId="9" type="noConversion"/>
  </si>
  <si>
    <t>南三角座</t>
    <phoneticPr fontId="9" type="noConversion"/>
  </si>
  <si>
    <t>拿坡里</t>
    <phoneticPr fontId="9" type="noConversion"/>
  </si>
  <si>
    <t>印度洋東南部</t>
    <phoneticPr fontId="9" type="noConversion"/>
  </si>
  <si>
    <t>AR2+</t>
    <phoneticPr fontId="6" type="noConversion"/>
  </si>
  <si>
    <t>水瓶座流星雨</t>
    <phoneticPr fontId="1" type="noConversion"/>
  </si>
  <si>
    <t>聖彼得堡</t>
    <phoneticPr fontId="1" type="noConversion"/>
  </si>
  <si>
    <t>獵犬座之螺旋星雲</t>
    <phoneticPr fontId="1" type="noConversion"/>
  </si>
  <si>
    <t>伊斯坦堡</t>
    <phoneticPr fontId="1" type="noConversion"/>
  </si>
  <si>
    <t>大陵五</t>
    <phoneticPr fontId="1" type="noConversion"/>
  </si>
  <si>
    <t>圖：明亮星星的觀測記錄(天文學7)</t>
    <phoneticPr fontId="1" type="noConversion"/>
  </si>
  <si>
    <t>黑海</t>
    <phoneticPr fontId="1" type="noConversion"/>
  </si>
  <si>
    <t>EA1</t>
    <phoneticPr fontId="1" type="noConversion"/>
  </si>
  <si>
    <t>海豚座</t>
    <phoneticPr fontId="1" type="noConversion"/>
  </si>
  <si>
    <t>熱那亞</t>
    <phoneticPr fontId="1" type="noConversion"/>
  </si>
  <si>
    <t>阿姆斯特丹/馬賽</t>
    <phoneticPr fontId="1" type="noConversion"/>
  </si>
  <si>
    <t>幾內亞灣</t>
    <phoneticPr fontId="1" type="noConversion"/>
  </si>
  <si>
    <t>二</t>
    <phoneticPr fontId="1" type="noConversion"/>
  </si>
  <si>
    <t>圖：明亮星星的觀測記錄(天文學7)</t>
    <phoneticPr fontId="7" type="noConversion"/>
  </si>
  <si>
    <t>突尼斯</t>
    <phoneticPr fontId="1" type="noConversion"/>
  </si>
  <si>
    <t>印度洋西南部</t>
    <phoneticPr fontId="1" type="noConversion"/>
  </si>
  <si>
    <t>GA4</t>
    <phoneticPr fontId="1" type="noConversion"/>
  </si>
  <si>
    <t>二</t>
    <phoneticPr fontId="1" type="noConversion"/>
  </si>
  <si>
    <t>星宿一</t>
    <phoneticPr fontId="1" type="noConversion"/>
  </si>
  <si>
    <t>圖：明亮星星的觀測記錄(天文學8)</t>
    <phoneticPr fontId="1" type="noConversion"/>
  </si>
  <si>
    <t>美索不達米亞河流域</t>
    <phoneticPr fontId="1" type="noConversion"/>
  </si>
  <si>
    <t>EA1</t>
    <phoneticPr fontId="1" type="noConversion"/>
  </si>
  <si>
    <t>射手座的黑色條紋的星雲</t>
    <phoneticPr fontId="1" type="noConversion"/>
  </si>
  <si>
    <t>圖：天文學者的觀測記錄(天文學8)</t>
    <phoneticPr fontId="7" type="noConversion"/>
  </si>
  <si>
    <t>倫敦/卡利卡特</t>
    <phoneticPr fontId="1" type="noConversion"/>
  </si>
  <si>
    <t>北大西洋</t>
    <phoneticPr fontId="1" type="noConversion"/>
  </si>
  <si>
    <t>EA1+</t>
    <phoneticPr fontId="1" type="noConversion"/>
  </si>
  <si>
    <t>開陽與玉衡</t>
    <phoneticPr fontId="1" type="noConversion"/>
  </si>
  <si>
    <t>士兵的條件</t>
    <phoneticPr fontId="1" type="noConversion"/>
  </si>
  <si>
    <t>倫敦</t>
    <phoneticPr fontId="1" type="noConversion"/>
  </si>
  <si>
    <t>大西洋東北部</t>
    <phoneticPr fontId="1" type="noConversion"/>
  </si>
  <si>
    <t>GA3</t>
    <phoneticPr fontId="1" type="noConversion"/>
  </si>
  <si>
    <t>獅子座流星群</t>
    <phoneticPr fontId="1" type="noConversion"/>
  </si>
  <si>
    <t>19世紀</t>
    <phoneticPr fontId="1" type="noConversion"/>
  </si>
  <si>
    <t>百慕達群島海域</t>
    <phoneticPr fontId="1" type="noConversion"/>
  </si>
  <si>
    <t>大熊座</t>
    <phoneticPr fontId="1" type="noConversion"/>
  </si>
  <si>
    <t>宗3</t>
    <phoneticPr fontId="1" type="noConversion"/>
  </si>
  <si>
    <t>雅典</t>
    <phoneticPr fontId="1" type="noConversion"/>
  </si>
  <si>
    <t>科德角海域</t>
    <phoneticPr fontId="1" type="noConversion"/>
  </si>
  <si>
    <t>宗4</t>
    <phoneticPr fontId="1" type="noConversion"/>
  </si>
  <si>
    <t>亞歷山大/伊斯坦堡</t>
    <phoneticPr fontId="1" type="noConversion"/>
  </si>
  <si>
    <t>馬德拉海域</t>
    <phoneticPr fontId="1" type="noConversion"/>
  </si>
  <si>
    <t>熱那亞/威尼斯</t>
    <phoneticPr fontId="1" type="noConversion"/>
  </si>
  <si>
    <t>大西洋西南部</t>
    <phoneticPr fontId="1" type="noConversion"/>
  </si>
  <si>
    <t>三角座之螺旋星雲</t>
    <phoneticPr fontId="1" type="noConversion"/>
  </si>
  <si>
    <t>拿坡里/突尼斯</t>
    <phoneticPr fontId="1" type="noConversion"/>
  </si>
  <si>
    <t>南大西洋</t>
    <phoneticPr fontId="1" type="noConversion"/>
  </si>
  <si>
    <t>鶴一</t>
    <phoneticPr fontId="7" type="noConversion"/>
  </si>
  <si>
    <t>阿姆斯特丹/亞歷山大</t>
    <phoneticPr fontId="1" type="noConversion"/>
  </si>
  <si>
    <t>桑給巴爾海域</t>
    <phoneticPr fontId="1" type="noConversion"/>
  </si>
  <si>
    <t>南門二</t>
    <phoneticPr fontId="7" type="noConversion"/>
  </si>
  <si>
    <t>阿拉伯海</t>
    <phoneticPr fontId="1" type="noConversion"/>
  </si>
  <si>
    <t>谷神星</t>
    <phoneticPr fontId="1" type="noConversion"/>
  </si>
  <si>
    <t>舊金山</t>
    <phoneticPr fontId="1" type="noConversion"/>
  </si>
  <si>
    <t>愛奧尼亞海</t>
    <phoneticPr fontId="1" type="noConversion"/>
  </si>
  <si>
    <t>帕拉斯</t>
    <phoneticPr fontId="1" type="noConversion"/>
  </si>
  <si>
    <t>卡利卡特</t>
    <phoneticPr fontId="1" type="noConversion"/>
  </si>
  <si>
    <t>北海</t>
    <phoneticPr fontId="1" type="noConversion"/>
  </si>
  <si>
    <t>GA3</t>
    <phoneticPr fontId="1" type="noConversion"/>
  </si>
  <si>
    <t>大彗星</t>
    <phoneticPr fontId="1" type="noConversion"/>
  </si>
  <si>
    <t>19世紀</t>
    <phoneticPr fontId="1" type="noConversion"/>
  </si>
  <si>
    <t>巴拿馬灣</t>
    <phoneticPr fontId="1" type="noConversion"/>
  </si>
  <si>
    <t>琴座</t>
    <phoneticPr fontId="1" type="noConversion"/>
  </si>
  <si>
    <t>宗1</t>
    <phoneticPr fontId="1" type="noConversion"/>
  </si>
  <si>
    <t>馬賽/熱那亞</t>
    <phoneticPr fontId="1" type="noConversion"/>
  </si>
  <si>
    <t>仙女座之螺旋星雲</t>
    <phoneticPr fontId="1" type="noConversion"/>
  </si>
  <si>
    <t>圖：天文學者的觀測記錄(天文學6)</t>
    <phoneticPr fontId="1" type="noConversion"/>
  </si>
  <si>
    <t>雅典/亞歷山大</t>
    <phoneticPr fontId="1" type="noConversion"/>
  </si>
  <si>
    <t>造父四</t>
    <phoneticPr fontId="1" type="noConversion"/>
  </si>
  <si>
    <t>圖：明亮星星的觀測記錄(天文學6)</t>
    <phoneticPr fontId="1" type="noConversion"/>
  </si>
  <si>
    <t>舊金山</t>
    <phoneticPr fontId="1" type="noConversion"/>
  </si>
  <si>
    <t>不列顛島北部</t>
    <phoneticPr fontId="1" type="noConversion"/>
  </si>
  <si>
    <t>大麥哲倫星雲</t>
    <phoneticPr fontId="1" type="noConversion"/>
  </si>
  <si>
    <t>波江座</t>
    <phoneticPr fontId="1" type="noConversion"/>
  </si>
  <si>
    <t>亞丁</t>
    <phoneticPr fontId="1" type="noConversion"/>
  </si>
  <si>
    <t>GA3</t>
    <phoneticPr fontId="1" type="noConversion"/>
  </si>
  <si>
    <t>一</t>
    <phoneticPr fontId="1" type="noConversion"/>
  </si>
  <si>
    <t>琴座中環狀之星雲</t>
    <phoneticPr fontId="1" type="noConversion"/>
  </si>
  <si>
    <t>AR1+</t>
    <phoneticPr fontId="1" type="noConversion"/>
  </si>
  <si>
    <t>象限儀座流星雨</t>
    <phoneticPr fontId="1" type="noConversion"/>
  </si>
  <si>
    <t>大西洋西北部</t>
    <phoneticPr fontId="1" type="noConversion"/>
  </si>
  <si>
    <t>大熊座之圓形星雲</t>
    <phoneticPr fontId="1" type="noConversion"/>
  </si>
  <si>
    <t>倫敦</t>
    <phoneticPr fontId="1" type="noConversion"/>
  </si>
  <si>
    <t>大西洋中部</t>
    <phoneticPr fontId="1" type="noConversion"/>
  </si>
  <si>
    <t>小麥哲倫星雲</t>
    <phoneticPr fontId="1" type="noConversion"/>
  </si>
  <si>
    <t>里斯本/塞維爾/東南亞開拓港</t>
    <phoneticPr fontId="1" type="noConversion"/>
  </si>
  <si>
    <t>秘魯海盆</t>
    <phoneticPr fontId="1" type="noConversion"/>
  </si>
  <si>
    <t>天龍座的貓眼狀星雲</t>
    <phoneticPr fontId="1" type="noConversion"/>
  </si>
  <si>
    <t>波羅的海</t>
    <phoneticPr fontId="1" type="noConversion"/>
  </si>
  <si>
    <t>處女座的漩渦星雲</t>
    <phoneticPr fontId="7" type="noConversion"/>
  </si>
  <si>
    <t>圖：天文學者的觀測記錄(天文學6)</t>
    <phoneticPr fontId="7" type="noConversion"/>
  </si>
  <si>
    <t>墨西哥灣</t>
    <phoneticPr fontId="1" type="noConversion"/>
  </si>
  <si>
    <t>天鵝座</t>
    <phoneticPr fontId="1" type="noConversion"/>
  </si>
  <si>
    <t>一</t>
    <phoneticPr fontId="1" type="noConversion"/>
  </si>
  <si>
    <t>圖：明亮星星的觀測記錄(天文學4)</t>
    <phoneticPr fontId="1" type="noConversion"/>
  </si>
  <si>
    <t>伊斯坦堡</t>
    <phoneticPr fontId="1" type="noConversion"/>
  </si>
  <si>
    <t>阿根廷海盆</t>
    <phoneticPr fontId="1" type="noConversion"/>
  </si>
  <si>
    <t>金星的圓缺</t>
    <phoneticPr fontId="1" type="noConversion"/>
  </si>
  <si>
    <t>傍晚</t>
    <phoneticPr fontId="1" type="noConversion"/>
  </si>
  <si>
    <t>墨西哥灣</t>
    <phoneticPr fontId="1" type="noConversion"/>
  </si>
  <si>
    <t>一</t>
    <phoneticPr fontId="9" type="noConversion"/>
  </si>
  <si>
    <t>日落</t>
    <phoneticPr fontId="9" type="noConversion"/>
  </si>
  <si>
    <t>15-5</t>
    <phoneticPr fontId="1" type="noConversion"/>
  </si>
  <si>
    <t>馬德拉海域</t>
    <phoneticPr fontId="9" type="noConversion"/>
  </si>
  <si>
    <t>黎明</t>
    <phoneticPr fontId="9" type="noConversion"/>
  </si>
  <si>
    <t>15-4</t>
    <phoneticPr fontId="1" type="noConversion"/>
  </si>
  <si>
    <t>聖胡安海域</t>
    <phoneticPr fontId="9" type="noConversion"/>
  </si>
  <si>
    <t>AR2</t>
    <phoneticPr fontId="6" type="noConversion"/>
  </si>
  <si>
    <t>一</t>
    <phoneticPr fontId="6" type="noConversion"/>
  </si>
  <si>
    <t>天爐座</t>
    <phoneticPr fontId="6" type="noConversion"/>
  </si>
  <si>
    <t>圖：天文學者的觀測記錄(天文學4)</t>
    <phoneticPr fontId="1" type="noConversion"/>
  </si>
  <si>
    <t>舊金山</t>
    <phoneticPr fontId="6" type="noConversion"/>
  </si>
  <si>
    <t>東加羅林海盆</t>
    <phoneticPr fontId="6" type="noConversion"/>
  </si>
  <si>
    <t>北極星</t>
    <phoneticPr fontId="9" type="noConversion"/>
  </si>
  <si>
    <t>倫敦/阿姆斯特丹</t>
    <phoneticPr fontId="9" type="noConversion"/>
  </si>
  <si>
    <t>北海</t>
    <phoneticPr fontId="9" type="noConversion"/>
  </si>
  <si>
    <t>黃道十二宮1-1</t>
    <phoneticPr fontId="1" type="noConversion"/>
  </si>
  <si>
    <t>GA3</t>
    <phoneticPr fontId="1" type="noConversion"/>
  </si>
  <si>
    <t>一</t>
    <phoneticPr fontId="1" type="noConversion"/>
  </si>
  <si>
    <t>獵戶座中的傘狀之星雲</t>
    <phoneticPr fontId="1" type="noConversion"/>
  </si>
  <si>
    <t>阿姆斯特丹/卡利卡特</t>
    <phoneticPr fontId="1" type="noConversion"/>
  </si>
  <si>
    <t>黃金海岸海域</t>
    <phoneticPr fontId="1" type="noConversion"/>
  </si>
  <si>
    <t>雅典/威尼斯/突尼斯</t>
    <phoneticPr fontId="1" type="noConversion"/>
  </si>
  <si>
    <t>北海</t>
    <phoneticPr fontId="1" type="noConversion"/>
  </si>
  <si>
    <t>獵戶座</t>
    <phoneticPr fontId="9" type="noConversion"/>
  </si>
  <si>
    <t>阿姆斯特丹</t>
    <phoneticPr fontId="9" type="noConversion"/>
  </si>
  <si>
    <t>織女星</t>
    <phoneticPr fontId="1" type="noConversion"/>
  </si>
  <si>
    <t>安平/漢陽/堺市</t>
    <phoneticPr fontId="1" type="noConversion"/>
  </si>
  <si>
    <t>孟加拉灣</t>
    <phoneticPr fontId="1" type="noConversion"/>
  </si>
  <si>
    <t>天鵝座β</t>
    <phoneticPr fontId="1" type="noConversion"/>
  </si>
  <si>
    <t>波斯灣</t>
    <phoneticPr fontId="1" type="noConversion"/>
  </si>
  <si>
    <t>聖彼得堡/塞維爾/里斯本/伊斯坦堡</t>
    <phoneticPr fontId="1" type="noConversion"/>
  </si>
  <si>
    <t>烏鴉座</t>
    <phoneticPr fontId="1" type="noConversion"/>
  </si>
  <si>
    <t>牛郎星</t>
    <phoneticPr fontId="1" type="noConversion"/>
  </si>
  <si>
    <t>夏威夷海域</t>
    <phoneticPr fontId="1" type="noConversion"/>
  </si>
  <si>
    <t>埃奧利群島</t>
    <phoneticPr fontId="1" type="noConversion"/>
  </si>
  <si>
    <t>聖多明哥</t>
    <phoneticPr fontId="1" type="noConversion"/>
  </si>
  <si>
    <t>愛奧尼亞海</t>
    <phoneticPr fontId="1" type="noConversion"/>
  </si>
  <si>
    <t>錫拉庫薩北方(630,3185)</t>
    <phoneticPr fontId="1" type="noConversion"/>
  </si>
  <si>
    <t>星期四島</t>
    <phoneticPr fontId="1" type="noConversion"/>
  </si>
  <si>
    <t>阿拉弗拉海</t>
    <phoneticPr fontId="1" type="noConversion"/>
  </si>
  <si>
    <t>薩馬賴</t>
    <phoneticPr fontId="1" type="noConversion"/>
  </si>
  <si>
    <t>(6805,5575)</t>
    <phoneticPr fontId="1" type="noConversion"/>
  </si>
  <si>
    <t>五</t>
    <phoneticPr fontId="1" type="noConversion"/>
  </si>
  <si>
    <t>死海</t>
    <phoneticPr fontId="1" type="noConversion"/>
  </si>
  <si>
    <t>斯德哥爾摩</t>
    <phoneticPr fontId="1" type="noConversion"/>
  </si>
  <si>
    <t>雅法東南部</t>
    <phoneticPr fontId="1" type="noConversion"/>
  </si>
  <si>
    <t>AR3+</t>
    <phoneticPr fontId="1" type="noConversion"/>
  </si>
  <si>
    <t>化石森林</t>
    <phoneticPr fontId="1" type="noConversion"/>
  </si>
  <si>
    <t>利馬</t>
    <phoneticPr fontId="1" type="noConversion"/>
  </si>
  <si>
    <t>北美大陸西岸</t>
    <phoneticPr fontId="1" type="noConversion"/>
  </si>
  <si>
    <t>開普敦</t>
    <phoneticPr fontId="1" type="noConversion"/>
  </si>
  <si>
    <t>卡利卡特郊外</t>
    <phoneticPr fontId="1" type="noConversion"/>
  </si>
  <si>
    <t>下龍灣</t>
    <phoneticPr fontId="1" type="noConversion"/>
  </si>
  <si>
    <t>舊金山</t>
    <phoneticPr fontId="1" type="noConversion"/>
  </si>
  <si>
    <t>東亞西部</t>
    <phoneticPr fontId="1" type="noConversion"/>
  </si>
  <si>
    <t>海南島西側(4898,4010)</t>
    <phoneticPr fontId="1" type="noConversion"/>
  </si>
  <si>
    <t>基莫洛斯島</t>
    <phoneticPr fontId="1" type="noConversion"/>
  </si>
  <si>
    <t>雅加達</t>
    <phoneticPr fontId="1" type="noConversion"/>
  </si>
  <si>
    <t>雅典東側(1123,3222)</t>
    <phoneticPr fontId="1" type="noConversion"/>
  </si>
  <si>
    <t>AR3+</t>
    <phoneticPr fontId="1" type="noConversion"/>
  </si>
  <si>
    <t>羅納河與阿爾沃河</t>
    <phoneticPr fontId="1" type="noConversion"/>
  </si>
  <si>
    <t>熱那亞郊外</t>
    <phoneticPr fontId="1" type="noConversion"/>
  </si>
  <si>
    <t>AR3</t>
    <phoneticPr fontId="1" type="noConversion"/>
  </si>
  <si>
    <t>塞梅魯火山</t>
    <phoneticPr fontId="1" type="noConversion"/>
  </si>
  <si>
    <t>爪哇海</t>
    <phoneticPr fontId="1" type="noConversion"/>
  </si>
  <si>
    <t>登陸點爪哇島北岸附近(5049,4979)</t>
    <phoneticPr fontId="1" type="noConversion"/>
  </si>
  <si>
    <t>薩拉米斯島</t>
    <phoneticPr fontId="1" type="noConversion"/>
  </si>
  <si>
    <t>斯德哥爾摩/聖彼得堡</t>
    <phoneticPr fontId="1" type="noConversion"/>
  </si>
  <si>
    <t>東地中海</t>
    <phoneticPr fontId="1" type="noConversion"/>
  </si>
  <si>
    <t>雅典與薩洛尼卡中間(1083,3184)</t>
    <phoneticPr fontId="1" type="noConversion"/>
  </si>
  <si>
    <t>麥克唐納群島</t>
    <phoneticPr fontId="1" type="noConversion"/>
  </si>
  <si>
    <t>印度洋東南部</t>
    <phoneticPr fontId="1" type="noConversion"/>
  </si>
  <si>
    <t>平哈拉</t>
    <phoneticPr fontId="1" type="noConversion"/>
  </si>
  <si>
    <t>(4830,6983)</t>
    <phoneticPr fontId="1" type="noConversion"/>
  </si>
  <si>
    <t>詹姆斯灣</t>
    <phoneticPr fontId="1" type="noConversion"/>
  </si>
  <si>
    <t>調查哈德遜灣</t>
    <phoneticPr fontId="1" type="noConversion"/>
  </si>
  <si>
    <t>波士頓</t>
    <phoneticPr fontId="1" type="noConversion"/>
  </si>
  <si>
    <t>哈德遜灣</t>
    <phoneticPr fontId="1" type="noConversion"/>
  </si>
  <si>
    <t>(12518,2299)</t>
    <phoneticPr fontId="1" type="noConversion"/>
  </si>
  <si>
    <t>死亡領域</t>
    <phoneticPr fontId="1" type="noConversion"/>
  </si>
  <si>
    <t>拿坡里</t>
    <phoneticPr fontId="1" type="noConversion"/>
  </si>
  <si>
    <t>孟加拉灣北岸(喜馬拉雅山脈附近)</t>
    <phoneticPr fontId="1" type="noConversion"/>
  </si>
  <si>
    <t>(14470,344)</t>
    <phoneticPr fontId="1" type="noConversion"/>
  </si>
  <si>
    <t>在「葡萄產地」看到的未來</t>
    <phoneticPr fontId="1" type="noConversion"/>
  </si>
  <si>
    <t>特拉諾瓦外海</t>
    <phoneticPr fontId="5" type="noConversion"/>
  </si>
  <si>
    <t>文蘭島系列</t>
    <phoneticPr fontId="5" type="noConversion"/>
  </si>
  <si>
    <t>GA2+</t>
    <phoneticPr fontId="1" type="noConversion"/>
  </si>
  <si>
    <t>五</t>
    <phoneticPr fontId="1" type="noConversion"/>
  </si>
  <si>
    <t>粉紅沙灘</t>
    <phoneticPr fontId="1" type="noConversion"/>
  </si>
  <si>
    <t>拿坡里</t>
    <phoneticPr fontId="1" type="noConversion"/>
  </si>
  <si>
    <t>(13190,3703)</t>
    <phoneticPr fontId="1" type="noConversion"/>
  </si>
  <si>
    <t>塞維爾</t>
    <phoneticPr fontId="5" type="noConversion"/>
  </si>
  <si>
    <t>麥哲倫系列</t>
    <phoneticPr fontId="1" type="noConversion"/>
  </si>
  <si>
    <t>GA3</t>
    <phoneticPr fontId="1" type="noConversion"/>
  </si>
  <si>
    <t>五</t>
    <phoneticPr fontId="1" type="noConversion"/>
  </si>
  <si>
    <t>馬尾瀑布</t>
    <phoneticPr fontId="1" type="noConversion"/>
  </si>
  <si>
    <t>利馬</t>
    <phoneticPr fontId="1" type="noConversion"/>
  </si>
  <si>
    <t>北美大陸西岸</t>
    <phoneticPr fontId="1" type="noConversion"/>
  </si>
  <si>
    <t>阿里山</t>
    <phoneticPr fontId="5" type="noConversion"/>
  </si>
  <si>
    <t>東亞東部</t>
    <phoneticPr fontId="5" type="noConversion"/>
  </si>
  <si>
    <t>拉布拉多半島</t>
    <phoneticPr fontId="5" type="noConversion"/>
  </si>
  <si>
    <t>特拉諾瓦外海</t>
    <phoneticPr fontId="5" type="noConversion"/>
  </si>
  <si>
    <t>文蘭島系列</t>
    <phoneticPr fontId="5" type="noConversion"/>
  </si>
  <si>
    <t>利馬東北部(馬丘比丘)</t>
    <phoneticPr fontId="5" type="noConversion"/>
  </si>
  <si>
    <t>尼加拉瓜大瀑布</t>
    <phoneticPr fontId="1" type="noConversion"/>
  </si>
  <si>
    <t>馬賽</t>
    <phoneticPr fontId="5" type="noConversion"/>
  </si>
  <si>
    <t>世界的瀑布系列</t>
    <phoneticPr fontId="5" type="noConversion"/>
  </si>
  <si>
    <t>冰島海盆</t>
    <phoneticPr fontId="5" type="noConversion"/>
  </si>
  <si>
    <t>中太平洋海盆</t>
    <phoneticPr fontId="5" type="noConversion"/>
  </si>
  <si>
    <t>塞維爾</t>
    <phoneticPr fontId="5" type="noConversion"/>
  </si>
  <si>
    <t>西加羅林海盆</t>
    <phoneticPr fontId="5" type="noConversion"/>
  </si>
  <si>
    <t>麥哲倫系列</t>
    <phoneticPr fontId="1" type="noConversion"/>
  </si>
  <si>
    <t>五</t>
    <phoneticPr fontId="5" type="noConversion"/>
  </si>
  <si>
    <t>(12442,4033)</t>
    <phoneticPr fontId="1" type="noConversion"/>
  </si>
  <si>
    <t>塞維爾</t>
    <phoneticPr fontId="1" type="noConversion"/>
  </si>
  <si>
    <t>麥哲倫系列</t>
    <phoneticPr fontId="1" type="noConversion"/>
  </si>
  <si>
    <t>利馬東北部</t>
    <phoneticPr fontId="1" type="noConversion"/>
  </si>
  <si>
    <t>北美大陸系列</t>
    <phoneticPr fontId="5" type="noConversion"/>
  </si>
  <si>
    <t>白令海峽</t>
    <phoneticPr fontId="1" type="noConversion"/>
  </si>
  <si>
    <t>楚科奇海</t>
    <phoneticPr fontId="1" type="noConversion"/>
  </si>
  <si>
    <t>冰島海盆</t>
    <phoneticPr fontId="1" type="noConversion"/>
  </si>
  <si>
    <t>貝殼海灘</t>
    <phoneticPr fontId="1" type="noConversion"/>
  </si>
  <si>
    <t>安平</t>
    <phoneticPr fontId="1" type="noConversion"/>
  </si>
  <si>
    <t>柏斯海盆</t>
    <phoneticPr fontId="1" type="noConversion"/>
  </si>
  <si>
    <t>(5466,6216)</t>
    <phoneticPr fontId="1" type="noConversion"/>
  </si>
  <si>
    <t>戈壁沙漠</t>
    <phoneticPr fontId="5" type="noConversion"/>
  </si>
  <si>
    <t>倫敦</t>
    <phoneticPr fontId="5" type="noConversion"/>
  </si>
  <si>
    <t>黃河下游</t>
    <phoneticPr fontId="5" type="noConversion"/>
  </si>
  <si>
    <t>GA2+</t>
    <phoneticPr fontId="1" type="noConversion"/>
  </si>
  <si>
    <t>伊柳塞拉島</t>
    <phoneticPr fontId="1" type="noConversion"/>
  </si>
  <si>
    <t>(13200,3700)</t>
    <phoneticPr fontId="1" type="noConversion"/>
  </si>
  <si>
    <t>雅加達</t>
    <phoneticPr fontId="1" type="noConversion"/>
  </si>
  <si>
    <t>復活節島系列</t>
    <phoneticPr fontId="5" type="noConversion"/>
  </si>
  <si>
    <t>倫敦</t>
    <phoneticPr fontId="1" type="noConversion"/>
  </si>
  <si>
    <t>智利海盆</t>
    <phoneticPr fontId="1" type="noConversion"/>
  </si>
  <si>
    <t>拉布拉多洋流</t>
    <phoneticPr fontId="1" type="noConversion"/>
  </si>
  <si>
    <t>里斯本</t>
    <phoneticPr fontId="1" type="noConversion"/>
  </si>
  <si>
    <t>特拉諾瓦外海</t>
    <phoneticPr fontId="1" type="noConversion"/>
  </si>
  <si>
    <t>北美大陸系列</t>
    <phoneticPr fontId="5" type="noConversion"/>
  </si>
  <si>
    <t>富士山</t>
    <phoneticPr fontId="5" type="noConversion"/>
  </si>
  <si>
    <t>雅加達</t>
    <phoneticPr fontId="1" type="noConversion"/>
  </si>
  <si>
    <t>東亞東部</t>
    <phoneticPr fontId="1" type="noConversion"/>
  </si>
  <si>
    <t>AR2</t>
    <phoneticPr fontId="1" type="noConversion"/>
  </si>
  <si>
    <t>單面山</t>
    <phoneticPr fontId="1" type="noConversion"/>
  </si>
  <si>
    <t>舊金山</t>
    <phoneticPr fontId="1" type="noConversion"/>
  </si>
  <si>
    <t>北美大陸東岸(尼加拉河流域)</t>
    <phoneticPr fontId="1" type="noConversion"/>
  </si>
  <si>
    <t>帕里阿卡卡山</t>
    <phoneticPr fontId="5" type="noConversion"/>
  </si>
  <si>
    <t>波多貝羅</t>
    <phoneticPr fontId="1" type="noConversion"/>
  </si>
  <si>
    <t>秘魯海盆</t>
    <phoneticPr fontId="1" type="noConversion"/>
  </si>
  <si>
    <t>GA2+</t>
    <phoneticPr fontId="1" type="noConversion"/>
  </si>
  <si>
    <t>卡爾斯巴德洞穴</t>
    <phoneticPr fontId="5" type="noConversion"/>
  </si>
  <si>
    <t>里斯本</t>
    <phoneticPr fontId="1" type="noConversion"/>
  </si>
  <si>
    <t>科羅拉多高原</t>
    <phoneticPr fontId="1" type="noConversion"/>
  </si>
  <si>
    <t>四</t>
    <phoneticPr fontId="5" type="noConversion"/>
  </si>
  <si>
    <t>泰梅爾半島</t>
    <phoneticPr fontId="1" type="noConversion"/>
  </si>
  <si>
    <t>拉普捷夫海</t>
    <phoneticPr fontId="1" type="noConversion"/>
  </si>
  <si>
    <t>(5088,611)</t>
    <phoneticPr fontId="1" type="noConversion"/>
  </si>
  <si>
    <t>突尼斯</t>
    <phoneticPr fontId="1" type="noConversion"/>
  </si>
  <si>
    <t>澤巴爾德島系列</t>
    <phoneticPr fontId="1" type="noConversion"/>
  </si>
  <si>
    <t>加拉巴哥群島</t>
    <phoneticPr fontId="5" type="noConversion"/>
  </si>
  <si>
    <t>加拉巴哥群島海域</t>
    <phoneticPr fontId="1" type="noConversion"/>
  </si>
  <si>
    <t>加拉巴哥島南岸(加拉巴哥島內地)</t>
    <phoneticPr fontId="1" type="noConversion"/>
  </si>
  <si>
    <t>維多利亞瀑布</t>
    <phoneticPr fontId="5" type="noConversion"/>
  </si>
  <si>
    <t>亞丁</t>
    <phoneticPr fontId="1" type="noConversion"/>
  </si>
  <si>
    <t>非洲南南東岸</t>
    <phoneticPr fontId="1" type="noConversion"/>
  </si>
  <si>
    <t>AR3</t>
    <phoneticPr fontId="1" type="noConversion"/>
  </si>
  <si>
    <t>瓦烏納穆斯</t>
    <phoneticPr fontId="1" type="noConversion"/>
  </si>
  <si>
    <t>非洲北岸(撒哈拉沙漠)</t>
    <phoneticPr fontId="1" type="noConversion"/>
  </si>
  <si>
    <t>阿姆斯特丹</t>
    <phoneticPr fontId="1" type="noConversion"/>
  </si>
  <si>
    <t>暹羅灣</t>
    <phoneticPr fontId="1" type="noConversion"/>
  </si>
  <si>
    <t>里斯本/塞維爾</t>
    <phoneticPr fontId="1" type="noConversion"/>
  </si>
  <si>
    <t>秘魯海盆</t>
    <phoneticPr fontId="1" type="noConversion"/>
  </si>
  <si>
    <t>塞維爾</t>
    <phoneticPr fontId="1" type="noConversion"/>
  </si>
  <si>
    <t>東亞東部</t>
    <phoneticPr fontId="1" type="noConversion"/>
  </si>
  <si>
    <t>拉多加湖</t>
    <phoneticPr fontId="1" type="noConversion"/>
  </si>
  <si>
    <t>阿姆斯特丹</t>
    <phoneticPr fontId="1" type="noConversion"/>
  </si>
  <si>
    <t>聖彼得堡</t>
    <phoneticPr fontId="1" type="noConversion"/>
  </si>
  <si>
    <t>北極苔原地帶</t>
    <phoneticPr fontId="1" type="noConversion"/>
  </si>
  <si>
    <t>阿姆斯特丹/里斯本/塞維爾/馬賽</t>
    <phoneticPr fontId="1" type="noConversion"/>
  </si>
  <si>
    <t>西伯利亞地區</t>
    <phoneticPr fontId="1" type="noConversion"/>
  </si>
  <si>
    <t>南太平洋海盆</t>
    <phoneticPr fontId="1" type="noConversion"/>
  </si>
  <si>
    <t>復活節島系列</t>
    <phoneticPr fontId="5" type="noConversion"/>
  </si>
  <si>
    <t>北美大平原</t>
    <phoneticPr fontId="5" type="noConversion"/>
  </si>
  <si>
    <t>科羅拉多高原(北美大平原)</t>
    <phoneticPr fontId="1" type="noConversion"/>
  </si>
  <si>
    <t>大平原系列</t>
    <phoneticPr fontId="5" type="noConversion"/>
  </si>
  <si>
    <t>芬迪灣</t>
    <phoneticPr fontId="1" type="noConversion"/>
  </si>
  <si>
    <t>聖喬治</t>
    <phoneticPr fontId="1" type="noConversion"/>
  </si>
  <si>
    <t>科德角外海</t>
    <phoneticPr fontId="1" type="noConversion"/>
  </si>
  <si>
    <t>圖茲拜爾鹽沼</t>
    <phoneticPr fontId="1" type="noConversion"/>
  </si>
  <si>
    <t>聖多明哥/波多貝羅</t>
    <phoneticPr fontId="1" type="noConversion"/>
  </si>
  <si>
    <t>黑海東北岸(烏斯秋爾特高原)</t>
    <phoneticPr fontId="1" type="noConversion"/>
  </si>
  <si>
    <t>琉球</t>
    <phoneticPr fontId="5" type="noConversion"/>
  </si>
  <si>
    <t>東亞東部</t>
    <phoneticPr fontId="1" type="noConversion"/>
  </si>
  <si>
    <t>墨西拿海峽</t>
    <phoneticPr fontId="5" type="noConversion"/>
  </si>
  <si>
    <t>雅典</t>
    <phoneticPr fontId="1" type="noConversion"/>
  </si>
  <si>
    <t>愛奧尼亞海</t>
    <phoneticPr fontId="1" type="noConversion"/>
  </si>
  <si>
    <t>札格羅斯山脈</t>
    <phoneticPr fontId="1" type="noConversion"/>
  </si>
  <si>
    <t>波斯灣</t>
    <phoneticPr fontId="1" type="noConversion"/>
  </si>
  <si>
    <t>奧孫·奧索博神聖樹林</t>
    <phoneticPr fontId="5" type="noConversion"/>
  </si>
  <si>
    <t>神聖樹叢</t>
    <phoneticPr fontId="1" type="noConversion"/>
  </si>
  <si>
    <t>熱那亞</t>
    <phoneticPr fontId="1" type="noConversion"/>
  </si>
  <si>
    <t>非洲幾內亞灣北部</t>
    <phoneticPr fontId="1" type="noConversion"/>
  </si>
  <si>
    <t>巴倫高原</t>
    <phoneticPr fontId="5" type="noConversion"/>
  </si>
  <si>
    <t>不列顛島南岸</t>
    <phoneticPr fontId="1" type="noConversion"/>
  </si>
  <si>
    <t>黑沙漠</t>
    <phoneticPr fontId="1" type="noConversion"/>
  </si>
  <si>
    <t>埃及北岸</t>
    <phoneticPr fontId="1" type="noConversion"/>
  </si>
  <si>
    <t>泰山</t>
    <phoneticPr fontId="5" type="noConversion"/>
  </si>
  <si>
    <t>卡利卡特</t>
    <phoneticPr fontId="1" type="noConversion"/>
  </si>
  <si>
    <t>雲台山西</t>
    <phoneticPr fontId="1" type="noConversion"/>
  </si>
  <si>
    <t>伊瓜蘇瀑布</t>
    <phoneticPr fontId="5" type="noConversion"/>
  </si>
  <si>
    <t>聖喬治</t>
    <phoneticPr fontId="1" type="noConversion"/>
  </si>
  <si>
    <t>南美東南岸</t>
    <phoneticPr fontId="1" type="noConversion"/>
  </si>
  <si>
    <t>世界的瀑布系列</t>
    <phoneticPr fontId="5" type="noConversion"/>
  </si>
  <si>
    <t>巴提</t>
    <phoneticPr fontId="5" type="noConversion"/>
  </si>
  <si>
    <t>殘丘</t>
    <phoneticPr fontId="5" type="noConversion"/>
  </si>
  <si>
    <t>波多貝羅</t>
    <phoneticPr fontId="1" type="noConversion"/>
  </si>
  <si>
    <t>屋久島</t>
    <phoneticPr fontId="5" type="noConversion"/>
  </si>
  <si>
    <t>塞維爾</t>
    <phoneticPr fontId="1" type="noConversion"/>
  </si>
  <si>
    <t>長江</t>
    <phoneticPr fontId="5" type="noConversion"/>
  </si>
  <si>
    <t>東亞西部</t>
    <phoneticPr fontId="1" type="noConversion"/>
  </si>
  <si>
    <t>白海</t>
    <phoneticPr fontId="1" type="noConversion"/>
  </si>
  <si>
    <t>(1677,1237)</t>
    <phoneticPr fontId="1" type="noConversion"/>
  </si>
  <si>
    <t>切柳斯金角</t>
    <phoneticPr fontId="1" type="noConversion"/>
  </si>
  <si>
    <t>完成歐亞大陸北方海域調查</t>
    <phoneticPr fontId="1" type="noConversion"/>
  </si>
  <si>
    <t>(4750,510)</t>
    <phoneticPr fontId="1" type="noConversion"/>
  </si>
  <si>
    <t>弗蘭格爾島</t>
    <phoneticPr fontId="1" type="noConversion"/>
  </si>
  <si>
    <t>楚科奇海</t>
    <phoneticPr fontId="1" type="noConversion"/>
  </si>
  <si>
    <t>AR2+</t>
    <phoneticPr fontId="1" type="noConversion"/>
  </si>
  <si>
    <t>聖勞倫斯島</t>
    <phoneticPr fontId="1" type="noConversion"/>
  </si>
  <si>
    <t>安平</t>
    <phoneticPr fontId="1" type="noConversion"/>
  </si>
  <si>
    <t>東白令海</t>
    <phoneticPr fontId="1" type="noConversion"/>
  </si>
  <si>
    <t>(8590,1825)</t>
    <phoneticPr fontId="1" type="noConversion"/>
  </si>
  <si>
    <t>大淺灘</t>
    <phoneticPr fontId="1" type="noConversion"/>
  </si>
  <si>
    <t>雅加達</t>
    <phoneticPr fontId="1" type="noConversion"/>
  </si>
  <si>
    <t>暹羅灣</t>
    <phoneticPr fontId="1" type="noConversion"/>
  </si>
  <si>
    <t>關島</t>
    <phoneticPr fontId="5" type="noConversion"/>
  </si>
  <si>
    <t>太平之盡頭</t>
    <phoneticPr fontId="1" type="noConversion"/>
  </si>
  <si>
    <t>雅加達</t>
    <phoneticPr fontId="1" type="noConversion"/>
  </si>
  <si>
    <t>東加羅林海盆</t>
    <phoneticPr fontId="1" type="noConversion"/>
  </si>
  <si>
    <t>黃山</t>
    <phoneticPr fontId="5" type="noConversion"/>
  </si>
  <si>
    <t>東亞西部</t>
    <phoneticPr fontId="1" type="noConversion"/>
  </si>
  <si>
    <t>EA1</t>
    <phoneticPr fontId="1" type="noConversion"/>
  </si>
  <si>
    <t>四</t>
    <phoneticPr fontId="1" type="noConversion"/>
  </si>
  <si>
    <t>愛琴海</t>
    <phoneticPr fontId="1" type="noConversion"/>
  </si>
  <si>
    <t>聖彼得堡</t>
    <phoneticPr fontId="1" type="noConversion"/>
  </si>
  <si>
    <t>東地中海</t>
    <phoneticPr fontId="1" type="noConversion"/>
  </si>
  <si>
    <t>雅典港外</t>
    <phoneticPr fontId="1" type="noConversion"/>
  </si>
  <si>
    <t>倫敦/阿姆斯特丹</t>
    <phoneticPr fontId="1" type="noConversion"/>
  </si>
  <si>
    <t>亞馬遜河流域</t>
    <phoneticPr fontId="1" type="noConversion"/>
  </si>
  <si>
    <t>新幾內亞島</t>
    <phoneticPr fontId="5" type="noConversion"/>
  </si>
  <si>
    <t>雅加達</t>
    <phoneticPr fontId="1" type="noConversion"/>
  </si>
  <si>
    <t>班達海</t>
    <phoneticPr fontId="1" type="noConversion"/>
  </si>
  <si>
    <t>東方航路系列</t>
    <phoneticPr fontId="5" type="noConversion"/>
  </si>
  <si>
    <t>塔斯曼海</t>
    <phoneticPr fontId="1" type="noConversion"/>
  </si>
  <si>
    <t>復活節島系列</t>
    <phoneticPr fontId="5" type="noConversion"/>
  </si>
  <si>
    <t>智利海盆</t>
    <phoneticPr fontId="1" type="noConversion"/>
  </si>
  <si>
    <t>科皮亞波西北部</t>
    <phoneticPr fontId="1" type="noConversion"/>
  </si>
  <si>
    <t>玫瑰湖</t>
    <phoneticPr fontId="5" type="noConversion"/>
  </si>
  <si>
    <t>拿坡里</t>
    <phoneticPr fontId="1" type="noConversion"/>
  </si>
  <si>
    <t>非洲西岸</t>
    <phoneticPr fontId="1" type="noConversion"/>
  </si>
  <si>
    <t>尼斯湖</t>
    <phoneticPr fontId="5" type="noConversion"/>
  </si>
  <si>
    <t>具訛傳之湖</t>
    <phoneticPr fontId="1" type="noConversion"/>
  </si>
  <si>
    <t>不列顛島北岸</t>
    <phoneticPr fontId="1" type="noConversion"/>
  </si>
  <si>
    <t>范迪門蘭</t>
    <phoneticPr fontId="1" type="noConversion"/>
  </si>
  <si>
    <t>塔斯曼海</t>
    <phoneticPr fontId="1" type="noConversion"/>
  </si>
  <si>
    <t>巴斯的礦泉地</t>
    <phoneticPr fontId="5" type="noConversion"/>
  </si>
  <si>
    <t>不列顛島的溫泉地</t>
    <phoneticPr fontId="1" type="noConversion"/>
  </si>
  <si>
    <t>不列顛島的療養地</t>
    <phoneticPr fontId="1" type="noConversion"/>
  </si>
  <si>
    <t>平頂山</t>
    <phoneticPr fontId="5" type="noConversion"/>
  </si>
  <si>
    <t>大平原系列</t>
    <phoneticPr fontId="5" type="noConversion"/>
  </si>
  <si>
    <t>猛瑪洞穴</t>
    <phoneticPr fontId="5" type="noConversion"/>
  </si>
  <si>
    <t>倫敦</t>
    <phoneticPr fontId="1" type="noConversion"/>
  </si>
  <si>
    <t>北美大陸東南岸</t>
    <phoneticPr fontId="1" type="noConversion"/>
  </si>
  <si>
    <t>羅德島</t>
    <phoneticPr fontId="1" type="noConversion"/>
  </si>
  <si>
    <t>威尼斯</t>
    <phoneticPr fontId="1" type="noConversion"/>
  </si>
  <si>
    <t>東地中海</t>
    <phoneticPr fontId="1" type="noConversion"/>
  </si>
  <si>
    <t>甘地亞東方(1252,3338)</t>
    <phoneticPr fontId="1" type="noConversion"/>
  </si>
  <si>
    <t>聖勞倫斯河</t>
    <phoneticPr fontId="5" type="noConversion"/>
  </si>
  <si>
    <t>波多貝羅</t>
    <phoneticPr fontId="1" type="noConversion"/>
  </si>
  <si>
    <t>特拉諾瓦外海</t>
    <phoneticPr fontId="1" type="noConversion"/>
  </si>
  <si>
    <t>珠穆朗瑪峰</t>
    <phoneticPr fontId="1" type="noConversion"/>
  </si>
  <si>
    <t>孟加拉灣北岸</t>
    <phoneticPr fontId="1" type="noConversion"/>
  </si>
  <si>
    <t>聖多明哥</t>
    <phoneticPr fontId="1" type="noConversion"/>
  </si>
  <si>
    <t>亞馬遜河流域</t>
    <phoneticPr fontId="1" type="noConversion"/>
  </si>
  <si>
    <t>三</t>
    <phoneticPr fontId="5" type="noConversion"/>
  </si>
  <si>
    <t>金剛山</t>
    <phoneticPr fontId="5" type="noConversion"/>
  </si>
  <si>
    <t>安平</t>
    <phoneticPr fontId="1" type="noConversion"/>
  </si>
  <si>
    <t>東亞東部</t>
    <phoneticPr fontId="1" type="noConversion"/>
  </si>
  <si>
    <t>黃河</t>
    <phoneticPr fontId="5" type="noConversion"/>
  </si>
  <si>
    <t>東亞西部</t>
    <phoneticPr fontId="1" type="noConversion"/>
  </si>
  <si>
    <t>冰山</t>
    <phoneticPr fontId="1" type="noConversion"/>
  </si>
  <si>
    <t>北挪威海</t>
    <phoneticPr fontId="1" type="noConversion"/>
  </si>
  <si>
    <t>(1000,1090)</t>
    <phoneticPr fontId="1" type="noConversion"/>
  </si>
  <si>
    <t>貝爾島海峽</t>
    <phoneticPr fontId="1" type="noConversion"/>
  </si>
  <si>
    <t>馬賽</t>
    <phoneticPr fontId="1" type="noConversion"/>
  </si>
  <si>
    <t>聖多明哥</t>
    <phoneticPr fontId="1" type="noConversion"/>
  </si>
  <si>
    <t>百慕達群島海域</t>
    <phoneticPr fontId="1" type="noConversion"/>
  </si>
  <si>
    <t>三</t>
    <phoneticPr fontId="5" type="noConversion"/>
  </si>
  <si>
    <t>武陵源</t>
    <phoneticPr fontId="5" type="noConversion"/>
  </si>
  <si>
    <t>龍頭岩</t>
    <phoneticPr fontId="5" type="noConversion"/>
  </si>
  <si>
    <t>東亞東部</t>
    <phoneticPr fontId="1" type="noConversion"/>
  </si>
  <si>
    <t>三</t>
    <phoneticPr fontId="1" type="noConversion"/>
  </si>
  <si>
    <t>馬丁尼克島</t>
    <phoneticPr fontId="1" type="noConversion"/>
  </si>
  <si>
    <t>圖：未完成的地圖(地理7)</t>
    <phoneticPr fontId="1" type="noConversion"/>
  </si>
  <si>
    <t>(13700,4200)</t>
    <phoneticPr fontId="1" type="noConversion"/>
  </si>
  <si>
    <t>湯美爾湖</t>
    <phoneticPr fontId="5" type="noConversion"/>
  </si>
  <si>
    <t>不列顛島北岸</t>
    <phoneticPr fontId="1" type="noConversion"/>
  </si>
  <si>
    <t>利馬東北部(馬丘比丘)</t>
    <phoneticPr fontId="1" type="noConversion"/>
  </si>
  <si>
    <t>托布卡爾山</t>
    <phoneticPr fontId="5" type="noConversion"/>
  </si>
  <si>
    <t>亞歷山大</t>
    <phoneticPr fontId="1" type="noConversion"/>
  </si>
  <si>
    <t>提雷尼亞海</t>
    <phoneticPr fontId="1" type="noConversion"/>
  </si>
  <si>
    <t>艾俄那島</t>
    <phoneticPr fontId="5" type="noConversion"/>
  </si>
  <si>
    <t>不列顛島南部</t>
    <phoneticPr fontId="1" type="noConversion"/>
  </si>
  <si>
    <t>阿根廷海盆</t>
    <phoneticPr fontId="1" type="noConversion"/>
  </si>
  <si>
    <t>雅加達</t>
    <phoneticPr fontId="1" type="noConversion"/>
  </si>
  <si>
    <t>珊瑚海</t>
    <phoneticPr fontId="1" type="noConversion"/>
  </si>
  <si>
    <t>復活節島系列</t>
    <phoneticPr fontId="5" type="noConversion"/>
  </si>
  <si>
    <t>拿坡里/威尼斯/雅典</t>
    <phoneticPr fontId="1" type="noConversion"/>
  </si>
  <si>
    <t>東地中海</t>
    <phoneticPr fontId="1" type="noConversion"/>
  </si>
  <si>
    <t>波多貝羅</t>
    <phoneticPr fontId="1" type="noConversion"/>
  </si>
  <si>
    <t>布宜諾斯艾利斯海域</t>
    <phoneticPr fontId="1" type="noConversion"/>
  </si>
  <si>
    <t>卡利卡特</t>
    <phoneticPr fontId="1" type="noConversion"/>
  </si>
  <si>
    <t>卡利卡特</t>
    <phoneticPr fontId="1" type="noConversion"/>
  </si>
  <si>
    <t>爪哇海</t>
    <phoneticPr fontId="1" type="noConversion"/>
  </si>
  <si>
    <t>阿拉弗拉海</t>
    <phoneticPr fontId="1" type="noConversion"/>
  </si>
  <si>
    <t>阿根廷海盆</t>
    <phoneticPr fontId="1" type="noConversion"/>
  </si>
  <si>
    <t>薩摩亞海盆</t>
    <phoneticPr fontId="1" type="noConversion"/>
  </si>
  <si>
    <t>西澳海盆</t>
    <phoneticPr fontId="1" type="noConversion"/>
  </si>
  <si>
    <t>AR1+</t>
    <phoneticPr fontId="1" type="noConversion"/>
  </si>
  <si>
    <t>綠沙灘</t>
    <phoneticPr fontId="1" type="noConversion"/>
  </si>
  <si>
    <t>夏威夷海域</t>
    <phoneticPr fontId="1" type="noConversion"/>
  </si>
  <si>
    <t>夏威夷</t>
    <phoneticPr fontId="1" type="noConversion"/>
  </si>
  <si>
    <t>(9130,3920)</t>
    <phoneticPr fontId="1" type="noConversion"/>
  </si>
  <si>
    <t>三</t>
    <phoneticPr fontId="5" type="noConversion"/>
  </si>
  <si>
    <t>青城山</t>
    <phoneticPr fontId="5" type="noConversion"/>
  </si>
  <si>
    <t>重慶西南</t>
    <phoneticPr fontId="1" type="noConversion"/>
  </si>
  <si>
    <t>黃河下游</t>
    <phoneticPr fontId="1" type="noConversion"/>
  </si>
  <si>
    <t>亞歷山大群島海域</t>
    <phoneticPr fontId="1" type="noConversion"/>
  </si>
  <si>
    <t>AR1</t>
    <phoneticPr fontId="1" type="noConversion"/>
  </si>
  <si>
    <t>達舖島</t>
    <phoneticPr fontId="5" type="noConversion"/>
  </si>
  <si>
    <t>馬來半島附近(4500,4450)</t>
    <phoneticPr fontId="1" type="noConversion"/>
  </si>
  <si>
    <t>AR2+</t>
    <phoneticPr fontId="1" type="noConversion"/>
  </si>
  <si>
    <t>三</t>
    <phoneticPr fontId="1" type="noConversion"/>
  </si>
  <si>
    <t>藍洞</t>
    <phoneticPr fontId="1" type="noConversion"/>
  </si>
  <si>
    <t>聖多明哥</t>
    <phoneticPr fontId="1" type="noConversion"/>
  </si>
  <si>
    <t>愛奧尼亞海</t>
    <phoneticPr fontId="1" type="noConversion"/>
  </si>
  <si>
    <t>拿坡里港外</t>
    <phoneticPr fontId="1" type="noConversion"/>
  </si>
  <si>
    <t>瑪雅海灣</t>
    <phoneticPr fontId="1" type="noConversion"/>
  </si>
  <si>
    <t>開普敦</t>
    <phoneticPr fontId="1" type="noConversion"/>
  </si>
  <si>
    <t>安達曼海</t>
    <phoneticPr fontId="1" type="noConversion"/>
  </si>
  <si>
    <t>(4529,4526)</t>
    <phoneticPr fontId="1" type="noConversion"/>
  </si>
  <si>
    <t>位於河口的島</t>
    <phoneticPr fontId="1" type="noConversion"/>
  </si>
  <si>
    <t>亞馬遜河流域</t>
    <phoneticPr fontId="1" type="noConversion"/>
  </si>
  <si>
    <t>班達海</t>
    <phoneticPr fontId="1" type="noConversion"/>
  </si>
  <si>
    <t>東方航路系列</t>
    <phoneticPr fontId="5" type="noConversion"/>
  </si>
  <si>
    <t>塔斯曼海</t>
    <phoneticPr fontId="1" type="noConversion"/>
  </si>
  <si>
    <t>聖多明哥</t>
    <phoneticPr fontId="1" type="noConversion"/>
  </si>
  <si>
    <t>墨西哥灣</t>
    <phoneticPr fontId="1" type="noConversion"/>
  </si>
  <si>
    <t>波那貝島</t>
    <phoneticPr fontId="5" type="noConversion"/>
  </si>
  <si>
    <t>美拉尼西亞海盆</t>
    <phoneticPr fontId="1" type="noConversion"/>
  </si>
  <si>
    <t>關島</t>
    <phoneticPr fontId="5" type="noConversion"/>
  </si>
  <si>
    <t>雅加達</t>
    <phoneticPr fontId="1" type="noConversion"/>
  </si>
  <si>
    <t>西澳海盆</t>
    <phoneticPr fontId="1" type="noConversion"/>
  </si>
  <si>
    <t>三</t>
    <phoneticPr fontId="5" type="noConversion"/>
  </si>
  <si>
    <t>白馬江</t>
    <phoneticPr fontId="5" type="noConversion"/>
  </si>
  <si>
    <t>安平</t>
    <phoneticPr fontId="1" type="noConversion"/>
  </si>
  <si>
    <t>東亞東部</t>
    <phoneticPr fontId="1" type="noConversion"/>
  </si>
  <si>
    <t>斯岡瓜伊</t>
    <phoneticPr fontId="1" type="noConversion"/>
  </si>
  <si>
    <t>亞歷山大群島海域</t>
    <phoneticPr fontId="1" type="noConversion"/>
  </si>
  <si>
    <t>亞特拉斯山脈</t>
    <phoneticPr fontId="5" type="noConversion"/>
  </si>
  <si>
    <t>格羅摩恩山</t>
    <phoneticPr fontId="1" type="noConversion"/>
  </si>
  <si>
    <t>雅加達</t>
    <phoneticPr fontId="1" type="noConversion"/>
  </si>
  <si>
    <t>柏斯海盆</t>
    <phoneticPr fontId="5" type="noConversion"/>
  </si>
  <si>
    <t>清水斷崖</t>
    <phoneticPr fontId="5" type="noConversion"/>
  </si>
  <si>
    <t>東亞東部</t>
    <phoneticPr fontId="5" type="noConversion"/>
  </si>
  <si>
    <t>天使瀑布</t>
    <phoneticPr fontId="5" type="noConversion"/>
  </si>
  <si>
    <t>聖喬治</t>
    <phoneticPr fontId="1" type="noConversion"/>
  </si>
  <si>
    <t>南美北岸高地</t>
    <phoneticPr fontId="1" type="noConversion"/>
  </si>
  <si>
    <t>GA2+</t>
    <phoneticPr fontId="1" type="noConversion"/>
  </si>
  <si>
    <t>圖：未完成的地圖(地理5)</t>
    <phoneticPr fontId="1" type="noConversion"/>
  </si>
  <si>
    <t>聖多明哥西部</t>
    <phoneticPr fontId="1" type="noConversion"/>
  </si>
  <si>
    <t>二</t>
    <phoneticPr fontId="5" type="noConversion"/>
  </si>
  <si>
    <t>蒙古高原</t>
    <phoneticPr fontId="1" type="noConversion"/>
  </si>
  <si>
    <t>圖：未完成的地圖(地理8)</t>
    <phoneticPr fontId="1" type="noConversion"/>
  </si>
  <si>
    <t>黃河下游</t>
    <phoneticPr fontId="1" type="noConversion"/>
  </si>
  <si>
    <t>阿爾泰山脈</t>
    <phoneticPr fontId="1" type="noConversion"/>
  </si>
  <si>
    <t>楚科奇山脈</t>
    <phoneticPr fontId="1" type="noConversion"/>
  </si>
  <si>
    <t>(8550,1458)</t>
    <phoneticPr fontId="1" type="noConversion"/>
  </si>
  <si>
    <t>喀拉哈里沙漠</t>
    <phoneticPr fontId="5" type="noConversion"/>
  </si>
  <si>
    <t>里斯本/塞維爾</t>
    <phoneticPr fontId="5" type="noConversion"/>
  </si>
  <si>
    <t>非洲西南岸</t>
    <phoneticPr fontId="5" type="noConversion"/>
  </si>
  <si>
    <t>聖多明哥</t>
    <phoneticPr fontId="5" type="noConversion"/>
  </si>
  <si>
    <t>百慕達群島海域</t>
    <phoneticPr fontId="5" type="noConversion"/>
  </si>
  <si>
    <t>聖喬治</t>
    <phoneticPr fontId="5" type="noConversion"/>
  </si>
  <si>
    <t>黃金海岸海域</t>
    <phoneticPr fontId="5" type="noConversion"/>
  </si>
  <si>
    <t>加勒比海南部</t>
    <phoneticPr fontId="5" type="noConversion"/>
  </si>
  <si>
    <t>納米比亞海域</t>
    <phoneticPr fontId="5" type="noConversion"/>
  </si>
  <si>
    <t>蘭嶼島</t>
    <phoneticPr fontId="5" type="noConversion"/>
  </si>
  <si>
    <t>漢拏山</t>
    <phoneticPr fontId="5" type="noConversion"/>
  </si>
  <si>
    <t>安平</t>
    <phoneticPr fontId="5" type="noConversion"/>
  </si>
  <si>
    <t>同敕命：災害之事前觀測</t>
    <phoneticPr fontId="1" type="noConversion"/>
  </si>
  <si>
    <t>EA2+</t>
    <phoneticPr fontId="1" type="noConversion"/>
  </si>
  <si>
    <t>二</t>
    <phoneticPr fontId="1" type="noConversion"/>
  </si>
  <si>
    <t>喀麥隆火山</t>
    <phoneticPr fontId="1" type="noConversion"/>
  </si>
  <si>
    <t>幾內亞灣</t>
    <phoneticPr fontId="1" type="noConversion"/>
  </si>
  <si>
    <t>亞丁/卡利卡特</t>
    <phoneticPr fontId="5" type="noConversion"/>
  </si>
  <si>
    <t>印度南岸海域</t>
    <phoneticPr fontId="5" type="noConversion"/>
  </si>
  <si>
    <t>聖多明哥</t>
    <phoneticPr fontId="5" type="noConversion"/>
  </si>
  <si>
    <t>墨西哥灣</t>
    <phoneticPr fontId="5" type="noConversion"/>
  </si>
  <si>
    <t>佛羅里達半島</t>
    <phoneticPr fontId="1" type="noConversion"/>
  </si>
  <si>
    <t>加勒比海西部</t>
    <phoneticPr fontId="5" type="noConversion"/>
  </si>
  <si>
    <t>西加羅林海盆</t>
    <phoneticPr fontId="5" type="noConversion"/>
  </si>
  <si>
    <t>二</t>
    <phoneticPr fontId="5" type="noConversion"/>
  </si>
  <si>
    <t>藍山山脈</t>
    <phoneticPr fontId="1" type="noConversion"/>
  </si>
  <si>
    <t>塞維爾</t>
    <phoneticPr fontId="1" type="noConversion"/>
  </si>
  <si>
    <t>皇家港出港視認</t>
    <phoneticPr fontId="1" type="noConversion"/>
  </si>
  <si>
    <t>聖多明哥</t>
    <phoneticPr fontId="5" type="noConversion"/>
  </si>
  <si>
    <t>百慕達群島海域</t>
    <phoneticPr fontId="5" type="noConversion"/>
  </si>
  <si>
    <t>加勒比海西部</t>
    <phoneticPr fontId="5" type="noConversion"/>
  </si>
  <si>
    <t>里斯本</t>
    <phoneticPr fontId="5" type="noConversion"/>
  </si>
  <si>
    <t>柯普洛伊瀑布</t>
    <phoneticPr fontId="5" type="noConversion"/>
  </si>
  <si>
    <t>波納佩島南岸</t>
    <phoneticPr fontId="5" type="noConversion"/>
  </si>
  <si>
    <t>世界的瀑布系列</t>
    <phoneticPr fontId="5" type="noConversion"/>
  </si>
  <si>
    <t>雲南石林喀斯特</t>
    <phoneticPr fontId="5" type="noConversion"/>
  </si>
  <si>
    <t>伊斯坦堡</t>
    <phoneticPr fontId="5" type="noConversion"/>
  </si>
  <si>
    <t>東亞西部</t>
    <phoneticPr fontId="5" type="noConversion"/>
  </si>
  <si>
    <t>楚科奇半島</t>
    <phoneticPr fontId="1" type="noConversion"/>
  </si>
  <si>
    <t>圖：未完成的地圖(地理6)</t>
    <phoneticPr fontId="1" type="noConversion"/>
  </si>
  <si>
    <t>(8640,1480)</t>
    <phoneticPr fontId="1" type="noConversion"/>
  </si>
  <si>
    <t>里斯本/塞維爾/倫敦/馬賽</t>
    <phoneticPr fontId="5" type="noConversion"/>
  </si>
  <si>
    <t>里斯本/塞維爾/倫敦/拿坡里</t>
    <phoneticPr fontId="1" type="noConversion"/>
  </si>
  <si>
    <t>西海域的治安</t>
    <phoneticPr fontId="1" type="noConversion"/>
  </si>
  <si>
    <t>里斯本/塞維爾/倫敦/馬賽</t>
    <phoneticPr fontId="5" type="noConversion"/>
  </si>
  <si>
    <t>加勒比海西部</t>
    <phoneticPr fontId="5" type="noConversion"/>
  </si>
  <si>
    <t>那那拉武德山</t>
    <phoneticPr fontId="5" type="noConversion"/>
  </si>
  <si>
    <t>卡利卡特/利馬</t>
    <phoneticPr fontId="5" type="noConversion"/>
  </si>
  <si>
    <t>美拉尼西亞海盆</t>
    <phoneticPr fontId="5" type="noConversion"/>
  </si>
  <si>
    <t>恐山</t>
    <phoneticPr fontId="5" type="noConversion"/>
  </si>
  <si>
    <t>卡利卡特</t>
    <phoneticPr fontId="5" type="noConversion"/>
  </si>
  <si>
    <t>東亞東部</t>
    <phoneticPr fontId="5" type="noConversion"/>
  </si>
  <si>
    <t>二</t>
    <phoneticPr fontId="5" type="noConversion"/>
  </si>
  <si>
    <t>盤山</t>
    <phoneticPr fontId="5" type="noConversion"/>
  </si>
  <si>
    <t>圖：未完成的地圖(地理9)</t>
    <phoneticPr fontId="1" type="noConversion"/>
  </si>
  <si>
    <t>突尼斯</t>
    <phoneticPr fontId="5" type="noConversion"/>
  </si>
  <si>
    <t>東亞西部</t>
    <phoneticPr fontId="5" type="noConversion"/>
  </si>
  <si>
    <t>EA2+</t>
    <phoneticPr fontId="1" type="noConversion"/>
  </si>
  <si>
    <t>二</t>
    <phoneticPr fontId="1" type="noConversion"/>
  </si>
  <si>
    <t>迪諾羅尼亞群島</t>
    <phoneticPr fontId="1" type="noConversion"/>
  </si>
  <si>
    <t>聖彼得堡/舊金山</t>
    <phoneticPr fontId="1" type="noConversion"/>
  </si>
  <si>
    <t>聖羅克角海域</t>
    <phoneticPr fontId="1" type="noConversion"/>
  </si>
  <si>
    <t>(14827,4982)</t>
    <phoneticPr fontId="1" type="noConversion"/>
  </si>
  <si>
    <t>二</t>
    <phoneticPr fontId="5" type="noConversion"/>
  </si>
  <si>
    <t>阿帕拉契山脈</t>
    <phoneticPr fontId="5" type="noConversion"/>
  </si>
  <si>
    <t>波多貝羅</t>
    <phoneticPr fontId="5" type="noConversion"/>
  </si>
  <si>
    <t>北美大陸東岸</t>
    <phoneticPr fontId="5" type="noConversion"/>
  </si>
  <si>
    <t>孟加拉灣</t>
    <phoneticPr fontId="5" type="noConversion"/>
  </si>
  <si>
    <t>開普敦/桑給巴爾/亞丁</t>
    <phoneticPr fontId="5" type="noConversion"/>
  </si>
  <si>
    <t>選定第二補給港候選地</t>
    <phoneticPr fontId="1" type="noConversion"/>
  </si>
  <si>
    <t>珊瑚海</t>
    <phoneticPr fontId="5" type="noConversion"/>
  </si>
  <si>
    <t>復活節島系列</t>
    <phoneticPr fontId="5" type="noConversion"/>
  </si>
  <si>
    <t>阿拉弗拉海</t>
    <phoneticPr fontId="5" type="noConversion"/>
  </si>
  <si>
    <t>卑南溪</t>
    <phoneticPr fontId="5" type="noConversion"/>
  </si>
  <si>
    <t>同敕命：於調查時之飲水處確保</t>
    <phoneticPr fontId="1" type="noConversion"/>
  </si>
  <si>
    <t>濟州島</t>
    <phoneticPr fontId="5" type="noConversion"/>
  </si>
  <si>
    <t>AR3</t>
    <phoneticPr fontId="1" type="noConversion"/>
  </si>
  <si>
    <t>喜馬拉雅山脈</t>
    <phoneticPr fontId="1" type="noConversion"/>
  </si>
  <si>
    <t>倫敦/里斯本/塞維爾/馬賽</t>
    <phoneticPr fontId="1" type="noConversion"/>
  </si>
  <si>
    <t>孟加拉灣北岸</t>
    <phoneticPr fontId="1" type="noConversion"/>
  </si>
  <si>
    <t>加勒比海南部</t>
    <phoneticPr fontId="5" type="noConversion"/>
  </si>
  <si>
    <t>班達海</t>
    <phoneticPr fontId="5" type="noConversion"/>
  </si>
  <si>
    <t>東方航路系列</t>
    <phoneticPr fontId="5" type="noConversion"/>
  </si>
  <si>
    <t>西里伯斯島</t>
    <phoneticPr fontId="1" type="noConversion"/>
  </si>
  <si>
    <t>雅加達</t>
    <phoneticPr fontId="5" type="noConversion"/>
  </si>
  <si>
    <t>南澳海盆</t>
    <phoneticPr fontId="5" type="noConversion"/>
  </si>
  <si>
    <t>鯊魚灣</t>
    <phoneticPr fontId="1" type="noConversion"/>
  </si>
  <si>
    <t>柏斯海盆</t>
    <phoneticPr fontId="5" type="noConversion"/>
  </si>
  <si>
    <t>新喀里多尼亞島</t>
    <phoneticPr fontId="1" type="noConversion"/>
  </si>
  <si>
    <t>高野山</t>
    <phoneticPr fontId="5" type="noConversion"/>
  </si>
  <si>
    <t>崔斯坦達庫尼亞群島</t>
    <phoneticPr fontId="1" type="noConversion"/>
  </si>
  <si>
    <t>圖：小型島嶼的地圖(地理10)</t>
    <phoneticPr fontId="1" type="noConversion"/>
  </si>
  <si>
    <t>拿坡里/威尼斯</t>
    <phoneticPr fontId="1" type="noConversion"/>
  </si>
  <si>
    <t>大西洋南部</t>
    <phoneticPr fontId="1" type="noConversion"/>
  </si>
  <si>
    <t>(15820,6550)</t>
    <phoneticPr fontId="1" type="noConversion"/>
  </si>
  <si>
    <t>挪威北角</t>
    <phoneticPr fontId="1" type="noConversion"/>
  </si>
  <si>
    <t>聖彼得堡/伊斯坦堡</t>
    <phoneticPr fontId="1" type="noConversion"/>
  </si>
  <si>
    <t>北挪威海</t>
    <phoneticPr fontId="5" type="noConversion"/>
  </si>
  <si>
    <t>(1158,1065)</t>
    <phoneticPr fontId="1" type="noConversion"/>
  </si>
  <si>
    <t>GA4</t>
    <phoneticPr fontId="1" type="noConversion"/>
  </si>
  <si>
    <t>美索不達米亞濕原</t>
    <phoneticPr fontId="1" type="noConversion"/>
  </si>
  <si>
    <t>舊金山/中美開拓港</t>
    <phoneticPr fontId="1" type="noConversion"/>
  </si>
  <si>
    <t>幼發拉底河上游</t>
    <phoneticPr fontId="1" type="noConversion"/>
  </si>
  <si>
    <t>EA3+</t>
    <phoneticPr fontId="1" type="noConversion"/>
  </si>
  <si>
    <t>河跡湖</t>
    <phoneticPr fontId="1" type="noConversion"/>
  </si>
  <si>
    <t>圖：未完成的地圖(地理9)</t>
    <phoneticPr fontId="5" type="noConversion"/>
  </si>
  <si>
    <t>雅典</t>
    <phoneticPr fontId="1" type="noConversion"/>
  </si>
  <si>
    <t>第三條支流深處 13840,4975</t>
    <phoneticPr fontId="1" type="noConversion"/>
  </si>
  <si>
    <t>卡拉博加茲戈爾灣</t>
    <phoneticPr fontId="1" type="noConversion"/>
  </si>
  <si>
    <t>再調查報酬(烏斯秋爾特高原)</t>
    <phoneticPr fontId="1" type="noConversion"/>
  </si>
  <si>
    <t>爪哇海</t>
    <phoneticPr fontId="5" type="noConversion"/>
  </si>
  <si>
    <t>卡利卡特</t>
    <phoneticPr fontId="5" type="noConversion"/>
  </si>
  <si>
    <t>同敕命：進出香料群島地區的要衝</t>
    <phoneticPr fontId="1" type="noConversion"/>
  </si>
  <si>
    <t>東加羅林海盆</t>
    <phoneticPr fontId="5" type="noConversion"/>
  </si>
  <si>
    <t>刻赤海峽</t>
    <phoneticPr fontId="5" type="noConversion"/>
  </si>
  <si>
    <t>伊斯坦堡/亞歷山大</t>
    <phoneticPr fontId="5" type="noConversion"/>
  </si>
  <si>
    <t>黑海</t>
    <phoneticPr fontId="5" type="noConversion"/>
  </si>
  <si>
    <t>姐妹潭</t>
    <phoneticPr fontId="5" type="noConversion"/>
  </si>
  <si>
    <t>東亞東部</t>
    <phoneticPr fontId="5" type="noConversion"/>
  </si>
  <si>
    <t>金門島</t>
    <phoneticPr fontId="5" type="noConversion"/>
  </si>
  <si>
    <t>同敕命：貢品的產地調查</t>
    <phoneticPr fontId="1" type="noConversion"/>
  </si>
  <si>
    <t>桑給巴爾/亞丁</t>
    <phoneticPr fontId="5" type="noConversion"/>
  </si>
  <si>
    <t>印度西岸海域</t>
    <phoneticPr fontId="5" type="noConversion"/>
  </si>
  <si>
    <t>印度南岸海域</t>
    <phoneticPr fontId="5" type="noConversion"/>
  </si>
  <si>
    <t>開普敦/亞丁</t>
    <phoneticPr fontId="5" type="noConversion"/>
  </si>
  <si>
    <t>桑給巴爾海域</t>
    <phoneticPr fontId="5" type="noConversion"/>
  </si>
  <si>
    <t>AR2</t>
    <phoneticPr fontId="1" type="noConversion"/>
  </si>
  <si>
    <t>舊金山</t>
    <phoneticPr fontId="1" type="noConversion"/>
  </si>
  <si>
    <t>塔科馬近郊(洛磯山脈地區)</t>
    <phoneticPr fontId="5" type="noConversion"/>
  </si>
  <si>
    <t>利馬</t>
    <phoneticPr fontId="5" type="noConversion"/>
  </si>
  <si>
    <t>智利海盆</t>
    <phoneticPr fontId="5" type="noConversion"/>
  </si>
  <si>
    <t>同敕命：對進出新大陸西岸的路標</t>
    <phoneticPr fontId="1" type="noConversion"/>
  </si>
  <si>
    <t>聖多明哥</t>
    <phoneticPr fontId="5" type="noConversion"/>
  </si>
  <si>
    <t>波多貝羅西北部</t>
    <phoneticPr fontId="5" type="noConversion"/>
  </si>
  <si>
    <t>同敕命：調查運河開通預定地點</t>
    <phoneticPr fontId="1" type="noConversion"/>
  </si>
  <si>
    <t>威尼斯</t>
    <phoneticPr fontId="5" type="noConversion"/>
  </si>
  <si>
    <t>開羅東南部</t>
    <phoneticPr fontId="5" type="noConversion"/>
  </si>
  <si>
    <t>同敕命：運河開通地點的地形調查</t>
    <phoneticPr fontId="1" type="noConversion"/>
  </si>
  <si>
    <t>二</t>
    <phoneticPr fontId="5" type="noConversion"/>
  </si>
  <si>
    <t>三清山</t>
    <phoneticPr fontId="5" type="noConversion"/>
  </si>
  <si>
    <t>卡利卡特</t>
    <phoneticPr fontId="5" type="noConversion"/>
  </si>
  <si>
    <t>東亞西部</t>
    <phoneticPr fontId="5" type="noConversion"/>
  </si>
  <si>
    <t>同敕命：當地信仰與山嶽關係調查</t>
    <phoneticPr fontId="1" type="noConversion"/>
  </si>
  <si>
    <t>克里特島</t>
    <phoneticPr fontId="7" type="noConversion"/>
  </si>
  <si>
    <t>圖：未完成的地圖(地理8)</t>
    <phoneticPr fontId="7" type="noConversion"/>
  </si>
  <si>
    <t>甘地亞港外</t>
    <phoneticPr fontId="1" type="noConversion"/>
  </si>
  <si>
    <t>利馬</t>
    <phoneticPr fontId="5" type="noConversion"/>
  </si>
  <si>
    <t>內姆魯特山</t>
    <phoneticPr fontId="5" type="noConversion"/>
  </si>
  <si>
    <t>雅典</t>
    <phoneticPr fontId="5" type="noConversion"/>
  </si>
  <si>
    <t>土耳其北岸</t>
    <phoneticPr fontId="5" type="noConversion"/>
  </si>
  <si>
    <t>黎巴嫩山脈</t>
    <phoneticPr fontId="5" type="noConversion"/>
  </si>
  <si>
    <t>亞歷山大</t>
    <phoneticPr fontId="5" type="noConversion"/>
  </si>
  <si>
    <t>東地中海</t>
    <phoneticPr fontId="5" type="noConversion"/>
  </si>
  <si>
    <t>北美大草原</t>
    <phoneticPr fontId="5" type="noConversion"/>
  </si>
  <si>
    <t>圖：未完成的地圖(地理6)</t>
    <phoneticPr fontId="5" type="noConversion"/>
  </si>
  <si>
    <t>熱那亞</t>
    <phoneticPr fontId="5" type="noConversion"/>
  </si>
  <si>
    <t>科羅拉多高原(北美大平原)</t>
    <phoneticPr fontId="5" type="noConversion"/>
  </si>
  <si>
    <t>AR2</t>
    <phoneticPr fontId="1" type="noConversion"/>
  </si>
  <si>
    <t>紅灣</t>
    <phoneticPr fontId="1" type="noConversion"/>
  </si>
  <si>
    <t>圖：未完成的地圖（地理8）</t>
    <phoneticPr fontId="1" type="noConversion"/>
  </si>
  <si>
    <t>特拉諾瓦外海</t>
    <phoneticPr fontId="1" type="noConversion"/>
  </si>
  <si>
    <t>特拉諾瓦北部西北方(13264,2142)</t>
    <phoneticPr fontId="1" type="noConversion"/>
  </si>
  <si>
    <t>博斯吉拉</t>
    <phoneticPr fontId="1" type="noConversion"/>
  </si>
  <si>
    <t>太魯閣峽穀</t>
    <phoneticPr fontId="1" type="noConversion"/>
  </si>
  <si>
    <t>圖：未完成的地圖(地理8)</t>
    <phoneticPr fontId="5" type="noConversion"/>
  </si>
  <si>
    <t>突尼斯</t>
    <phoneticPr fontId="5" type="noConversion"/>
  </si>
  <si>
    <t>台灣島東南部</t>
    <phoneticPr fontId="5" type="noConversion"/>
  </si>
  <si>
    <t>二</t>
    <phoneticPr fontId="5" type="noConversion"/>
  </si>
  <si>
    <t>雅加達</t>
    <phoneticPr fontId="5" type="noConversion"/>
  </si>
  <si>
    <t>EA2+</t>
    <phoneticPr fontId="1" type="noConversion"/>
  </si>
  <si>
    <t>海克拉火山</t>
    <phoneticPr fontId="1" type="noConversion"/>
  </si>
  <si>
    <t>安平/堺市</t>
    <phoneticPr fontId="1" type="noConversion"/>
  </si>
  <si>
    <t>格陵蘭島南部海域</t>
    <phoneticPr fontId="1" type="noConversion"/>
  </si>
  <si>
    <t>(14750,1490)</t>
    <phoneticPr fontId="1" type="noConversion"/>
  </si>
  <si>
    <t>GA3+</t>
    <phoneticPr fontId="1" type="noConversion"/>
  </si>
  <si>
    <t>阿留申群島</t>
    <phoneticPr fontId="1" type="noConversion"/>
  </si>
  <si>
    <t>安加拉河</t>
    <phoneticPr fontId="1" type="noConversion"/>
  </si>
  <si>
    <t>再調查報酬(貝加爾湖)</t>
    <phoneticPr fontId="1" type="noConversion"/>
  </si>
  <si>
    <t>鄂霍次克海西岸(貝加爾湖)</t>
    <phoneticPr fontId="1" type="noConversion"/>
  </si>
  <si>
    <t>塞維爾</t>
    <phoneticPr fontId="5" type="noConversion"/>
  </si>
  <si>
    <t>卡利卡特</t>
    <phoneticPr fontId="5" type="noConversion"/>
  </si>
  <si>
    <t>爪哇海</t>
    <phoneticPr fontId="5" type="noConversion"/>
  </si>
  <si>
    <t>西里伯斯海</t>
    <phoneticPr fontId="1" type="noConversion"/>
  </si>
  <si>
    <t>雅加達</t>
    <phoneticPr fontId="5" type="noConversion"/>
  </si>
  <si>
    <t>雅加達</t>
    <phoneticPr fontId="5" type="noConversion"/>
  </si>
  <si>
    <t>阿拉弗拉海</t>
    <phoneticPr fontId="5" type="noConversion"/>
  </si>
  <si>
    <t>伊斯坦堡</t>
    <phoneticPr fontId="5" type="noConversion"/>
  </si>
  <si>
    <t>圖：未完成的地圖(地理9)</t>
    <phoneticPr fontId="1" type="noConversion"/>
  </si>
  <si>
    <t>舊金山</t>
    <phoneticPr fontId="1" type="noConversion"/>
  </si>
  <si>
    <t>科羅拉多高原</t>
    <phoneticPr fontId="1" type="noConversion"/>
  </si>
  <si>
    <t>雅加達</t>
    <phoneticPr fontId="5" type="noConversion"/>
  </si>
  <si>
    <t>阿拉弗拉海</t>
    <phoneticPr fontId="5" type="noConversion"/>
  </si>
  <si>
    <t>AR1+</t>
    <phoneticPr fontId="1" type="noConversion"/>
  </si>
  <si>
    <t>二</t>
    <phoneticPr fontId="1" type="noConversion"/>
  </si>
  <si>
    <t>海姆斯海灘</t>
    <phoneticPr fontId="1" type="noConversion"/>
  </si>
  <si>
    <t>杭州</t>
    <phoneticPr fontId="1" type="noConversion"/>
  </si>
  <si>
    <t>塔斯曼海</t>
    <phoneticPr fontId="1" type="noConversion"/>
  </si>
  <si>
    <t>7219,6579</t>
    <phoneticPr fontId="1" type="noConversion"/>
  </si>
  <si>
    <t>卡利卡特</t>
    <phoneticPr fontId="5" type="noConversion"/>
  </si>
  <si>
    <t>爪哇海</t>
    <phoneticPr fontId="5" type="noConversion"/>
  </si>
  <si>
    <t>開普敦/桑給巴爾</t>
    <phoneticPr fontId="5" type="noConversion"/>
  </si>
  <si>
    <t>暹羅灣</t>
    <phoneticPr fontId="5" type="noConversion"/>
  </si>
  <si>
    <t>雅加達</t>
    <phoneticPr fontId="5" type="noConversion"/>
  </si>
  <si>
    <t>雅加達</t>
    <phoneticPr fontId="5" type="noConversion"/>
  </si>
  <si>
    <t>南澳海盆</t>
    <phoneticPr fontId="5" type="noConversion"/>
  </si>
  <si>
    <t>紀伊山地</t>
    <phoneticPr fontId="5" type="noConversion"/>
  </si>
  <si>
    <t>同敕命：於島國之山嶽調查</t>
    <phoneticPr fontId="1" type="noConversion"/>
  </si>
  <si>
    <t>九龍瀑布</t>
    <phoneticPr fontId="5" type="noConversion"/>
  </si>
  <si>
    <t>圖：未完成的地圖(地理7)</t>
    <phoneticPr fontId="5" type="noConversion"/>
  </si>
  <si>
    <t>利馬</t>
    <phoneticPr fontId="5" type="noConversion"/>
  </si>
  <si>
    <t>開普敦/桑給巴爾/亞丁</t>
    <phoneticPr fontId="5" type="noConversion"/>
  </si>
  <si>
    <t>印度西岸海域</t>
    <phoneticPr fontId="5" type="noConversion"/>
  </si>
  <si>
    <t>孟加拉灣</t>
    <phoneticPr fontId="5" type="noConversion"/>
  </si>
  <si>
    <t>模里西斯群島</t>
    <phoneticPr fontId="1" type="noConversion"/>
  </si>
  <si>
    <t>聖喬治/開普敦/桑給巴爾/亞丁</t>
    <phoneticPr fontId="5" type="noConversion"/>
  </si>
  <si>
    <t>馬達加斯加海域</t>
    <phoneticPr fontId="5" type="noConversion"/>
  </si>
  <si>
    <t>亞丁/卡利卡特</t>
    <phoneticPr fontId="5" type="noConversion"/>
  </si>
  <si>
    <t>印度南岸海域</t>
    <phoneticPr fontId="5" type="noConversion"/>
  </si>
  <si>
    <t>AR2</t>
    <phoneticPr fontId="1" type="noConversion"/>
  </si>
  <si>
    <t>休倫湖</t>
    <phoneticPr fontId="1" type="noConversion"/>
  </si>
  <si>
    <t>再調查報酬(尼加拉河流域)</t>
    <phoneticPr fontId="5" type="noConversion"/>
  </si>
  <si>
    <t>北美大陸東岸(尼加拉河流域)</t>
    <phoneticPr fontId="1" type="noConversion"/>
  </si>
  <si>
    <t>已調查陸地&gt;100</t>
    <phoneticPr fontId="5" type="noConversion"/>
  </si>
  <si>
    <t>阿姆斯特丹</t>
    <phoneticPr fontId="5" type="noConversion"/>
  </si>
  <si>
    <t>秘魯海盆</t>
    <phoneticPr fontId="5" type="noConversion"/>
  </si>
  <si>
    <t>北卡外灘</t>
    <phoneticPr fontId="5" type="noConversion"/>
  </si>
  <si>
    <t>倫敦</t>
    <phoneticPr fontId="5" type="noConversion"/>
  </si>
  <si>
    <t>(13007,344)</t>
    <phoneticPr fontId="1" type="noConversion"/>
  </si>
  <si>
    <t>加斯佩半島</t>
    <phoneticPr fontId="5" type="noConversion"/>
  </si>
  <si>
    <t>馬賽</t>
    <phoneticPr fontId="5" type="noConversion"/>
  </si>
  <si>
    <t>紐芬蘭島西南面(13172,2407)</t>
    <phoneticPr fontId="1" type="noConversion"/>
  </si>
  <si>
    <t>開普敦/桑給巴爾/亞丁</t>
    <phoneticPr fontId="5" type="noConversion"/>
  </si>
  <si>
    <t>印度南岸海域</t>
    <phoneticPr fontId="5" type="noConversion"/>
  </si>
  <si>
    <t>圖：未完成的地圖(地理5)</t>
    <phoneticPr fontId="5" type="noConversion"/>
  </si>
  <si>
    <t>塞維爾/倫敦/雅典</t>
    <phoneticPr fontId="5" type="noConversion"/>
  </si>
  <si>
    <t>卡利卡特</t>
    <phoneticPr fontId="5" type="noConversion"/>
  </si>
  <si>
    <t>AR1+</t>
    <phoneticPr fontId="1" type="noConversion"/>
  </si>
  <si>
    <t>二</t>
    <phoneticPr fontId="1" type="noConversion"/>
  </si>
  <si>
    <t>普納魯吾黑沙灘</t>
    <phoneticPr fontId="1" type="noConversion"/>
  </si>
  <si>
    <t>圖：未完成的地圖(地理8)</t>
    <phoneticPr fontId="1" type="noConversion"/>
  </si>
  <si>
    <t>安平</t>
    <phoneticPr fontId="1" type="noConversion"/>
  </si>
  <si>
    <t>夏威夷海域</t>
    <phoneticPr fontId="1" type="noConversion"/>
  </si>
  <si>
    <t>(9110,3990)</t>
    <phoneticPr fontId="1" type="noConversion"/>
  </si>
  <si>
    <t>淡水河</t>
    <phoneticPr fontId="5" type="noConversion"/>
  </si>
  <si>
    <t>基克拉澤斯</t>
    <phoneticPr fontId="1" type="noConversion"/>
  </si>
  <si>
    <t>甘地亞北方</t>
    <phoneticPr fontId="1" type="noConversion"/>
  </si>
  <si>
    <t>EA2</t>
    <phoneticPr fontId="1" type="noConversion"/>
  </si>
  <si>
    <t>奧卡萬戈河</t>
    <phoneticPr fontId="1" type="noConversion"/>
  </si>
  <si>
    <t>熱那亞/突尼斯</t>
    <phoneticPr fontId="1" type="noConversion"/>
  </si>
  <si>
    <t>非洲南南西岸</t>
    <phoneticPr fontId="1" type="noConversion"/>
  </si>
  <si>
    <t>山漠島</t>
    <phoneticPr fontId="5" type="noConversion"/>
  </si>
  <si>
    <t>里斯本</t>
    <phoneticPr fontId="5" type="noConversion"/>
  </si>
  <si>
    <t>科德角外海</t>
    <phoneticPr fontId="5" type="noConversion"/>
  </si>
  <si>
    <t>艾雷島</t>
    <phoneticPr fontId="5" type="noConversion"/>
  </si>
  <si>
    <t>阿姆斯特丹</t>
    <phoneticPr fontId="5" type="noConversion"/>
  </si>
  <si>
    <t>不列顛島北部</t>
    <phoneticPr fontId="5" type="noConversion"/>
  </si>
  <si>
    <t>斯凱島</t>
    <phoneticPr fontId="5" type="noConversion"/>
  </si>
  <si>
    <t>阿姆斯特丹</t>
    <phoneticPr fontId="5" type="noConversion"/>
  </si>
  <si>
    <t>不列顛島北部</t>
    <phoneticPr fontId="5" type="noConversion"/>
  </si>
  <si>
    <t>路易士島</t>
    <phoneticPr fontId="5" type="noConversion"/>
  </si>
  <si>
    <t>摩哈斷崖</t>
    <phoneticPr fontId="5" type="noConversion"/>
  </si>
  <si>
    <t>里斯本</t>
    <phoneticPr fontId="5" type="noConversion"/>
  </si>
  <si>
    <t>不列顛島南部</t>
    <phoneticPr fontId="5" type="noConversion"/>
  </si>
  <si>
    <t>里斯本/塞維爾/威尼斯/馬賽</t>
    <phoneticPr fontId="5" type="noConversion"/>
  </si>
  <si>
    <t>底格里斯河</t>
    <phoneticPr fontId="1" type="noConversion"/>
  </si>
  <si>
    <t>桑給巴爾/亞丁/卡利卡特</t>
    <phoneticPr fontId="5" type="noConversion"/>
  </si>
  <si>
    <t>卡利卡特</t>
    <phoneticPr fontId="5" type="noConversion"/>
  </si>
  <si>
    <t>印度南岸海域</t>
    <phoneticPr fontId="5" type="noConversion"/>
  </si>
  <si>
    <t>AR2</t>
    <phoneticPr fontId="1" type="noConversion"/>
  </si>
  <si>
    <t>二</t>
    <phoneticPr fontId="1" type="noConversion"/>
  </si>
  <si>
    <t>阿爾伯特峰</t>
    <phoneticPr fontId="1" type="noConversion"/>
  </si>
  <si>
    <t>圖：未完成的地圖(地理7)</t>
    <phoneticPr fontId="1" type="noConversion"/>
  </si>
  <si>
    <t>舊金山</t>
    <phoneticPr fontId="1" type="noConversion"/>
  </si>
  <si>
    <t>塔科馬近郊(洛磯山脈地區)</t>
    <phoneticPr fontId="5" type="noConversion"/>
  </si>
  <si>
    <t>薩滿岩石</t>
    <phoneticPr fontId="1" type="noConversion"/>
  </si>
  <si>
    <t>圖：未完成的地圖(地理8)</t>
    <phoneticPr fontId="1" type="noConversion"/>
  </si>
  <si>
    <t>黃色地帶</t>
    <phoneticPr fontId="1" type="noConversion"/>
  </si>
  <si>
    <t>再調查報酬(喜馬拉雅山)</t>
    <phoneticPr fontId="1" type="noConversion"/>
  </si>
  <si>
    <t>再會角</t>
    <phoneticPr fontId="5" type="noConversion"/>
  </si>
  <si>
    <t>阿姆斯特丹</t>
    <phoneticPr fontId="5" type="noConversion"/>
  </si>
  <si>
    <t>冰島海盆</t>
    <phoneticPr fontId="5" type="noConversion"/>
  </si>
  <si>
    <t>斯必爾角</t>
    <phoneticPr fontId="5" type="noConversion"/>
  </si>
  <si>
    <t>特拉諾瓦北岸登陸點門口(13288,2173)</t>
    <phoneticPr fontId="1" type="noConversion"/>
  </si>
  <si>
    <t>EA3</t>
    <phoneticPr fontId="1" type="noConversion"/>
  </si>
  <si>
    <t>薩摩斯島</t>
    <phoneticPr fontId="1" type="noConversion"/>
  </si>
  <si>
    <t>突尼斯</t>
    <phoneticPr fontId="1" type="noConversion"/>
  </si>
  <si>
    <t>(1222,325)</t>
    <phoneticPr fontId="1" type="noConversion"/>
  </si>
  <si>
    <t>阿爾達布拉環礁</t>
    <phoneticPr fontId="5" type="noConversion"/>
  </si>
  <si>
    <t>桑給巴爾海域</t>
    <phoneticPr fontId="5" type="noConversion"/>
  </si>
  <si>
    <t>沼穴</t>
    <phoneticPr fontId="5" type="noConversion"/>
  </si>
  <si>
    <t>AR3</t>
    <phoneticPr fontId="1" type="noConversion"/>
  </si>
  <si>
    <t>依姆扎湖</t>
    <phoneticPr fontId="1" type="noConversion"/>
  </si>
  <si>
    <t>再調查報酬(喜馬拉雅山)</t>
    <phoneticPr fontId="1" type="noConversion"/>
  </si>
  <si>
    <t>孟加拉灣北岸(喜馬拉雅山脈附近)</t>
    <phoneticPr fontId="1" type="noConversion"/>
  </si>
  <si>
    <t>塞維爾/倫敦/威尼斯/馬賽</t>
    <phoneticPr fontId="5" type="noConversion"/>
  </si>
  <si>
    <t>好望角海域</t>
    <phoneticPr fontId="5" type="noConversion"/>
  </si>
  <si>
    <t>二</t>
    <phoneticPr fontId="5" type="noConversion"/>
  </si>
  <si>
    <t>武夷山</t>
    <phoneticPr fontId="5" type="noConversion"/>
  </si>
  <si>
    <t>利馬</t>
    <phoneticPr fontId="5" type="noConversion"/>
  </si>
  <si>
    <t>里斯本</t>
    <phoneticPr fontId="5" type="noConversion"/>
  </si>
  <si>
    <t>厄加勒斯角海灣</t>
    <phoneticPr fontId="5" type="noConversion"/>
  </si>
  <si>
    <t>AR3</t>
    <phoneticPr fontId="1" type="noConversion"/>
  </si>
  <si>
    <t>加德滿都盆地</t>
    <phoneticPr fontId="1" type="noConversion"/>
  </si>
  <si>
    <t>倫敦/塞維爾</t>
    <phoneticPr fontId="1" type="noConversion"/>
  </si>
  <si>
    <t>孟加拉灣北岸</t>
    <phoneticPr fontId="1" type="noConversion"/>
  </si>
  <si>
    <t>勿里洞島</t>
    <phoneticPr fontId="1" type="noConversion"/>
  </si>
  <si>
    <t>爪哇海</t>
    <phoneticPr fontId="5" type="noConversion"/>
  </si>
  <si>
    <t>西加羅林海盆</t>
    <phoneticPr fontId="5" type="noConversion"/>
  </si>
  <si>
    <t>突尼斯</t>
    <phoneticPr fontId="5" type="noConversion"/>
  </si>
  <si>
    <t>非洲北岸</t>
    <phoneticPr fontId="5" type="noConversion"/>
  </si>
  <si>
    <t>利馬</t>
    <phoneticPr fontId="5" type="noConversion"/>
  </si>
  <si>
    <t>圖：未完成的地圖(地理4)</t>
    <phoneticPr fontId="5" type="noConversion"/>
  </si>
  <si>
    <t>雅典</t>
    <phoneticPr fontId="5" type="noConversion"/>
  </si>
  <si>
    <t>加勒比海南部</t>
    <phoneticPr fontId="5" type="noConversion"/>
  </si>
  <si>
    <t>鳥取沙丘</t>
    <phoneticPr fontId="5" type="noConversion"/>
  </si>
  <si>
    <t>堺市</t>
    <phoneticPr fontId="5" type="noConversion"/>
  </si>
  <si>
    <t>東亞東部</t>
    <phoneticPr fontId="5" type="noConversion"/>
  </si>
  <si>
    <t>再調查報酬(西西伯利亞平原)</t>
    <phoneticPr fontId="1" type="noConversion"/>
  </si>
  <si>
    <t>黑海東岸(高加索地方)</t>
    <phoneticPr fontId="1" type="noConversion"/>
  </si>
  <si>
    <t>加勒比海西部</t>
    <phoneticPr fontId="1" type="noConversion"/>
  </si>
  <si>
    <t>舊金山</t>
    <phoneticPr fontId="1" type="noConversion"/>
  </si>
  <si>
    <t>塔科馬</t>
    <phoneticPr fontId="1" type="noConversion"/>
  </si>
  <si>
    <t>帕姆利科灣</t>
    <phoneticPr fontId="5" type="noConversion"/>
  </si>
  <si>
    <t>百慕達群島海域</t>
    <phoneticPr fontId="5" type="noConversion"/>
  </si>
  <si>
    <t>阿瓦朗半島</t>
    <phoneticPr fontId="5" type="noConversion"/>
  </si>
  <si>
    <t>(13300,2350)</t>
    <phoneticPr fontId="1" type="noConversion"/>
  </si>
  <si>
    <t>開普敦/桑給巴爾/卡利卡特</t>
    <phoneticPr fontId="5" type="noConversion"/>
  </si>
  <si>
    <t>紅海</t>
    <phoneticPr fontId="5" type="noConversion"/>
  </si>
  <si>
    <t>莫三比克海峽</t>
    <phoneticPr fontId="5" type="noConversion"/>
  </si>
  <si>
    <t>AR2</t>
    <phoneticPr fontId="1" type="noConversion"/>
  </si>
  <si>
    <t>二</t>
    <phoneticPr fontId="1" type="noConversion"/>
  </si>
  <si>
    <t>安大略湖</t>
    <phoneticPr fontId="1" type="noConversion"/>
  </si>
  <si>
    <t>再調查報酬(尼加拉河流域)</t>
    <phoneticPr fontId="5" type="noConversion"/>
  </si>
  <si>
    <t>北美大陸東岸(尼加拉河流域)</t>
    <phoneticPr fontId="1" type="noConversion"/>
  </si>
  <si>
    <t>已調查陸地&gt;100</t>
    <phoneticPr fontId="5" type="noConversion"/>
  </si>
  <si>
    <t>圖瓦峽谷</t>
    <phoneticPr fontId="1" type="noConversion"/>
  </si>
  <si>
    <t>圖：未完成的地圖(地理6)</t>
    <phoneticPr fontId="1" type="noConversion"/>
  </si>
  <si>
    <t>舊金山</t>
    <phoneticPr fontId="1" type="noConversion"/>
  </si>
  <si>
    <t>摩洛哥西岸</t>
    <phoneticPr fontId="1" type="noConversion"/>
  </si>
  <si>
    <t>埃爾斯米爾島</t>
    <phoneticPr fontId="1" type="noConversion"/>
  </si>
  <si>
    <t>塞維爾</t>
    <phoneticPr fontId="1" type="noConversion"/>
  </si>
  <si>
    <t>埃爾斯米爾島海域</t>
    <phoneticPr fontId="1" type="noConversion"/>
  </si>
  <si>
    <t>(13460,700)</t>
    <phoneticPr fontId="1" type="noConversion"/>
  </si>
  <si>
    <t>帕勞灣</t>
    <phoneticPr fontId="5" type="noConversion"/>
  </si>
  <si>
    <t>卡利卡特</t>
    <phoneticPr fontId="5" type="noConversion"/>
  </si>
  <si>
    <t>西加羅林海盆</t>
    <phoneticPr fontId="5" type="noConversion"/>
  </si>
  <si>
    <t>科皮亞波西北部</t>
    <phoneticPr fontId="5" type="noConversion"/>
  </si>
  <si>
    <t>裏海</t>
    <phoneticPr fontId="1" type="noConversion"/>
  </si>
  <si>
    <t>再調查報酬(西西伯利亞平原)</t>
    <phoneticPr fontId="1" type="noConversion"/>
  </si>
  <si>
    <t>黑海東岸(高加索地方)</t>
    <phoneticPr fontId="1" type="noConversion"/>
  </si>
  <si>
    <t>千里達島</t>
    <phoneticPr fontId="1" type="noConversion"/>
  </si>
  <si>
    <t>圖：未完成的地圖(地理5)</t>
    <phoneticPr fontId="1" type="noConversion"/>
  </si>
  <si>
    <t>阿姆斯特丹</t>
    <phoneticPr fontId="1" type="noConversion"/>
  </si>
  <si>
    <t>加勒比海南部</t>
    <phoneticPr fontId="1" type="noConversion"/>
  </si>
  <si>
    <t>(13675,4420)</t>
    <phoneticPr fontId="1" type="noConversion"/>
  </si>
  <si>
    <t>帕拉丁諾山丘</t>
    <phoneticPr fontId="5" type="noConversion"/>
  </si>
  <si>
    <t>卡利卡特</t>
    <phoneticPr fontId="5" type="noConversion"/>
  </si>
  <si>
    <t>拿坡里(羅馬)</t>
    <phoneticPr fontId="1" type="noConversion"/>
  </si>
  <si>
    <t>羅馬</t>
    <phoneticPr fontId="5" type="noConversion"/>
  </si>
  <si>
    <t>里斯本</t>
    <phoneticPr fontId="5" type="noConversion"/>
  </si>
  <si>
    <t>穀物海岸海域</t>
    <phoneticPr fontId="5" type="noConversion"/>
  </si>
  <si>
    <t>伊利湖</t>
    <phoneticPr fontId="1" type="noConversion"/>
  </si>
  <si>
    <t>再調查報酬(尼加拉河流域)</t>
    <phoneticPr fontId="5" type="noConversion"/>
  </si>
  <si>
    <t>北美大陸東岸(尼加拉河流域)</t>
    <phoneticPr fontId="1" type="noConversion"/>
  </si>
  <si>
    <t>已調查陸地&gt;100</t>
    <phoneticPr fontId="5" type="noConversion"/>
  </si>
  <si>
    <t>阿爾切綠洲</t>
    <phoneticPr fontId="1" type="noConversion"/>
  </si>
  <si>
    <t>圖：未完成的地圖(地理7)</t>
    <phoneticPr fontId="1" type="noConversion"/>
  </si>
  <si>
    <t>地中海南部非洲北岸</t>
    <phoneticPr fontId="1" type="noConversion"/>
  </si>
  <si>
    <t>班公湖</t>
    <phoneticPr fontId="1" type="noConversion"/>
  </si>
  <si>
    <t>再調查報酬(孟加拉灣北岸)</t>
    <phoneticPr fontId="1" type="noConversion"/>
  </si>
  <si>
    <t>一</t>
    <phoneticPr fontId="1" type="noConversion"/>
  </si>
  <si>
    <t>那瓦吉奧黑沙灘</t>
    <phoneticPr fontId="1" type="noConversion"/>
  </si>
  <si>
    <t>圖：未完成的地圖(地理6)</t>
    <phoneticPr fontId="1" type="noConversion"/>
  </si>
  <si>
    <t>中南美開拓港</t>
    <phoneticPr fontId="1" type="noConversion"/>
  </si>
  <si>
    <t>愛奧尼亞海</t>
    <phoneticPr fontId="1" type="noConversion"/>
  </si>
  <si>
    <t>(957,3300)</t>
    <phoneticPr fontId="1" type="noConversion"/>
  </si>
  <si>
    <t>中南美開拓港</t>
    <phoneticPr fontId="5" type="noConversion"/>
  </si>
  <si>
    <t>科皮亞波西北部</t>
    <phoneticPr fontId="5" type="noConversion"/>
  </si>
  <si>
    <t>加利福尼亞半島</t>
    <phoneticPr fontId="1" type="noConversion"/>
  </si>
  <si>
    <t>加利福尼亞灣</t>
    <phoneticPr fontId="1" type="noConversion"/>
  </si>
  <si>
    <t>路易士山</t>
    <phoneticPr fontId="5" type="noConversion"/>
  </si>
  <si>
    <t>開普敦/桑給巴爾/亞丁</t>
    <phoneticPr fontId="5" type="noConversion"/>
  </si>
  <si>
    <t>阿拉伯半島</t>
    <phoneticPr fontId="5" type="noConversion"/>
  </si>
  <si>
    <t>聖喬治/開普敦/桑給巴爾/卡利卡特</t>
    <phoneticPr fontId="5" type="noConversion"/>
  </si>
  <si>
    <t>阿拉伯海</t>
    <phoneticPr fontId="5" type="noConversion"/>
  </si>
  <si>
    <t>開普敦/桑給巴爾/卡利卡特</t>
    <phoneticPr fontId="5" type="noConversion"/>
  </si>
  <si>
    <t>EA3</t>
    <phoneticPr fontId="1" type="noConversion"/>
  </si>
  <si>
    <t>一</t>
    <phoneticPr fontId="1" type="noConversion"/>
  </si>
  <si>
    <t>埃特納火山</t>
    <phoneticPr fontId="1" type="noConversion"/>
  </si>
  <si>
    <t>聖彼得堡</t>
    <phoneticPr fontId="1" type="noConversion"/>
  </si>
  <si>
    <t>提雷尼亞海</t>
    <phoneticPr fontId="1" type="noConversion"/>
  </si>
  <si>
    <t>奧爾洪島</t>
    <phoneticPr fontId="1" type="noConversion"/>
  </si>
  <si>
    <t>中南美開拓港</t>
    <phoneticPr fontId="5" type="noConversion"/>
  </si>
  <si>
    <t>大西洋西南部</t>
    <phoneticPr fontId="5" type="noConversion"/>
  </si>
  <si>
    <t>馬卡迪卡迪鹽沼</t>
    <phoneticPr fontId="1" type="noConversion"/>
  </si>
  <si>
    <t>威尼斯</t>
    <phoneticPr fontId="1" type="noConversion"/>
  </si>
  <si>
    <t>非洲南南西岸</t>
    <phoneticPr fontId="1" type="noConversion"/>
  </si>
  <si>
    <t>愛德華王子島</t>
    <phoneticPr fontId="5" type="noConversion"/>
  </si>
  <si>
    <t>索科特拉</t>
    <phoneticPr fontId="1" type="noConversion"/>
  </si>
  <si>
    <t>里斯本/阿姆斯特丹/卡利卡特</t>
    <phoneticPr fontId="5" type="noConversion"/>
  </si>
  <si>
    <t>阿拉伯海</t>
    <phoneticPr fontId="5" type="noConversion"/>
  </si>
  <si>
    <t>亞丁</t>
    <phoneticPr fontId="5" type="noConversion"/>
  </si>
  <si>
    <t>孟加拉灣北岸(喜馬拉雅山脈附近)</t>
    <phoneticPr fontId="1" type="noConversion"/>
  </si>
  <si>
    <t>中南美開拓港</t>
    <phoneticPr fontId="5" type="noConversion"/>
  </si>
  <si>
    <t>布宜諾斯艾利斯海域</t>
    <phoneticPr fontId="5" type="noConversion"/>
  </si>
  <si>
    <t>伊斯特利亞半島</t>
    <phoneticPr fontId="5" type="noConversion"/>
  </si>
  <si>
    <t>雅典</t>
    <phoneticPr fontId="5" type="noConversion"/>
  </si>
  <si>
    <t>雪山山脈</t>
    <phoneticPr fontId="5" type="noConversion"/>
  </si>
  <si>
    <t>東亞東部</t>
    <phoneticPr fontId="5" type="noConversion"/>
  </si>
  <si>
    <t>八仙洞</t>
    <phoneticPr fontId="5" type="noConversion"/>
  </si>
  <si>
    <t>一</t>
    <phoneticPr fontId="5" type="noConversion"/>
  </si>
  <si>
    <t>科德角</t>
    <phoneticPr fontId="5" type="noConversion"/>
  </si>
  <si>
    <t>突尼斯/亞歷山大</t>
    <phoneticPr fontId="5" type="noConversion"/>
  </si>
  <si>
    <t>克里米亞半島</t>
    <phoneticPr fontId="1" type="noConversion"/>
  </si>
  <si>
    <t>熱那亞/拿坡里/威尼斯</t>
    <phoneticPr fontId="1" type="noConversion"/>
  </si>
  <si>
    <t>一</t>
    <phoneticPr fontId="5" type="noConversion"/>
  </si>
  <si>
    <t>松島群島</t>
    <phoneticPr fontId="5" type="noConversion"/>
  </si>
  <si>
    <t>里斯本/阿姆斯特丹/馬賽</t>
    <phoneticPr fontId="5" type="noConversion"/>
  </si>
  <si>
    <t>加勒比海西部</t>
    <phoneticPr fontId="5" type="noConversion"/>
  </si>
  <si>
    <t>科蘇梅爾島</t>
    <phoneticPr fontId="5" type="noConversion"/>
  </si>
  <si>
    <t>AR2+</t>
    <phoneticPr fontId="1" type="noConversion"/>
  </si>
  <si>
    <t>伏爾加河</t>
    <phoneticPr fontId="1" type="noConversion"/>
  </si>
  <si>
    <t>黑海東岸</t>
    <phoneticPr fontId="1" type="noConversion"/>
  </si>
  <si>
    <t>一</t>
    <phoneticPr fontId="5" type="noConversion"/>
  </si>
  <si>
    <t>威尼斯</t>
    <phoneticPr fontId="5" type="noConversion"/>
  </si>
  <si>
    <t>布宜諾斯艾利斯海域</t>
    <phoneticPr fontId="5" type="noConversion"/>
  </si>
  <si>
    <t>安達曼群島</t>
    <phoneticPr fontId="5" type="noConversion"/>
  </si>
  <si>
    <t>安達曼海</t>
    <phoneticPr fontId="5" type="noConversion"/>
  </si>
  <si>
    <t>本寧山脈</t>
    <phoneticPr fontId="1" type="noConversion"/>
  </si>
  <si>
    <t>屋脊與脊樑</t>
    <phoneticPr fontId="1" type="noConversion"/>
  </si>
  <si>
    <t>伊斯坦堡</t>
    <phoneticPr fontId="1" type="noConversion"/>
  </si>
  <si>
    <t>拉古薩南方(882,3154)</t>
    <phoneticPr fontId="1" type="noConversion"/>
  </si>
  <si>
    <t>聖誕島</t>
    <phoneticPr fontId="5" type="noConversion"/>
  </si>
  <si>
    <t>(9140,4660)</t>
    <phoneticPr fontId="1" type="noConversion"/>
  </si>
  <si>
    <t>朗塘谷</t>
    <phoneticPr fontId="1" type="noConversion"/>
  </si>
  <si>
    <t>卡里馬塔海峽</t>
    <phoneticPr fontId="1" type="noConversion"/>
  </si>
  <si>
    <t>安汶/特爾納特</t>
    <phoneticPr fontId="5" type="noConversion"/>
  </si>
  <si>
    <t>阿拉弗拉海</t>
    <phoneticPr fontId="5" type="noConversion"/>
  </si>
  <si>
    <t>一</t>
    <phoneticPr fontId="5" type="noConversion"/>
  </si>
  <si>
    <t>瓜亞基爾灣</t>
    <phoneticPr fontId="5" type="noConversion"/>
  </si>
  <si>
    <t>一</t>
    <phoneticPr fontId="5" type="noConversion"/>
  </si>
  <si>
    <t>阿蘇山</t>
    <phoneticPr fontId="5" type="noConversion"/>
  </si>
  <si>
    <t>堺市</t>
    <phoneticPr fontId="5" type="noConversion"/>
  </si>
  <si>
    <t>長崎北</t>
    <phoneticPr fontId="5" type="noConversion"/>
  </si>
  <si>
    <t>伯羅奔尼撒</t>
    <phoneticPr fontId="1" type="noConversion"/>
  </si>
  <si>
    <t>圖：未完成的地圖(地理3)</t>
    <phoneticPr fontId="1" type="noConversion"/>
  </si>
  <si>
    <t>利馬</t>
    <phoneticPr fontId="1" type="noConversion"/>
  </si>
  <si>
    <t>卡普里島</t>
    <phoneticPr fontId="1" type="noConversion"/>
  </si>
  <si>
    <t>拿坡里港外</t>
    <phoneticPr fontId="1" type="noConversion"/>
  </si>
  <si>
    <t>卡利卡特</t>
    <phoneticPr fontId="5" type="noConversion"/>
  </si>
  <si>
    <t>月亮谷</t>
    <phoneticPr fontId="1" type="noConversion"/>
  </si>
  <si>
    <t>科皮亞波西北部</t>
    <phoneticPr fontId="5" type="noConversion"/>
  </si>
  <si>
    <t>帕里納海角</t>
    <phoneticPr fontId="1" type="noConversion"/>
  </si>
  <si>
    <t>安汶/特爾納特</t>
    <phoneticPr fontId="5" type="noConversion"/>
  </si>
  <si>
    <t>瓜亞基爾灣</t>
    <phoneticPr fontId="5" type="noConversion"/>
  </si>
  <si>
    <t>新不列巔島</t>
    <phoneticPr fontId="5" type="noConversion"/>
  </si>
  <si>
    <t>EA2</t>
    <phoneticPr fontId="1" type="noConversion"/>
  </si>
  <si>
    <t>一</t>
    <phoneticPr fontId="1" type="noConversion"/>
  </si>
  <si>
    <t>烏尼昂加湖泊群</t>
    <phoneticPr fontId="1" type="noConversion"/>
  </si>
  <si>
    <t>再調查報酬(撒哈拉沙漠)</t>
    <phoneticPr fontId="5" type="noConversion"/>
  </si>
  <si>
    <t>里斯本/塞維爾/倫敦/馬賽</t>
    <phoneticPr fontId="5" type="noConversion"/>
  </si>
  <si>
    <t>馬達加斯加海域</t>
    <phoneticPr fontId="5" type="noConversion"/>
  </si>
  <si>
    <t>里斯本/塞維爾/倫敦/馬賽/阿姆斯特丹</t>
    <phoneticPr fontId="5" type="noConversion"/>
  </si>
  <si>
    <t>馬賽/突尼斯</t>
    <phoneticPr fontId="5" type="noConversion"/>
  </si>
  <si>
    <t>加勒比海南部</t>
    <phoneticPr fontId="5" type="noConversion"/>
  </si>
  <si>
    <t>塞維爾/亞歷山大</t>
    <phoneticPr fontId="5" type="noConversion"/>
  </si>
  <si>
    <t>安汶/特爾納特</t>
    <phoneticPr fontId="5" type="noConversion"/>
  </si>
  <si>
    <t>阿拉弗拉海</t>
    <phoneticPr fontId="5" type="noConversion"/>
  </si>
  <si>
    <t>東加羅林海盆</t>
    <phoneticPr fontId="5" type="noConversion"/>
  </si>
  <si>
    <t>布拿溫德拉灣</t>
    <phoneticPr fontId="5" type="noConversion"/>
  </si>
  <si>
    <t>巴拿馬灣</t>
    <phoneticPr fontId="5" type="noConversion"/>
  </si>
  <si>
    <t>濟州海流</t>
    <phoneticPr fontId="5" type="noConversion"/>
  </si>
  <si>
    <t>漢陽/卡利卡特</t>
    <phoneticPr fontId="5" type="noConversion"/>
  </si>
  <si>
    <t>奧林匹斯山</t>
    <phoneticPr fontId="1" type="noConversion"/>
  </si>
  <si>
    <t>熱那亞</t>
    <phoneticPr fontId="1" type="noConversion"/>
  </si>
  <si>
    <t>薩洛尼卡南(1061,3150)</t>
    <phoneticPr fontId="1" type="noConversion"/>
  </si>
  <si>
    <t>毛納基火山</t>
    <phoneticPr fontId="1" type="noConversion"/>
  </si>
  <si>
    <t>圖：未完成的地圖(地理4)</t>
    <phoneticPr fontId="1" type="noConversion"/>
  </si>
  <si>
    <t>出港東北沿岸</t>
    <phoneticPr fontId="1" type="noConversion"/>
  </si>
  <si>
    <t>長嶺山脈</t>
    <phoneticPr fontId="5" type="noConversion"/>
  </si>
  <si>
    <t>塞維爾</t>
    <phoneticPr fontId="5" type="noConversion"/>
  </si>
  <si>
    <t>喀波特海峽</t>
    <phoneticPr fontId="5" type="noConversion"/>
  </si>
  <si>
    <t>絨布冰川</t>
    <phoneticPr fontId="1" type="noConversion"/>
  </si>
  <si>
    <t>圖：未完成的地圖(地理4)</t>
    <phoneticPr fontId="1" type="noConversion"/>
  </si>
  <si>
    <t>堺市</t>
    <phoneticPr fontId="1" type="noConversion"/>
  </si>
  <si>
    <t>安汶/特爾納特</t>
    <phoneticPr fontId="5" type="noConversion"/>
  </si>
  <si>
    <t>南澳海盆</t>
    <phoneticPr fontId="5" type="noConversion"/>
  </si>
  <si>
    <t>班達海</t>
    <phoneticPr fontId="5" type="noConversion"/>
  </si>
  <si>
    <t>安平</t>
    <phoneticPr fontId="5" type="noConversion"/>
  </si>
  <si>
    <t>東亞東部</t>
    <phoneticPr fontId="5" type="noConversion"/>
  </si>
  <si>
    <t>壹歧島</t>
    <phoneticPr fontId="5" type="noConversion"/>
  </si>
  <si>
    <t>鑽石頭山</t>
    <phoneticPr fontId="1" type="noConversion"/>
  </si>
  <si>
    <t>瓦爾肯群島</t>
    <phoneticPr fontId="1" type="noConversion"/>
  </si>
  <si>
    <t>卡利卡特</t>
    <phoneticPr fontId="1" type="noConversion"/>
  </si>
  <si>
    <t>波羅的海</t>
    <phoneticPr fontId="1" type="noConversion"/>
  </si>
  <si>
    <t>(940,1950)</t>
    <phoneticPr fontId="1" type="noConversion"/>
  </si>
  <si>
    <t>聖多明哥</t>
    <phoneticPr fontId="5" type="noConversion"/>
  </si>
  <si>
    <t>聖多明哥</t>
    <phoneticPr fontId="5" type="noConversion"/>
  </si>
  <si>
    <t>加勒比海西部</t>
    <phoneticPr fontId="5" type="noConversion"/>
  </si>
  <si>
    <t>一</t>
    <phoneticPr fontId="5" type="noConversion"/>
  </si>
  <si>
    <t>夏威夷島</t>
    <phoneticPr fontId="1" type="noConversion"/>
  </si>
  <si>
    <t>夏威夷海域</t>
    <phoneticPr fontId="1" type="noConversion"/>
  </si>
  <si>
    <t>夏威夷</t>
    <phoneticPr fontId="5" type="noConversion"/>
  </si>
  <si>
    <t>(9124,3984)</t>
    <phoneticPr fontId="1" type="noConversion"/>
  </si>
  <si>
    <t>里斯本/塞維爾/開普敦/桑給巴爾</t>
    <phoneticPr fontId="5" type="noConversion"/>
  </si>
  <si>
    <t>幾內亞灣</t>
    <phoneticPr fontId="5" type="noConversion"/>
  </si>
  <si>
    <t>馬賽/雅典/伊斯坦堡</t>
    <phoneticPr fontId="5" type="noConversion"/>
  </si>
  <si>
    <t>好望角海域</t>
    <phoneticPr fontId="5" type="noConversion"/>
  </si>
  <si>
    <t>羅安達</t>
    <phoneticPr fontId="5" type="noConversion"/>
  </si>
  <si>
    <t>馬達加斯加海域</t>
    <phoneticPr fontId="5" type="noConversion"/>
  </si>
  <si>
    <t>茂宜島</t>
    <phoneticPr fontId="1" type="noConversion"/>
  </si>
  <si>
    <t>雅加達</t>
    <phoneticPr fontId="5" type="noConversion"/>
  </si>
  <si>
    <t>夏威夷海域</t>
    <phoneticPr fontId="1" type="noConversion"/>
  </si>
  <si>
    <t>(9080,3895)</t>
    <phoneticPr fontId="1" type="noConversion"/>
  </si>
  <si>
    <t>倫敦/阿姆斯特丹</t>
    <phoneticPr fontId="5" type="noConversion"/>
  </si>
  <si>
    <t>日德蘭半島海域</t>
    <phoneticPr fontId="5" type="noConversion"/>
  </si>
  <si>
    <t>(543,2203)</t>
    <phoneticPr fontId="1" type="noConversion"/>
  </si>
  <si>
    <t>安汶/特爾納特</t>
    <phoneticPr fontId="5" type="noConversion"/>
  </si>
  <si>
    <t>班達海</t>
    <phoneticPr fontId="5" type="noConversion"/>
  </si>
  <si>
    <t>挪威海</t>
    <phoneticPr fontId="5" type="noConversion"/>
  </si>
  <si>
    <t>南塔克特島</t>
    <phoneticPr fontId="5" type="noConversion"/>
  </si>
  <si>
    <t>熱那亞</t>
    <phoneticPr fontId="5" type="noConversion"/>
  </si>
  <si>
    <t>里斯本/倫敦/阿姆斯特丹</t>
    <phoneticPr fontId="5" type="noConversion"/>
  </si>
  <si>
    <t>挪威海</t>
    <phoneticPr fontId="5" type="noConversion"/>
  </si>
  <si>
    <t>賽普勒斯</t>
    <phoneticPr fontId="1" type="noConversion"/>
  </si>
  <si>
    <t>突尼斯/伊斯坦堡/亞歷山大</t>
    <phoneticPr fontId="5" type="noConversion"/>
  </si>
  <si>
    <t>東地中海</t>
    <phoneticPr fontId="5" type="noConversion"/>
  </si>
  <si>
    <t>雅典</t>
    <phoneticPr fontId="5" type="noConversion"/>
  </si>
  <si>
    <t>里斯本</t>
    <phoneticPr fontId="5" type="noConversion"/>
  </si>
  <si>
    <t>幾內亞灣</t>
    <phoneticPr fontId="5" type="noConversion"/>
  </si>
  <si>
    <t>塞維爾/馬賽/熱那亞/拿坡里/威尼斯</t>
    <phoneticPr fontId="1" type="noConversion"/>
  </si>
  <si>
    <t>塞維爾/倫敦/亞歷山大</t>
    <phoneticPr fontId="5" type="noConversion"/>
  </si>
  <si>
    <t>聖喬治</t>
    <phoneticPr fontId="5" type="noConversion"/>
  </si>
  <si>
    <t>利馬</t>
    <phoneticPr fontId="5" type="noConversion"/>
  </si>
  <si>
    <t>貝拉島</t>
    <phoneticPr fontId="1" type="noConversion"/>
  </si>
  <si>
    <t>錫拉庫薩北方</t>
    <phoneticPr fontId="1" type="noConversion"/>
  </si>
  <si>
    <t>梅西河</t>
    <phoneticPr fontId="5" type="noConversion"/>
  </si>
  <si>
    <t>圖：未完成的地圖(地理3)</t>
    <phoneticPr fontId="5" type="noConversion"/>
  </si>
  <si>
    <t>曼徹斯特港外</t>
    <phoneticPr fontId="1" type="noConversion"/>
  </si>
  <si>
    <t>伊斯坦堡/卡利卡特</t>
    <phoneticPr fontId="5" type="noConversion"/>
  </si>
  <si>
    <t>阿根廷海盆</t>
    <phoneticPr fontId="5" type="noConversion"/>
  </si>
  <si>
    <t>聖安東尼奧</t>
    <phoneticPr fontId="1" type="noConversion"/>
  </si>
  <si>
    <t>熱那亞/拿坡里</t>
    <phoneticPr fontId="1" type="noConversion"/>
  </si>
  <si>
    <t>東地中海</t>
    <phoneticPr fontId="5" type="noConversion"/>
  </si>
  <si>
    <t>亞歷山大</t>
    <phoneticPr fontId="5" type="noConversion"/>
  </si>
  <si>
    <t>里斯本/塞維爾/馬賽</t>
    <phoneticPr fontId="5" type="noConversion"/>
  </si>
  <si>
    <t>加那利海域</t>
    <phoneticPr fontId="5" type="noConversion"/>
  </si>
  <si>
    <t>北大西洋</t>
    <phoneticPr fontId="5" type="noConversion"/>
  </si>
  <si>
    <t>幾內亞灣</t>
    <phoneticPr fontId="5" type="noConversion"/>
  </si>
  <si>
    <t>里斯本</t>
    <phoneticPr fontId="5" type="noConversion"/>
  </si>
  <si>
    <t>穀物海岸海域</t>
    <phoneticPr fontId="5" type="noConversion"/>
  </si>
  <si>
    <t>挪威海</t>
    <phoneticPr fontId="5" type="noConversion"/>
  </si>
  <si>
    <t>GA3+</t>
    <phoneticPr fontId="1" type="noConversion"/>
  </si>
  <si>
    <t>一</t>
    <phoneticPr fontId="1" type="noConversion"/>
  </si>
  <si>
    <t>基拉韋厄火山</t>
    <phoneticPr fontId="1" type="noConversion"/>
  </si>
  <si>
    <t>圖：未完成的地圖(地理2)</t>
    <phoneticPr fontId="1" type="noConversion"/>
  </si>
  <si>
    <t>出港東南沿岸</t>
    <phoneticPr fontId="1" type="noConversion"/>
  </si>
  <si>
    <t>里斯本/塞維爾/倫敦/阿姆斯特丹</t>
    <phoneticPr fontId="5" type="noConversion"/>
  </si>
  <si>
    <t>波羅的海</t>
    <phoneticPr fontId="5" type="noConversion"/>
  </si>
  <si>
    <t>波羅的海</t>
    <phoneticPr fontId="5" type="noConversion"/>
  </si>
  <si>
    <t>安汶/特爾納特</t>
    <phoneticPr fontId="5" type="noConversion"/>
  </si>
  <si>
    <t>北海</t>
    <phoneticPr fontId="5" type="noConversion"/>
  </si>
  <si>
    <t>突尼斯/伊斯坦堡/亞歷山大</t>
    <phoneticPr fontId="5" type="noConversion"/>
  </si>
  <si>
    <t>東地中海</t>
    <phoneticPr fontId="5" type="noConversion"/>
  </si>
  <si>
    <t>不列顛島北部</t>
    <phoneticPr fontId="5" type="noConversion"/>
  </si>
  <si>
    <t>里斯本/倫敦/阿姆斯特丹</t>
    <phoneticPr fontId="5" type="noConversion"/>
  </si>
  <si>
    <t>EA3+</t>
    <phoneticPr fontId="1" type="noConversion"/>
  </si>
  <si>
    <t>一</t>
    <phoneticPr fontId="1" type="noConversion"/>
  </si>
  <si>
    <t>潘塔努濕原</t>
    <phoneticPr fontId="1" type="noConversion"/>
  </si>
  <si>
    <t>圖：未完成的地圖(地理2)</t>
    <phoneticPr fontId="5" type="noConversion"/>
  </si>
  <si>
    <t>威尼斯</t>
    <phoneticPr fontId="1" type="noConversion"/>
  </si>
  <si>
    <t>南北東南岸(巴拉圭河上游)</t>
    <phoneticPr fontId="1" type="noConversion"/>
  </si>
  <si>
    <t>特內里費島</t>
    <phoneticPr fontId="1" type="noConversion"/>
  </si>
  <si>
    <t>里斯本/塞維爾/倫敦/阿姆斯特丹/馬賽</t>
    <phoneticPr fontId="5" type="noConversion"/>
  </si>
  <si>
    <t>里斯本/塞維爾/倫敦/阿姆斯特丹/馬賽/威尼斯</t>
    <phoneticPr fontId="5" type="noConversion"/>
  </si>
  <si>
    <t>比斯開灣</t>
    <phoneticPr fontId="5" type="noConversion"/>
  </si>
  <si>
    <t>里斯本/塞維爾/馬賽/熱那亞</t>
    <phoneticPr fontId="5" type="noConversion"/>
  </si>
  <si>
    <t>拿坡里/威尼斯/伊斯坦堡/亞歷山大</t>
    <phoneticPr fontId="1" type="noConversion"/>
  </si>
  <si>
    <t>愛奧尼亞海</t>
    <phoneticPr fontId="5" type="noConversion"/>
  </si>
  <si>
    <t>拿坡里</t>
    <phoneticPr fontId="1" type="noConversion"/>
  </si>
  <si>
    <t>里斯本/塞維爾/馬賽</t>
    <phoneticPr fontId="5" type="noConversion"/>
  </si>
  <si>
    <t>里斯本/塞維爾/拿坡里/阿姆斯特丹/馬賽/雅典/伊斯坦堡</t>
    <phoneticPr fontId="1" type="noConversion"/>
  </si>
  <si>
    <t>馬賽</t>
    <phoneticPr fontId="5" type="noConversion"/>
  </si>
  <si>
    <t>里斯本/塞維爾/馬賽/熱那亞/拿坡里</t>
    <phoneticPr fontId="1" type="noConversion"/>
  </si>
  <si>
    <t>直布羅陀海峽</t>
    <phoneticPr fontId="5" type="noConversion"/>
  </si>
  <si>
    <t>馬賽/熱那亞/拿坡里/威尼斯/雅典</t>
    <phoneticPr fontId="1" type="noConversion"/>
  </si>
  <si>
    <t>不列顛島南部</t>
    <phoneticPr fontId="5" type="noConversion"/>
  </si>
  <si>
    <t>東地中海</t>
    <phoneticPr fontId="5" type="noConversion"/>
  </si>
  <si>
    <t>里斯本/塞維爾/倫敦/阿姆斯特丹</t>
    <phoneticPr fontId="5" type="noConversion"/>
  </si>
  <si>
    <t>里斯本/塞維爾/倫敦/阿姆斯特丹/馬賽</t>
    <phoneticPr fontId="5" type="noConversion"/>
  </si>
  <si>
    <t>里斯本海域</t>
    <phoneticPr fontId="5" type="noConversion"/>
  </si>
  <si>
    <t>里斯本海域</t>
    <phoneticPr fontId="5" type="noConversion"/>
  </si>
  <si>
    <t>里斯本</t>
    <phoneticPr fontId="5" type="noConversion"/>
  </si>
  <si>
    <t>不列顛島南部</t>
    <phoneticPr fontId="5" type="noConversion"/>
  </si>
  <si>
    <t>OP1</t>
    <phoneticPr fontId="1" type="noConversion"/>
  </si>
  <si>
    <t>三</t>
    <phoneticPr fontId="1" type="noConversion"/>
  </si>
  <si>
    <t>皮庫島的葡萄園</t>
    <phoneticPr fontId="1" type="noConversion"/>
  </si>
  <si>
    <t>里約熱內盧</t>
    <phoneticPr fontId="1" type="noConversion"/>
  </si>
  <si>
    <t>北大西洋</t>
    <phoneticPr fontId="1" type="noConversion"/>
  </si>
  <si>
    <t>亞速爾西側</t>
    <phoneticPr fontId="1" type="noConversion"/>
  </si>
  <si>
    <t>二</t>
    <phoneticPr fontId="1" type="noConversion"/>
  </si>
  <si>
    <t>聖安德烈島</t>
    <phoneticPr fontId="1" type="noConversion"/>
  </si>
  <si>
    <t>圖：交易據點的島的地圖(地理5)</t>
    <phoneticPr fontId="1" type="noConversion"/>
  </si>
  <si>
    <t>穀物海岸海域</t>
    <phoneticPr fontId="5" type="noConversion"/>
  </si>
  <si>
    <t>維德角東南(15570,4230)</t>
    <phoneticPr fontId="1" type="noConversion"/>
  </si>
  <si>
    <t>OP1</t>
    <phoneticPr fontId="1" type="noConversion"/>
  </si>
  <si>
    <t>薩格雷斯的石崖</t>
    <phoneticPr fontId="1" type="noConversion"/>
  </si>
  <si>
    <t>雅典</t>
    <phoneticPr fontId="1" type="noConversion"/>
  </si>
  <si>
    <t>里斯本海域</t>
    <phoneticPr fontId="1" type="noConversion"/>
  </si>
  <si>
    <t>薩格雷斯港外</t>
    <phoneticPr fontId="1" type="noConversion"/>
  </si>
  <si>
    <t>百歲蘭</t>
    <phoneticPr fontId="5" type="noConversion"/>
  </si>
  <si>
    <t>異想天開的植物</t>
    <phoneticPr fontId="5" type="noConversion"/>
  </si>
  <si>
    <t>非洲南南西岸</t>
    <phoneticPr fontId="5" type="noConversion"/>
  </si>
  <si>
    <t>蘇門答臘島西南岸</t>
    <phoneticPr fontId="5" type="noConversion"/>
  </si>
  <si>
    <t>馬賽</t>
    <phoneticPr fontId="5" type="noConversion"/>
  </si>
  <si>
    <t>波斯灣北岸</t>
    <phoneticPr fontId="5" type="noConversion"/>
  </si>
  <si>
    <t>植物系列</t>
    <phoneticPr fontId="1" type="noConversion"/>
  </si>
  <si>
    <t>AR1+</t>
    <phoneticPr fontId="1" type="noConversion"/>
  </si>
  <si>
    <t>麥盧卡</t>
    <phoneticPr fontId="1" type="noConversion"/>
  </si>
  <si>
    <t>安平</t>
    <phoneticPr fontId="1" type="noConversion"/>
  </si>
  <si>
    <t>旺格努伊西部</t>
    <phoneticPr fontId="1" type="noConversion"/>
  </si>
  <si>
    <t>AR3+</t>
    <phoneticPr fontId="1" type="noConversion"/>
  </si>
  <si>
    <t>五</t>
    <phoneticPr fontId="1" type="noConversion"/>
  </si>
  <si>
    <t>白樺茸</t>
    <phoneticPr fontId="1" type="noConversion"/>
  </si>
  <si>
    <t>雅加達</t>
    <phoneticPr fontId="1" type="noConversion"/>
  </si>
  <si>
    <t>西伯利亞地區</t>
    <phoneticPr fontId="1" type="noConversion"/>
  </si>
  <si>
    <t>AR3</t>
    <phoneticPr fontId="1" type="noConversion"/>
  </si>
  <si>
    <t>四</t>
    <phoneticPr fontId="1" type="noConversion"/>
  </si>
  <si>
    <t>娑羅樹</t>
    <phoneticPr fontId="1" type="noConversion"/>
  </si>
  <si>
    <t>聖彼得堡</t>
    <phoneticPr fontId="1" type="noConversion"/>
  </si>
  <si>
    <t>孟加拉灣北岸</t>
    <phoneticPr fontId="1" type="noConversion"/>
  </si>
  <si>
    <t>EA3+</t>
    <phoneticPr fontId="5" type="noConversion"/>
  </si>
  <si>
    <t>四</t>
    <phoneticPr fontId="5" type="noConversion"/>
  </si>
  <si>
    <t>聖喬治</t>
    <phoneticPr fontId="5" type="noConversion"/>
  </si>
  <si>
    <t>倫敦</t>
    <phoneticPr fontId="5" type="noConversion"/>
  </si>
  <si>
    <t>牙買加</t>
    <phoneticPr fontId="5" type="noConversion"/>
  </si>
  <si>
    <t>似龍的眼睛的果實</t>
    <phoneticPr fontId="5" type="noConversion"/>
  </si>
  <si>
    <t>聖納度系列</t>
    <phoneticPr fontId="1" type="noConversion"/>
  </si>
  <si>
    <t>雅加達</t>
    <phoneticPr fontId="5" type="noConversion"/>
  </si>
  <si>
    <t>澳洲西北岸</t>
    <phoneticPr fontId="5" type="noConversion"/>
  </si>
  <si>
    <t>里斯本/馬賽/阿姆斯特丹</t>
    <phoneticPr fontId="5" type="noConversion"/>
  </si>
  <si>
    <t>聖多明哥西部</t>
    <phoneticPr fontId="5" type="noConversion"/>
  </si>
  <si>
    <t>紫鴨跖草</t>
    <phoneticPr fontId="1" type="noConversion"/>
  </si>
  <si>
    <t>桑給巴爾</t>
    <phoneticPr fontId="5" type="noConversion"/>
  </si>
  <si>
    <t>牛津</t>
    <phoneticPr fontId="5" type="noConversion"/>
  </si>
  <si>
    <t>於歷史小說之證明</t>
    <phoneticPr fontId="1" type="noConversion"/>
  </si>
  <si>
    <t>密生臥芹</t>
    <phoneticPr fontId="1" type="noConversion"/>
  </si>
  <si>
    <t>亞歷山大</t>
    <phoneticPr fontId="1" type="noConversion"/>
  </si>
  <si>
    <t>利馬東北部</t>
    <phoneticPr fontId="1" type="noConversion"/>
  </si>
  <si>
    <t>非洲南南東岸</t>
    <phoneticPr fontId="5" type="noConversion"/>
  </si>
  <si>
    <t>雅加達</t>
    <phoneticPr fontId="5" type="noConversion"/>
  </si>
  <si>
    <t>巴士拉西北部(烏爾地區)</t>
    <phoneticPr fontId="5" type="noConversion"/>
  </si>
  <si>
    <t>紫錐菊</t>
    <phoneticPr fontId="5" type="noConversion"/>
  </si>
  <si>
    <t>交易所店主的協助委託</t>
    <phoneticPr fontId="5" type="noConversion"/>
  </si>
  <si>
    <t>倫敦</t>
    <phoneticPr fontId="5" type="noConversion"/>
  </si>
  <si>
    <t>北美大陸東南岸</t>
    <phoneticPr fontId="5" type="noConversion"/>
  </si>
  <si>
    <t>酷似紫玉蘭的花木</t>
    <phoneticPr fontId="5" type="noConversion"/>
  </si>
  <si>
    <t>王者之花</t>
    <phoneticPr fontId="1" type="noConversion"/>
  </si>
  <si>
    <t>聖多明哥西部</t>
    <phoneticPr fontId="5" type="noConversion"/>
  </si>
  <si>
    <t>雅典</t>
    <phoneticPr fontId="5" type="noConversion"/>
  </si>
  <si>
    <t>巴士拉西北部</t>
    <phoneticPr fontId="5" type="noConversion"/>
  </si>
  <si>
    <t>四</t>
    <phoneticPr fontId="5" type="noConversion"/>
  </si>
  <si>
    <t>南格陵蘭島海域</t>
    <phoneticPr fontId="1" type="noConversion"/>
  </si>
  <si>
    <t>(14150,1270)</t>
    <phoneticPr fontId="1" type="noConversion"/>
  </si>
  <si>
    <t>瓶子草</t>
    <phoneticPr fontId="5" type="noConversion"/>
  </si>
  <si>
    <t>綠色的陷阱</t>
    <phoneticPr fontId="5" type="noConversion"/>
  </si>
  <si>
    <t>北美大陸東南岸</t>
    <phoneticPr fontId="5" type="noConversion"/>
  </si>
  <si>
    <t>繩文杉</t>
    <phoneticPr fontId="5" type="noConversion"/>
  </si>
  <si>
    <t>屋久島所具魅力</t>
    <phoneticPr fontId="5" type="noConversion"/>
  </si>
  <si>
    <t>安平</t>
    <phoneticPr fontId="5" type="noConversion"/>
  </si>
  <si>
    <t>東亞東部</t>
    <phoneticPr fontId="1" type="noConversion"/>
  </si>
  <si>
    <t>(6120,3575)</t>
    <phoneticPr fontId="1" type="noConversion"/>
  </si>
  <si>
    <t>給虛弱多病的媽媽的禮物</t>
    <phoneticPr fontId="5" type="noConversion"/>
  </si>
  <si>
    <t>台灣島東南岸</t>
    <phoneticPr fontId="5" type="noConversion"/>
  </si>
  <si>
    <t>四</t>
    <phoneticPr fontId="5" type="noConversion"/>
  </si>
  <si>
    <t>報歲蘭</t>
    <phoneticPr fontId="5" type="noConversion"/>
  </si>
  <si>
    <t>致高貴人士之贈禮</t>
    <phoneticPr fontId="5" type="noConversion"/>
  </si>
  <si>
    <t>卡利卡特</t>
    <phoneticPr fontId="5" type="noConversion"/>
  </si>
  <si>
    <t>中國東南岸</t>
    <phoneticPr fontId="5" type="noConversion"/>
  </si>
  <si>
    <t>塞維爾/馬賽/阿姆斯特丹</t>
    <phoneticPr fontId="5" type="noConversion"/>
  </si>
  <si>
    <t>聖多明哥西部</t>
    <phoneticPr fontId="5" type="noConversion"/>
  </si>
  <si>
    <t>雅加達</t>
    <phoneticPr fontId="5" type="noConversion"/>
  </si>
  <si>
    <t>澳洲西北岸</t>
    <phoneticPr fontId="5" type="noConversion"/>
  </si>
  <si>
    <t>熱唇草</t>
    <phoneticPr fontId="1" type="noConversion"/>
  </si>
  <si>
    <t>利馬</t>
    <phoneticPr fontId="1" type="noConversion"/>
  </si>
  <si>
    <t>南美東南岸</t>
    <phoneticPr fontId="1" type="noConversion"/>
  </si>
  <si>
    <t>利馬</t>
    <phoneticPr fontId="5" type="noConversion"/>
  </si>
  <si>
    <t>瓦爾帕萊索</t>
    <phoneticPr fontId="5" type="noConversion"/>
  </si>
  <si>
    <t>利馬</t>
    <phoneticPr fontId="5" type="noConversion"/>
  </si>
  <si>
    <t>南美西南岸</t>
    <phoneticPr fontId="5" type="noConversion"/>
  </si>
  <si>
    <t>三</t>
    <phoneticPr fontId="1" type="noConversion"/>
  </si>
  <si>
    <t>非洲白鷺花</t>
    <phoneticPr fontId="1" type="noConversion"/>
  </si>
  <si>
    <t>非洲南岸</t>
    <phoneticPr fontId="1" type="noConversion"/>
  </si>
  <si>
    <t>南美東北岸</t>
    <phoneticPr fontId="5" type="noConversion"/>
  </si>
  <si>
    <t>三</t>
    <phoneticPr fontId="5" type="noConversion"/>
  </si>
  <si>
    <t>罌粟花</t>
    <phoneticPr fontId="5" type="noConversion"/>
  </si>
  <si>
    <t>虞美人草</t>
    <phoneticPr fontId="5" type="noConversion"/>
  </si>
  <si>
    <t>安平</t>
    <phoneticPr fontId="5" type="noConversion"/>
  </si>
  <si>
    <t>雲台山西</t>
    <phoneticPr fontId="5" type="noConversion"/>
  </si>
  <si>
    <t>EA3+</t>
    <phoneticPr fontId="5" type="noConversion"/>
  </si>
  <si>
    <t>三</t>
    <phoneticPr fontId="5" type="noConversion"/>
  </si>
  <si>
    <t>紫花風鈴</t>
    <phoneticPr fontId="1" type="noConversion"/>
  </si>
  <si>
    <t>馬賽</t>
    <phoneticPr fontId="5" type="noConversion"/>
  </si>
  <si>
    <t>空氣鳳梨</t>
    <phoneticPr fontId="5" type="noConversion"/>
  </si>
  <si>
    <t>無根草</t>
    <phoneticPr fontId="5" type="noConversion"/>
  </si>
  <si>
    <t>阿姆斯特丹</t>
    <phoneticPr fontId="5" type="noConversion"/>
  </si>
  <si>
    <t>正二品松</t>
    <phoneticPr fontId="5" type="noConversion"/>
  </si>
  <si>
    <t>敬王之植物</t>
    <phoneticPr fontId="5" type="noConversion"/>
  </si>
  <si>
    <t>雅加達</t>
    <phoneticPr fontId="5" type="noConversion"/>
  </si>
  <si>
    <t>浦項西</t>
    <phoneticPr fontId="5" type="noConversion"/>
  </si>
  <si>
    <t>GA2+</t>
    <phoneticPr fontId="1" type="noConversion"/>
  </si>
  <si>
    <t>三</t>
    <phoneticPr fontId="1" type="noConversion"/>
  </si>
  <si>
    <t>野薑花</t>
    <phoneticPr fontId="1" type="noConversion"/>
  </si>
  <si>
    <t>艾莉雅斯劇情1</t>
    <phoneticPr fontId="1" type="noConversion"/>
  </si>
  <si>
    <t>洋玉蘭</t>
    <phoneticPr fontId="5" type="noConversion"/>
  </si>
  <si>
    <t>聖多明哥</t>
    <phoneticPr fontId="5" type="noConversion"/>
  </si>
  <si>
    <t>花之淚</t>
    <phoneticPr fontId="5" type="noConversion"/>
  </si>
  <si>
    <t>奇特的水果</t>
    <phoneticPr fontId="5" type="noConversion"/>
  </si>
  <si>
    <t>安平</t>
    <phoneticPr fontId="5" type="noConversion"/>
  </si>
  <si>
    <t>台灣島東南岸</t>
    <phoneticPr fontId="5" type="noConversion"/>
  </si>
  <si>
    <t>木槿</t>
    <phoneticPr fontId="5" type="noConversion"/>
  </si>
  <si>
    <t>永遠之花</t>
    <phoneticPr fontId="5" type="noConversion"/>
  </si>
  <si>
    <t>雅加達</t>
    <phoneticPr fontId="5" type="noConversion"/>
  </si>
  <si>
    <t>朝鮮半島西岸</t>
    <phoneticPr fontId="5" type="noConversion"/>
  </si>
  <si>
    <t>利馬東北部(馬丘比丘)</t>
    <phoneticPr fontId="5" type="noConversion"/>
  </si>
  <si>
    <t>歐亞瑞香</t>
    <phoneticPr fontId="1" type="noConversion"/>
  </si>
  <si>
    <t>波羅的海北部</t>
    <phoneticPr fontId="5" type="noConversion"/>
  </si>
  <si>
    <t>聖彼得堡</t>
    <phoneticPr fontId="1" type="noConversion"/>
  </si>
  <si>
    <t>汶萊東南部</t>
    <phoneticPr fontId="5" type="noConversion"/>
  </si>
  <si>
    <t>療傷藥之原料</t>
    <phoneticPr fontId="5" type="noConversion"/>
  </si>
  <si>
    <t>安平</t>
    <phoneticPr fontId="5" type="noConversion"/>
  </si>
  <si>
    <t>日本列島東南岸</t>
    <phoneticPr fontId="5" type="noConversion"/>
  </si>
  <si>
    <t>三</t>
    <phoneticPr fontId="5" type="noConversion"/>
  </si>
  <si>
    <t>紫苑</t>
    <phoneticPr fontId="5" type="noConversion"/>
  </si>
  <si>
    <t>雅加達</t>
    <phoneticPr fontId="5" type="noConversion"/>
  </si>
  <si>
    <t>重慶西南(峨眉山東)</t>
    <phoneticPr fontId="5" type="noConversion"/>
  </si>
  <si>
    <t>李</t>
    <phoneticPr fontId="5" type="noConversion"/>
  </si>
  <si>
    <t>小果實</t>
    <phoneticPr fontId="5" type="noConversion"/>
  </si>
  <si>
    <t>開普敦</t>
    <phoneticPr fontId="5" type="noConversion"/>
  </si>
  <si>
    <t>朝鮮半島北岸</t>
    <phoneticPr fontId="5" type="noConversion"/>
  </si>
  <si>
    <t>盛開於荒地的百合</t>
    <phoneticPr fontId="5" type="noConversion"/>
  </si>
  <si>
    <t>台灣島東南岸</t>
    <phoneticPr fontId="5" type="noConversion"/>
  </si>
  <si>
    <t>馬賽</t>
    <phoneticPr fontId="5" type="noConversion"/>
  </si>
  <si>
    <t>土耳其西岸</t>
    <phoneticPr fontId="5" type="noConversion"/>
  </si>
  <si>
    <t>植物系列</t>
    <phoneticPr fontId="1" type="noConversion"/>
  </si>
  <si>
    <t>膠冷杉</t>
    <phoneticPr fontId="5" type="noConversion"/>
  </si>
  <si>
    <t>香甜的樹</t>
    <phoneticPr fontId="5" type="noConversion"/>
  </si>
  <si>
    <t>特拉諾瓦北岸</t>
    <phoneticPr fontId="5" type="noConversion"/>
  </si>
  <si>
    <t>歐山楂</t>
    <phoneticPr fontId="5" type="noConversion"/>
  </si>
  <si>
    <t>守護船隻之樹</t>
    <phoneticPr fontId="5" type="noConversion"/>
  </si>
  <si>
    <t>聖多明哥</t>
    <phoneticPr fontId="5" type="noConversion"/>
  </si>
  <si>
    <t>不列顛島南岸</t>
    <phoneticPr fontId="5" type="noConversion"/>
  </si>
  <si>
    <t>羅安達北部</t>
    <phoneticPr fontId="5" type="noConversion"/>
  </si>
  <si>
    <t>火焰菇</t>
    <phoneticPr fontId="5" type="noConversion"/>
  </si>
  <si>
    <t>燃燒的蘑菇</t>
    <phoneticPr fontId="5" type="noConversion"/>
  </si>
  <si>
    <t>安平</t>
    <phoneticPr fontId="5" type="noConversion"/>
  </si>
  <si>
    <t>重慶西南</t>
    <phoneticPr fontId="5" type="noConversion"/>
  </si>
  <si>
    <t>EA3</t>
    <phoneticPr fontId="5" type="noConversion"/>
  </si>
  <si>
    <t>二</t>
    <phoneticPr fontId="5" type="noConversion"/>
  </si>
  <si>
    <t>桑樹</t>
    <phoneticPr fontId="1" type="noConversion"/>
  </si>
  <si>
    <t>宗3</t>
    <phoneticPr fontId="5" type="noConversion"/>
  </si>
  <si>
    <t>尋找戲曲的題材</t>
    <phoneticPr fontId="1" type="noConversion"/>
  </si>
  <si>
    <t>倫敦/阿姆斯特丹</t>
    <phoneticPr fontId="1" type="noConversion"/>
  </si>
  <si>
    <t>薩洛尼凱西南部</t>
    <phoneticPr fontId="1" type="noConversion"/>
  </si>
  <si>
    <t>朝鮮丁香</t>
    <phoneticPr fontId="5" type="noConversion"/>
  </si>
  <si>
    <t>王朝之花</t>
    <phoneticPr fontId="5" type="noConversion"/>
  </si>
  <si>
    <t>朝鮮半島北岸</t>
    <phoneticPr fontId="5" type="noConversion"/>
  </si>
  <si>
    <t>EA3+</t>
    <phoneticPr fontId="5" type="noConversion"/>
  </si>
  <si>
    <t>倫敦</t>
    <phoneticPr fontId="5" type="noConversion"/>
  </si>
  <si>
    <t>別具風格的林蔭樹</t>
    <phoneticPr fontId="5" type="noConversion"/>
  </si>
  <si>
    <t>淡水東南(淡水河西)</t>
    <phoneticPr fontId="5" type="noConversion"/>
  </si>
  <si>
    <t>捕蠅草</t>
    <phoneticPr fontId="5" type="noConversion"/>
  </si>
  <si>
    <t>捕蟲草再臨</t>
    <phoneticPr fontId="5" type="noConversion"/>
  </si>
  <si>
    <t>北美大陸東南岸</t>
    <phoneticPr fontId="5" type="noConversion"/>
  </si>
  <si>
    <t>白花三葉草</t>
    <phoneticPr fontId="5" type="noConversion"/>
  </si>
  <si>
    <t>農夫的女兒的孝行</t>
    <phoneticPr fontId="5" type="noConversion"/>
  </si>
  <si>
    <t>都柏林北部</t>
    <phoneticPr fontId="5" type="noConversion"/>
  </si>
  <si>
    <t>桑給巴爾/亞丁/卡利卡特</t>
    <phoneticPr fontId="5" type="noConversion"/>
  </si>
  <si>
    <t>印度西岸</t>
    <phoneticPr fontId="5" type="noConversion"/>
  </si>
  <si>
    <t>檜樹</t>
    <phoneticPr fontId="5" type="noConversion"/>
  </si>
  <si>
    <t>高級木材的調查</t>
    <phoneticPr fontId="5" type="noConversion"/>
  </si>
  <si>
    <t>雅加達</t>
    <phoneticPr fontId="5" type="noConversion"/>
  </si>
  <si>
    <t>日本列島東南岸</t>
    <phoneticPr fontId="5" type="noConversion"/>
  </si>
  <si>
    <t>點心的原料</t>
    <phoneticPr fontId="5" type="noConversion"/>
  </si>
  <si>
    <t>淡水東南</t>
    <phoneticPr fontId="5" type="noConversion"/>
  </si>
  <si>
    <t>聖多明哥</t>
    <phoneticPr fontId="5" type="noConversion"/>
  </si>
  <si>
    <t>利馬東北部</t>
    <phoneticPr fontId="5" type="noConversion"/>
  </si>
  <si>
    <t>凜然盛開之青花</t>
    <phoneticPr fontId="5" type="noConversion"/>
  </si>
  <si>
    <t>卡利卡特</t>
    <phoneticPr fontId="5" type="noConversion"/>
  </si>
  <si>
    <t>日本列島東南岸(近江)</t>
    <phoneticPr fontId="5" type="noConversion"/>
  </si>
  <si>
    <t>霸業之餘暉</t>
    <phoneticPr fontId="5" type="noConversion"/>
  </si>
  <si>
    <t>雅加達</t>
    <phoneticPr fontId="5" type="noConversion"/>
  </si>
  <si>
    <t>汶萊東南部</t>
    <phoneticPr fontId="5" type="noConversion"/>
  </si>
  <si>
    <t>紫玉蘭</t>
    <phoneticPr fontId="5" type="noConversion"/>
  </si>
  <si>
    <t>安平</t>
    <phoneticPr fontId="5" type="noConversion"/>
  </si>
  <si>
    <t>重慶西南</t>
    <phoneticPr fontId="5" type="noConversion"/>
  </si>
  <si>
    <t>遠東的鬼火</t>
    <phoneticPr fontId="5" type="noConversion"/>
  </si>
  <si>
    <t>安平</t>
    <phoneticPr fontId="5" type="noConversion"/>
  </si>
  <si>
    <t>長崎北</t>
    <phoneticPr fontId="5" type="noConversion"/>
  </si>
  <si>
    <t>EA1+</t>
    <phoneticPr fontId="1" type="noConversion"/>
  </si>
  <si>
    <t>二</t>
    <phoneticPr fontId="1" type="noConversion"/>
  </si>
  <si>
    <t>長角豆</t>
    <phoneticPr fontId="1" type="noConversion"/>
  </si>
  <si>
    <t>大家族的幸福</t>
    <phoneticPr fontId="1" type="noConversion"/>
  </si>
  <si>
    <t>阿姆斯特丹</t>
    <phoneticPr fontId="1" type="noConversion"/>
  </si>
  <si>
    <t>熱那亞西北部</t>
    <phoneticPr fontId="5" type="noConversion"/>
  </si>
  <si>
    <t>大家族的堅強意志</t>
    <phoneticPr fontId="1" type="noConversion"/>
  </si>
  <si>
    <t>EA3</t>
    <phoneticPr fontId="5" type="noConversion"/>
  </si>
  <si>
    <t>二</t>
    <phoneticPr fontId="5" type="noConversion"/>
  </si>
  <si>
    <t>風信子</t>
    <phoneticPr fontId="1" type="noConversion"/>
  </si>
  <si>
    <t>宗2</t>
    <phoneticPr fontId="5" type="noConversion"/>
  </si>
  <si>
    <t>黑海東岸</t>
    <phoneticPr fontId="5" type="noConversion"/>
  </si>
  <si>
    <t>AR3</t>
    <phoneticPr fontId="1" type="noConversion"/>
  </si>
  <si>
    <t>冰島罌粟</t>
    <phoneticPr fontId="1" type="noConversion"/>
  </si>
  <si>
    <t>再調查報酬(西伯利亞地區)</t>
    <phoneticPr fontId="1" type="noConversion"/>
  </si>
  <si>
    <t>西伯利亞地區</t>
    <phoneticPr fontId="1" type="noConversion"/>
  </si>
  <si>
    <t>AR2</t>
    <phoneticPr fontId="5" type="noConversion"/>
  </si>
  <si>
    <t>楓糖</t>
    <phoneticPr fontId="5" type="noConversion"/>
  </si>
  <si>
    <t>舊金山</t>
    <phoneticPr fontId="5" type="noConversion"/>
  </si>
  <si>
    <t>北美大陸東岸(尼亞加拉河流域)</t>
    <phoneticPr fontId="5" type="noConversion"/>
  </si>
  <si>
    <t>雲南報春</t>
    <phoneticPr fontId="5" type="noConversion"/>
  </si>
  <si>
    <t>為城裡姑娘尋花</t>
    <phoneticPr fontId="5" type="noConversion"/>
  </si>
  <si>
    <t>雅加達</t>
    <phoneticPr fontId="5" type="noConversion"/>
  </si>
  <si>
    <t>重慶西南</t>
    <phoneticPr fontId="5" type="noConversion"/>
  </si>
  <si>
    <t>薄命之花</t>
    <phoneticPr fontId="5" type="noConversion"/>
  </si>
  <si>
    <t>利馬</t>
    <phoneticPr fontId="5" type="noConversion"/>
  </si>
  <si>
    <t>南美西南岸</t>
    <phoneticPr fontId="5" type="noConversion"/>
  </si>
  <si>
    <t>開普敦/桑給巴爾/亞丁/卡利卡特</t>
    <phoneticPr fontId="5" type="noConversion"/>
  </si>
  <si>
    <t>馬達加斯加西岸</t>
    <phoneticPr fontId="5" type="noConversion"/>
  </si>
  <si>
    <t>2A4</t>
    <phoneticPr fontId="1" type="noConversion"/>
  </si>
  <si>
    <t>夏威夷</t>
    <phoneticPr fontId="5" type="noConversion"/>
  </si>
  <si>
    <t>馬賽/熱那亞/威尼斯</t>
    <phoneticPr fontId="5" type="noConversion"/>
  </si>
  <si>
    <t>雅典西北部</t>
    <phoneticPr fontId="5" type="noConversion"/>
  </si>
  <si>
    <t>植物系列</t>
    <phoneticPr fontId="1" type="noConversion"/>
  </si>
  <si>
    <t>聖多明哥</t>
    <phoneticPr fontId="5" type="noConversion"/>
  </si>
  <si>
    <t>亞馬遜河流域</t>
    <phoneticPr fontId="5" type="noConversion"/>
  </si>
  <si>
    <t>中游</t>
    <phoneticPr fontId="1" type="noConversion"/>
  </si>
  <si>
    <t>山楂</t>
    <phoneticPr fontId="5" type="noConversion"/>
  </si>
  <si>
    <t>可做藥材的植物</t>
    <phoneticPr fontId="5" type="noConversion"/>
  </si>
  <si>
    <t>安平</t>
    <phoneticPr fontId="5" type="noConversion"/>
  </si>
  <si>
    <t>雲台山西</t>
    <phoneticPr fontId="5" type="noConversion"/>
  </si>
  <si>
    <t>側金盞花</t>
    <phoneticPr fontId="5" type="noConversion"/>
  </si>
  <si>
    <t>融雪之花</t>
    <phoneticPr fontId="5" type="noConversion"/>
  </si>
  <si>
    <t>江戶北</t>
    <phoneticPr fontId="5" type="noConversion"/>
  </si>
  <si>
    <t>福祿考</t>
    <phoneticPr fontId="5" type="noConversion"/>
  </si>
  <si>
    <t>火焰之花</t>
    <phoneticPr fontId="5" type="noConversion"/>
  </si>
  <si>
    <t>雅典</t>
    <phoneticPr fontId="5" type="noConversion"/>
  </si>
  <si>
    <t>北美大陸東南岸</t>
    <phoneticPr fontId="5" type="noConversion"/>
  </si>
  <si>
    <t>台灣島東南岸</t>
    <phoneticPr fontId="5" type="noConversion"/>
  </si>
  <si>
    <t>山月桂</t>
    <phoneticPr fontId="5" type="noConversion"/>
  </si>
  <si>
    <t>食器之樹</t>
    <phoneticPr fontId="5" type="noConversion"/>
  </si>
  <si>
    <t>綿葉琉桑</t>
    <phoneticPr fontId="5" type="noConversion"/>
  </si>
  <si>
    <t>太陽之花</t>
    <phoneticPr fontId="5" type="noConversion"/>
  </si>
  <si>
    <t>卡利卡特</t>
    <phoneticPr fontId="5" type="noConversion"/>
  </si>
  <si>
    <t>阿拉伯海西北岸</t>
    <phoneticPr fontId="5" type="noConversion"/>
  </si>
  <si>
    <t>EA1</t>
    <phoneticPr fontId="1" type="noConversion"/>
  </si>
  <si>
    <t>銀蓮花</t>
    <phoneticPr fontId="1" type="noConversion"/>
  </si>
  <si>
    <t>阿芙羅狄忒的傷感之花</t>
    <phoneticPr fontId="7" type="noConversion"/>
  </si>
  <si>
    <t>法馬古斯塔西部</t>
    <phoneticPr fontId="1" type="noConversion"/>
  </si>
  <si>
    <t>塞維爾/倫敦/馬賽/阿姆斯特丹</t>
    <phoneticPr fontId="5" type="noConversion"/>
  </si>
  <si>
    <t>非洲南南西岸</t>
    <phoneticPr fontId="5" type="noConversion"/>
  </si>
  <si>
    <t>EA2</t>
    <phoneticPr fontId="1" type="noConversion"/>
  </si>
  <si>
    <t>二</t>
    <phoneticPr fontId="1" type="noConversion"/>
  </si>
  <si>
    <t>鱷梨樹</t>
    <phoneticPr fontId="1" type="noConversion"/>
  </si>
  <si>
    <t>圖：結果樹木的地圖(生物6)</t>
    <phoneticPr fontId="1" type="noConversion"/>
  </si>
  <si>
    <t>伊斯坦堡/聖彼得堡</t>
    <phoneticPr fontId="1" type="noConversion"/>
  </si>
  <si>
    <t>非洲西岸</t>
    <phoneticPr fontId="1" type="noConversion"/>
  </si>
  <si>
    <t>海埔薑</t>
    <phoneticPr fontId="1" type="noConversion"/>
  </si>
  <si>
    <t>香的原料</t>
    <phoneticPr fontId="5" type="noConversion"/>
  </si>
  <si>
    <t>東亞東部</t>
    <phoneticPr fontId="1" type="noConversion"/>
  </si>
  <si>
    <t>(6095,3470)</t>
    <phoneticPr fontId="1" type="noConversion"/>
  </si>
  <si>
    <t>GA3+</t>
    <phoneticPr fontId="1" type="noConversion"/>
  </si>
  <si>
    <t>二</t>
    <phoneticPr fontId="1" type="noConversion"/>
  </si>
  <si>
    <t>麵包樹</t>
    <phoneticPr fontId="1" type="noConversion"/>
  </si>
  <si>
    <t>舊金山</t>
    <phoneticPr fontId="1" type="noConversion"/>
  </si>
  <si>
    <t>希瓦瓦</t>
    <phoneticPr fontId="1" type="noConversion"/>
  </si>
  <si>
    <t>EA3</t>
    <phoneticPr fontId="5" type="noConversion"/>
  </si>
  <si>
    <t>二</t>
    <phoneticPr fontId="5" type="noConversion"/>
  </si>
  <si>
    <t>紅車軸草</t>
    <phoneticPr fontId="1" type="noConversion"/>
  </si>
  <si>
    <t>宗1</t>
    <phoneticPr fontId="5" type="noConversion"/>
  </si>
  <si>
    <t>馬賽/威尼斯/突尼斯</t>
    <phoneticPr fontId="1" type="noConversion"/>
  </si>
  <si>
    <t>法馬古斯塔西部</t>
    <phoneticPr fontId="5" type="noConversion"/>
  </si>
  <si>
    <t>馬賽</t>
    <phoneticPr fontId="5" type="noConversion"/>
  </si>
  <si>
    <t>牛津</t>
    <phoneticPr fontId="5" type="noConversion"/>
  </si>
  <si>
    <t>EA3+</t>
    <phoneticPr fontId="5" type="noConversion"/>
  </si>
  <si>
    <t>二</t>
    <phoneticPr fontId="5" type="noConversion"/>
  </si>
  <si>
    <t>番石榴</t>
    <phoneticPr fontId="1" type="noConversion"/>
  </si>
  <si>
    <t>東南亞開拓港</t>
    <phoneticPr fontId="5" type="noConversion"/>
  </si>
  <si>
    <t>瓜地馬拉東北部</t>
    <phoneticPr fontId="5" type="noConversion"/>
  </si>
  <si>
    <t>EA3</t>
    <phoneticPr fontId="5" type="noConversion"/>
  </si>
  <si>
    <t>二</t>
    <phoneticPr fontId="5" type="noConversion"/>
  </si>
  <si>
    <t>巴西莓</t>
    <phoneticPr fontId="1" type="noConversion"/>
  </si>
  <si>
    <t>再調查報酬(亞馬遜內陸)</t>
    <phoneticPr fontId="5" type="noConversion"/>
  </si>
  <si>
    <t>已調查陸地&gt;90</t>
    <phoneticPr fontId="5" type="noConversion"/>
  </si>
  <si>
    <t>GA3+</t>
    <phoneticPr fontId="1" type="noConversion"/>
  </si>
  <si>
    <t>加州紅木</t>
    <phoneticPr fontId="1" type="noConversion"/>
  </si>
  <si>
    <t>圖：巨木的地圖(生物7)</t>
    <phoneticPr fontId="1" type="noConversion"/>
  </si>
  <si>
    <t>舊金山</t>
    <phoneticPr fontId="1" type="noConversion"/>
  </si>
  <si>
    <t>北美大陸西岸</t>
    <phoneticPr fontId="1" type="noConversion"/>
  </si>
  <si>
    <t>木芙蓉</t>
    <phoneticPr fontId="5" type="noConversion"/>
  </si>
  <si>
    <t>圖：大花的地圖(生物7)</t>
    <phoneticPr fontId="5" type="noConversion"/>
  </si>
  <si>
    <t>聖喬治/開普敦</t>
    <phoneticPr fontId="5" type="noConversion"/>
  </si>
  <si>
    <t>非洲南岸</t>
    <phoneticPr fontId="5" type="noConversion"/>
  </si>
  <si>
    <t>大花四照花</t>
    <phoneticPr fontId="5" type="noConversion"/>
  </si>
  <si>
    <t>圖：華美花木的地圖 (生物4)</t>
    <phoneticPr fontId="5" type="noConversion"/>
  </si>
  <si>
    <t>中樞限定</t>
    <phoneticPr fontId="5" type="noConversion"/>
  </si>
  <si>
    <t>裝飾頭髮的花</t>
    <phoneticPr fontId="5" type="noConversion"/>
  </si>
  <si>
    <t>未發現的小島</t>
    <phoneticPr fontId="5" type="noConversion"/>
  </si>
  <si>
    <t>2A4</t>
    <phoneticPr fontId="1" type="noConversion"/>
  </si>
  <si>
    <t>夏威夷</t>
    <phoneticPr fontId="5" type="noConversion"/>
  </si>
  <si>
    <t>金鏈花</t>
    <phoneticPr fontId="5" type="noConversion"/>
  </si>
  <si>
    <t>金鎖鍊</t>
    <phoneticPr fontId="5" type="noConversion"/>
  </si>
  <si>
    <t>熱那亞西北部</t>
    <phoneticPr fontId="5" type="noConversion"/>
  </si>
  <si>
    <t>日本鳶尾</t>
    <phoneticPr fontId="5" type="noConversion"/>
  </si>
  <si>
    <t>安平</t>
    <phoneticPr fontId="5" type="noConversion"/>
  </si>
  <si>
    <t>雲台山西</t>
    <phoneticPr fontId="5" type="noConversion"/>
  </si>
  <si>
    <t>大蕁麻</t>
    <phoneticPr fontId="1" type="noConversion"/>
  </si>
  <si>
    <t>牛津</t>
    <phoneticPr fontId="1" type="noConversion"/>
  </si>
  <si>
    <t>大家族的苦惱</t>
    <phoneticPr fontId="1" type="noConversion"/>
  </si>
  <si>
    <t>GA3+</t>
    <phoneticPr fontId="1" type="noConversion"/>
  </si>
  <si>
    <t>火山花</t>
    <phoneticPr fontId="1" type="noConversion"/>
  </si>
  <si>
    <t>雅加達</t>
    <phoneticPr fontId="1" type="noConversion"/>
  </si>
  <si>
    <t>夏威夷</t>
    <phoneticPr fontId="1" type="noConversion"/>
  </si>
  <si>
    <t>EA3</t>
    <phoneticPr fontId="5" type="noConversion"/>
  </si>
  <si>
    <t>巴拉圭冬青</t>
    <phoneticPr fontId="1" type="noConversion"/>
  </si>
  <si>
    <t>再調查報酬(巴拉圭河上游)</t>
    <phoneticPr fontId="5" type="noConversion"/>
  </si>
  <si>
    <t>南美東南岸(巴拉圭河上游)</t>
    <phoneticPr fontId="5" type="noConversion"/>
  </si>
  <si>
    <t>已調查陸地&gt;90</t>
    <phoneticPr fontId="5" type="noConversion"/>
  </si>
  <si>
    <t>一</t>
    <phoneticPr fontId="5" type="noConversion"/>
  </si>
  <si>
    <t>黑雲杉</t>
    <phoneticPr fontId="5" type="noConversion"/>
  </si>
  <si>
    <t>圖：硬質樹的地圖(生物5)</t>
    <phoneticPr fontId="5" type="noConversion"/>
  </si>
  <si>
    <t>睡蓮</t>
    <phoneticPr fontId="5" type="noConversion"/>
  </si>
  <si>
    <t>圖：水上之花的地圖(生物5)</t>
    <phoneticPr fontId="5" type="noConversion"/>
  </si>
  <si>
    <t>塞維爾</t>
    <phoneticPr fontId="5" type="noConversion"/>
  </si>
  <si>
    <t>圖：如工藝品般花的地圖(生物6)</t>
    <phoneticPr fontId="5" type="noConversion"/>
  </si>
  <si>
    <t>南美東北岸</t>
    <phoneticPr fontId="5" type="noConversion"/>
  </si>
  <si>
    <t>朝鮮山杜鵑</t>
    <phoneticPr fontId="5" type="noConversion"/>
  </si>
  <si>
    <t>圖：紫色花的地圖(生物5)</t>
    <phoneticPr fontId="5" type="noConversion"/>
  </si>
  <si>
    <t>漢陽</t>
    <phoneticPr fontId="5" type="noConversion"/>
  </si>
  <si>
    <t>朝鮮半島西岸</t>
    <phoneticPr fontId="5" type="noConversion"/>
  </si>
  <si>
    <t>野茴香</t>
    <phoneticPr fontId="5" type="noConversion"/>
  </si>
  <si>
    <t>香甜的誘惑</t>
    <phoneticPr fontId="5" type="noConversion"/>
  </si>
  <si>
    <t>天女木蘭</t>
    <phoneticPr fontId="7" type="noConversion"/>
  </si>
  <si>
    <t>再調查報酬(朝鮮半島北岸)</t>
    <phoneticPr fontId="1" type="noConversion"/>
  </si>
  <si>
    <t>朝鮮半島北岸</t>
    <phoneticPr fontId="1" type="noConversion"/>
  </si>
  <si>
    <t>圖：如時鐘般的花之地圖(生物6)</t>
    <phoneticPr fontId="5" type="noConversion"/>
  </si>
  <si>
    <t>南美東北岸</t>
    <phoneticPr fontId="5" type="noConversion"/>
  </si>
  <si>
    <t>紫藤</t>
    <phoneticPr fontId="5" type="noConversion"/>
  </si>
  <si>
    <t>圖：串狀花卉的地圖(生物4)</t>
    <phoneticPr fontId="5" type="noConversion"/>
  </si>
  <si>
    <t>金光菊</t>
    <phoneticPr fontId="5" type="noConversion"/>
  </si>
  <si>
    <t>傑克松</t>
    <phoneticPr fontId="5" type="noConversion"/>
  </si>
  <si>
    <t>圖：樹枝彎曲的樹的地圖(生物4)</t>
    <phoneticPr fontId="5" type="noConversion"/>
  </si>
  <si>
    <t>圖：外形奇特的植物地圖(生物6)</t>
    <phoneticPr fontId="5" type="noConversion"/>
  </si>
  <si>
    <t>安汶/特爾納特</t>
    <phoneticPr fontId="5" type="noConversion"/>
  </si>
  <si>
    <t>新幾內亞島南岸</t>
    <phoneticPr fontId="5" type="noConversion"/>
  </si>
  <si>
    <t>圖：星花的地圖(生物6)</t>
    <phoneticPr fontId="5" type="noConversion"/>
  </si>
  <si>
    <t>安汶/特爾納特</t>
    <phoneticPr fontId="5" type="noConversion"/>
  </si>
  <si>
    <t>南美西南岸</t>
    <phoneticPr fontId="5" type="noConversion"/>
  </si>
  <si>
    <t>圖：鮮豔的花的地圖(生物4)</t>
    <phoneticPr fontId="5" type="noConversion"/>
  </si>
  <si>
    <t>南美東南岸</t>
    <phoneticPr fontId="5" type="noConversion"/>
  </si>
  <si>
    <t>蝴蝶灌木叢</t>
    <phoneticPr fontId="5" type="noConversion"/>
  </si>
  <si>
    <t>圖：小花的地圖(生物5)</t>
    <phoneticPr fontId="5" type="noConversion"/>
  </si>
  <si>
    <t>杭州</t>
    <phoneticPr fontId="5" type="noConversion"/>
  </si>
  <si>
    <t>重慶西南</t>
    <phoneticPr fontId="5" type="noConversion"/>
  </si>
  <si>
    <t>重慶</t>
    <phoneticPr fontId="5" type="noConversion"/>
  </si>
  <si>
    <t>圖：開於背陰處的花的地圖(生物6)</t>
    <phoneticPr fontId="5" type="noConversion"/>
  </si>
  <si>
    <t>EA1+</t>
    <phoneticPr fontId="1" type="noConversion"/>
  </si>
  <si>
    <t>一</t>
    <phoneticPr fontId="1" type="noConversion"/>
  </si>
  <si>
    <t>阿姆斯特丹</t>
    <phoneticPr fontId="1" type="noConversion"/>
  </si>
  <si>
    <t>南特郊外</t>
    <phoneticPr fontId="1" type="noConversion"/>
  </si>
  <si>
    <t>圖：大型植物的地圖(生物6)</t>
    <phoneticPr fontId="5" type="noConversion"/>
  </si>
  <si>
    <t>安汶/特爾納特</t>
    <phoneticPr fontId="5" type="noConversion"/>
  </si>
  <si>
    <t>澳洲西北岸</t>
    <phoneticPr fontId="5" type="noConversion"/>
  </si>
  <si>
    <t>卡卡杜</t>
    <phoneticPr fontId="1" type="noConversion"/>
  </si>
  <si>
    <t>圖：高原白花的地圖(生物5)</t>
    <phoneticPr fontId="5" type="noConversion"/>
  </si>
  <si>
    <t>熱那亞西北部</t>
    <phoneticPr fontId="5" type="noConversion"/>
  </si>
  <si>
    <t>圖：鮮豔的花的地圖(生物5)</t>
    <phoneticPr fontId="5" type="noConversion"/>
  </si>
  <si>
    <t>中南美開拓港</t>
    <phoneticPr fontId="5" type="noConversion"/>
  </si>
  <si>
    <t>巴拿馬東北部</t>
    <phoneticPr fontId="5" type="noConversion"/>
  </si>
  <si>
    <t>日本石竹</t>
    <phoneticPr fontId="5" type="noConversion"/>
  </si>
  <si>
    <t>圖：盛開於海濱的花的地圖(生物4)</t>
    <phoneticPr fontId="5" type="noConversion"/>
  </si>
  <si>
    <t>堺市</t>
    <phoneticPr fontId="5" type="noConversion"/>
  </si>
  <si>
    <t>東亞東部(長崎北方)</t>
    <phoneticPr fontId="5" type="noConversion"/>
  </si>
  <si>
    <t>開普敦/桑給巴爾/亞丁/卡利卡特</t>
    <phoneticPr fontId="5" type="noConversion"/>
  </si>
  <si>
    <t>印度洋非洲東岸</t>
    <phoneticPr fontId="5" type="noConversion"/>
  </si>
  <si>
    <t>EA1</t>
    <phoneticPr fontId="1" type="noConversion"/>
  </si>
  <si>
    <t>爵床</t>
    <phoneticPr fontId="1" type="noConversion"/>
  </si>
  <si>
    <t>斯德哥爾摩</t>
    <phoneticPr fontId="1" type="noConversion"/>
  </si>
  <si>
    <t>雅典西部</t>
    <phoneticPr fontId="1" type="noConversion"/>
  </si>
  <si>
    <t>里斯本</t>
    <phoneticPr fontId="5" type="noConversion"/>
  </si>
  <si>
    <t>爪哇島北岸</t>
    <phoneticPr fontId="5" type="noConversion"/>
  </si>
  <si>
    <t>圖：纖細的花的地圖(生物5)</t>
    <phoneticPr fontId="5" type="noConversion"/>
  </si>
  <si>
    <t>澳洲西北岸</t>
    <phoneticPr fontId="5" type="noConversion"/>
  </si>
  <si>
    <t>智利懸果</t>
    <phoneticPr fontId="5" type="noConversion"/>
  </si>
  <si>
    <t>圖：攀爬的花的地圖(生物5)</t>
    <phoneticPr fontId="5" type="noConversion"/>
  </si>
  <si>
    <t>突尼斯</t>
    <phoneticPr fontId="5" type="noConversion"/>
  </si>
  <si>
    <t>南美西南岸</t>
    <phoneticPr fontId="5" type="noConversion"/>
  </si>
  <si>
    <t>雙花蟛蜞菊</t>
    <phoneticPr fontId="5" type="noConversion"/>
  </si>
  <si>
    <t>圖：袋狀植物的地圖(生物5)</t>
    <phoneticPr fontId="5" type="noConversion"/>
  </si>
  <si>
    <t>雅典</t>
    <phoneticPr fontId="5" type="noConversion"/>
  </si>
  <si>
    <t>波多貝羅</t>
    <phoneticPr fontId="5" type="noConversion"/>
  </si>
  <si>
    <t>維拉克魯斯東南部</t>
    <phoneticPr fontId="5" type="noConversion"/>
  </si>
  <si>
    <t>槐樹</t>
    <phoneticPr fontId="5" type="noConversion"/>
  </si>
  <si>
    <t>圖：白花的地圖(生物4)</t>
    <phoneticPr fontId="5" type="noConversion"/>
  </si>
  <si>
    <t>杭州</t>
    <phoneticPr fontId="5" type="noConversion"/>
  </si>
  <si>
    <t>中國東南岸</t>
    <phoneticPr fontId="5" type="noConversion"/>
  </si>
  <si>
    <t>文冠果</t>
    <phoneticPr fontId="5" type="noConversion"/>
  </si>
  <si>
    <t>圖：黃色和紅色花的地圖(生物4)</t>
    <phoneticPr fontId="5" type="noConversion"/>
  </si>
  <si>
    <t>重慶西南</t>
    <phoneticPr fontId="5" type="noConversion"/>
  </si>
  <si>
    <t>重慶</t>
    <phoneticPr fontId="5" type="noConversion"/>
  </si>
  <si>
    <t>開普敦/亞丁/卡利卡特</t>
    <phoneticPr fontId="5" type="noConversion"/>
  </si>
  <si>
    <t>非洲東南岸</t>
    <phoneticPr fontId="5" type="noConversion"/>
  </si>
  <si>
    <t>植物系列</t>
    <phoneticPr fontId="1" type="noConversion"/>
  </si>
  <si>
    <t>雪兔子</t>
    <phoneticPr fontId="1" type="noConversion"/>
  </si>
  <si>
    <t>再調查報酬(孟加拉灣北岸)</t>
    <phoneticPr fontId="1" type="noConversion"/>
  </si>
  <si>
    <t>孟加拉灣北岸</t>
    <phoneticPr fontId="1" type="noConversion"/>
  </si>
  <si>
    <t>額繡球</t>
    <phoneticPr fontId="5" type="noConversion"/>
  </si>
  <si>
    <t>堺市</t>
    <phoneticPr fontId="5" type="noConversion"/>
  </si>
  <si>
    <t>長崎北</t>
    <phoneticPr fontId="5" type="noConversion"/>
  </si>
  <si>
    <t>圖：小花的地圖(生物4)</t>
    <phoneticPr fontId="5" type="noConversion"/>
  </si>
  <si>
    <t>嘉定西北部</t>
    <phoneticPr fontId="5" type="noConversion"/>
  </si>
  <si>
    <t>嘉定</t>
    <phoneticPr fontId="5" type="noConversion"/>
  </si>
  <si>
    <t>圖：捕蟲植物的地圖(生物4)</t>
    <phoneticPr fontId="5" type="noConversion"/>
  </si>
  <si>
    <t>澳洲西北岸(烏魯魯周邊)</t>
    <phoneticPr fontId="5" type="noConversion"/>
  </si>
  <si>
    <t>羽扇豆</t>
    <phoneticPr fontId="5" type="noConversion"/>
  </si>
  <si>
    <t>白之睿智</t>
    <phoneticPr fontId="5" type="noConversion"/>
  </si>
  <si>
    <t>連翹</t>
    <phoneticPr fontId="5" type="noConversion"/>
  </si>
  <si>
    <t>圖：紫花的地圖(生物4)</t>
    <phoneticPr fontId="5" type="noConversion"/>
  </si>
  <si>
    <t>維拉克魯斯南部</t>
    <phoneticPr fontId="5" type="noConversion"/>
  </si>
  <si>
    <t>大葉堇菜</t>
    <phoneticPr fontId="5" type="noConversion"/>
  </si>
  <si>
    <t>漢陽</t>
    <phoneticPr fontId="5" type="noConversion"/>
  </si>
  <si>
    <t>浦項西</t>
    <phoneticPr fontId="5" type="noConversion"/>
  </si>
  <si>
    <t>安平</t>
    <phoneticPr fontId="5" type="noConversion"/>
  </si>
  <si>
    <t>台灣島東南岸</t>
    <phoneticPr fontId="5" type="noConversion"/>
  </si>
  <si>
    <t>紅花石蒜</t>
    <phoneticPr fontId="5" type="noConversion"/>
  </si>
  <si>
    <t>堺市</t>
    <phoneticPr fontId="5" type="noConversion"/>
  </si>
  <si>
    <t>日本列島東南岸</t>
    <phoneticPr fontId="5" type="noConversion"/>
  </si>
  <si>
    <t>長柱石蒜(狐剃刀)</t>
    <phoneticPr fontId="5" type="noConversion"/>
  </si>
  <si>
    <t>圖：黃花的地圖(生物4)</t>
    <phoneticPr fontId="5" type="noConversion"/>
  </si>
  <si>
    <t>熱那亞</t>
    <phoneticPr fontId="5" type="noConversion"/>
  </si>
  <si>
    <t>非洲高貴的花</t>
    <phoneticPr fontId="5" type="noConversion"/>
  </si>
  <si>
    <t>里斯本/塞維爾/阿姆斯特丹</t>
    <phoneticPr fontId="5" type="noConversion"/>
  </si>
  <si>
    <t>非洲南南西岸</t>
    <phoneticPr fontId="5" type="noConversion"/>
  </si>
  <si>
    <t>秋海棠</t>
    <phoneticPr fontId="5" type="noConversion"/>
  </si>
  <si>
    <t>杭州</t>
    <phoneticPr fontId="5" type="noConversion"/>
  </si>
  <si>
    <t>雲台山西</t>
    <phoneticPr fontId="5" type="noConversion"/>
  </si>
  <si>
    <t>古埃及的避邪物</t>
    <phoneticPr fontId="5" type="noConversion"/>
  </si>
  <si>
    <t>法馬古斯塔西部</t>
    <phoneticPr fontId="5" type="noConversion"/>
  </si>
  <si>
    <t>永遠的矢車菊系列</t>
    <phoneticPr fontId="1" type="noConversion"/>
  </si>
  <si>
    <t>雅典</t>
    <phoneticPr fontId="5" type="noConversion"/>
  </si>
  <si>
    <t>黑海東岸</t>
    <phoneticPr fontId="5" type="noConversion"/>
  </si>
  <si>
    <t>塞維爾/馬賽/熱那亞/威尼斯</t>
    <phoneticPr fontId="5" type="noConversion"/>
  </si>
  <si>
    <t>貝魯特北部</t>
    <phoneticPr fontId="5" type="noConversion"/>
  </si>
  <si>
    <t>菖蒲</t>
    <phoneticPr fontId="1" type="noConversion"/>
  </si>
  <si>
    <t>威尼斯/雅典/伊斯坦堡</t>
    <phoneticPr fontId="1" type="noConversion"/>
  </si>
  <si>
    <t>薩洛尼凱西南部</t>
    <phoneticPr fontId="1" type="noConversion"/>
  </si>
  <si>
    <t>雅典</t>
    <phoneticPr fontId="5" type="noConversion"/>
  </si>
  <si>
    <t>雪花蓮</t>
    <phoneticPr fontId="5" type="noConversion"/>
  </si>
  <si>
    <t>突尼斯/威尼斯/伊斯坦堡</t>
    <phoneticPr fontId="5" type="noConversion"/>
  </si>
  <si>
    <t>熱那亞西北部</t>
    <phoneticPr fontId="5" type="noConversion"/>
  </si>
  <si>
    <t>馬賽</t>
    <phoneticPr fontId="5" type="noConversion"/>
  </si>
  <si>
    <t>土耳其西岸</t>
    <phoneticPr fontId="5" type="noConversion"/>
  </si>
  <si>
    <t>雅典</t>
    <phoneticPr fontId="5" type="noConversion"/>
  </si>
  <si>
    <t>圖：大樹的地圖(生物4)</t>
    <phoneticPr fontId="5" type="noConversion"/>
  </si>
  <si>
    <t>里斯本</t>
    <phoneticPr fontId="5" type="noConversion"/>
  </si>
  <si>
    <t>不列顛島東岸</t>
    <phoneticPr fontId="5" type="noConversion"/>
  </si>
  <si>
    <t>中南美開拓港</t>
    <phoneticPr fontId="5" type="noConversion"/>
  </si>
  <si>
    <t>墨西哥灣西南岸</t>
    <phoneticPr fontId="5" type="noConversion"/>
  </si>
  <si>
    <t>南特南部</t>
    <phoneticPr fontId="5" type="noConversion"/>
  </si>
  <si>
    <t>熱那亞</t>
    <phoneticPr fontId="5" type="noConversion"/>
  </si>
  <si>
    <t>土耳其西岸</t>
    <phoneticPr fontId="5" type="noConversion"/>
  </si>
  <si>
    <t>突尼斯/伊斯坦堡</t>
    <phoneticPr fontId="5" type="noConversion"/>
  </si>
  <si>
    <t>雅典</t>
    <phoneticPr fontId="5" type="noConversion"/>
  </si>
  <si>
    <t>雅典西部</t>
    <phoneticPr fontId="5" type="noConversion"/>
  </si>
  <si>
    <t>雅典</t>
    <phoneticPr fontId="5" type="noConversion"/>
  </si>
  <si>
    <t>雅典/伊斯坦堡/亞歷山大</t>
    <phoneticPr fontId="5" type="noConversion"/>
  </si>
  <si>
    <t>卡利卡特北部</t>
    <phoneticPr fontId="5" type="noConversion"/>
  </si>
  <si>
    <t>馬賽/熱那亞/雅典/亞歷山大</t>
    <phoneticPr fontId="5" type="noConversion"/>
  </si>
  <si>
    <t>熱那亞西北部</t>
    <phoneticPr fontId="5" type="noConversion"/>
  </si>
  <si>
    <t>馬賽</t>
    <phoneticPr fontId="5" type="noConversion"/>
  </si>
  <si>
    <t>馬賽/突尼斯</t>
    <phoneticPr fontId="5" type="noConversion"/>
  </si>
  <si>
    <t>的黎波里東部</t>
    <phoneticPr fontId="5" type="noConversion"/>
  </si>
  <si>
    <t>馬賽</t>
    <phoneticPr fontId="5" type="noConversion"/>
  </si>
  <si>
    <t>里斯本/倫敦</t>
    <phoneticPr fontId="5" type="noConversion"/>
  </si>
  <si>
    <t>薩洛尼凱西南部</t>
    <phoneticPr fontId="5" type="noConversion"/>
  </si>
  <si>
    <t>馬賽</t>
    <phoneticPr fontId="5" type="noConversion"/>
  </si>
  <si>
    <t>OP1</t>
    <phoneticPr fontId="1" type="noConversion"/>
  </si>
  <si>
    <t>五</t>
    <phoneticPr fontId="1" type="noConversion"/>
  </si>
  <si>
    <t>復活草</t>
    <phoneticPr fontId="1" type="noConversion"/>
  </si>
  <si>
    <t>倫敦</t>
    <phoneticPr fontId="1" type="noConversion"/>
  </si>
  <si>
    <t>里斯本</t>
    <phoneticPr fontId="1" type="noConversion"/>
  </si>
  <si>
    <t>四</t>
    <phoneticPr fontId="1" type="noConversion"/>
  </si>
  <si>
    <t>枯草</t>
    <phoneticPr fontId="1" type="noConversion"/>
  </si>
  <si>
    <t>倫敦/阿姆斯特丹</t>
    <phoneticPr fontId="1" type="noConversion"/>
  </si>
  <si>
    <t>非洲西岸</t>
    <phoneticPr fontId="1" type="noConversion"/>
  </si>
  <si>
    <t>三</t>
    <phoneticPr fontId="1" type="noConversion"/>
  </si>
  <si>
    <t>角豆樹</t>
    <phoneticPr fontId="1" type="noConversion"/>
  </si>
  <si>
    <t>薩格雷斯</t>
    <phoneticPr fontId="1" type="noConversion"/>
  </si>
  <si>
    <t>天堂椒</t>
    <phoneticPr fontId="1" type="noConversion"/>
  </si>
  <si>
    <t>圖：非洲植物的地圖(生物4)</t>
    <phoneticPr fontId="1" type="noConversion"/>
  </si>
  <si>
    <t>威尼斯</t>
    <phoneticPr fontId="1" type="noConversion"/>
  </si>
  <si>
    <t>皇家港</t>
    <phoneticPr fontId="1" type="noConversion"/>
  </si>
  <si>
    <t>南美西北岸</t>
    <phoneticPr fontId="5" type="noConversion"/>
  </si>
  <si>
    <t>印加劇情二</t>
    <phoneticPr fontId="5" type="noConversion"/>
  </si>
  <si>
    <t>GA2+</t>
    <phoneticPr fontId="1" type="noConversion"/>
  </si>
  <si>
    <t>五</t>
    <phoneticPr fontId="5" type="noConversion"/>
  </si>
  <si>
    <t>占事略決</t>
    <phoneticPr fontId="5" type="noConversion"/>
  </si>
  <si>
    <t>波多貝羅</t>
    <phoneticPr fontId="5" type="noConversion"/>
  </si>
  <si>
    <t>威尼斯</t>
    <phoneticPr fontId="5" type="noConversion"/>
  </si>
  <si>
    <t>稀世的寶石系列</t>
    <phoneticPr fontId="5" type="noConversion"/>
  </si>
  <si>
    <t>聖多明哥</t>
    <phoneticPr fontId="5" type="noConversion"/>
  </si>
  <si>
    <t>塞維爾</t>
    <phoneticPr fontId="5" type="noConversion"/>
  </si>
  <si>
    <t>國王大道系列</t>
    <phoneticPr fontId="5" type="noConversion"/>
  </si>
  <si>
    <t>海盜史</t>
    <phoneticPr fontId="5" type="noConversion"/>
  </si>
  <si>
    <t>拉帕努伊西岸(拉怕努伊內地)</t>
    <phoneticPr fontId="5" type="noConversion"/>
  </si>
  <si>
    <t>卡利卡特</t>
    <phoneticPr fontId="5" type="noConversion"/>
  </si>
  <si>
    <t>錫蘭</t>
    <phoneticPr fontId="5" type="noConversion"/>
  </si>
  <si>
    <t>小丑的詩系列</t>
    <phoneticPr fontId="5" type="noConversion"/>
  </si>
  <si>
    <t>五</t>
    <phoneticPr fontId="5" type="noConversion"/>
  </si>
  <si>
    <t>退色的海盜旗</t>
    <phoneticPr fontId="5" type="noConversion"/>
  </si>
  <si>
    <t>卡利卡特</t>
    <phoneticPr fontId="5" type="noConversion"/>
  </si>
  <si>
    <t>加爾各答西南部(科納拉克地區)</t>
    <phoneticPr fontId="5" type="noConversion"/>
  </si>
  <si>
    <t>倫敦</t>
    <phoneticPr fontId="5" type="noConversion"/>
  </si>
  <si>
    <t>澳洲西北岸</t>
    <phoneticPr fontId="5" type="noConversion"/>
  </si>
  <si>
    <t>聖多明哥</t>
    <phoneticPr fontId="5" type="noConversion"/>
  </si>
  <si>
    <t>倫敦</t>
    <phoneticPr fontId="5" type="noConversion"/>
  </si>
  <si>
    <t>波多貝羅</t>
    <phoneticPr fontId="5" type="noConversion"/>
  </si>
  <si>
    <t>稀世的寶石系列</t>
    <phoneticPr fontId="5" type="noConversion"/>
  </si>
  <si>
    <t>阿姆斯特丹</t>
    <phoneticPr fontId="5" type="noConversion"/>
  </si>
  <si>
    <t>錫蘭東部</t>
    <phoneticPr fontId="5" type="noConversion"/>
  </si>
  <si>
    <t>聖多明哥</t>
    <phoneticPr fontId="5" type="noConversion"/>
  </si>
  <si>
    <t>塞維爾</t>
    <phoneticPr fontId="5" type="noConversion"/>
  </si>
  <si>
    <t>國王大道系列</t>
    <phoneticPr fontId="5" type="noConversion"/>
  </si>
  <si>
    <t>威尼斯</t>
    <phoneticPr fontId="5" type="noConversion"/>
  </si>
  <si>
    <t>煉金術系列</t>
    <phoneticPr fontId="5" type="noConversion"/>
  </si>
  <si>
    <t>EA3</t>
    <phoneticPr fontId="5" type="noConversion"/>
  </si>
  <si>
    <t>五</t>
    <phoneticPr fontId="5" type="noConversion"/>
  </si>
  <si>
    <t>波利克拉特斯的戒指</t>
    <phoneticPr fontId="1" type="noConversion"/>
  </si>
  <si>
    <t>考8</t>
    <phoneticPr fontId="5" type="noConversion"/>
  </si>
  <si>
    <t>倫敦/阿姆斯特丹</t>
    <phoneticPr fontId="5" type="noConversion"/>
  </si>
  <si>
    <t>土耳其西岸</t>
    <phoneticPr fontId="5" type="noConversion"/>
  </si>
  <si>
    <t>波多貝羅</t>
    <phoneticPr fontId="5" type="noConversion"/>
  </si>
  <si>
    <t>不列顛島東岸</t>
    <phoneticPr fontId="5" type="noConversion"/>
  </si>
  <si>
    <t>GA2+</t>
    <phoneticPr fontId="1" type="noConversion"/>
  </si>
  <si>
    <t>五</t>
    <phoneticPr fontId="5" type="noConversion"/>
  </si>
  <si>
    <t>式盤</t>
    <phoneticPr fontId="5" type="noConversion"/>
  </si>
  <si>
    <t>完成艾莉雅斯劇情</t>
    <phoneticPr fontId="1" type="noConversion"/>
  </si>
  <si>
    <t>青龍偃月刀</t>
    <phoneticPr fontId="5" type="noConversion"/>
  </si>
  <si>
    <t>於歷史小說之證明</t>
    <phoneticPr fontId="5" type="noConversion"/>
  </si>
  <si>
    <t>倫敦</t>
    <phoneticPr fontId="5" type="noConversion"/>
  </si>
  <si>
    <t>中國東南岸</t>
    <phoneticPr fontId="5" type="noConversion"/>
  </si>
  <si>
    <t>波羅的海北部</t>
    <phoneticPr fontId="5" type="noConversion"/>
  </si>
  <si>
    <t>威尼斯</t>
    <phoneticPr fontId="5" type="noConversion"/>
  </si>
  <si>
    <t>卡利卡特北部</t>
    <phoneticPr fontId="5" type="noConversion"/>
  </si>
  <si>
    <t>利馬</t>
    <phoneticPr fontId="5" type="noConversion"/>
  </si>
  <si>
    <t>利馬北部</t>
    <phoneticPr fontId="5" type="noConversion"/>
  </si>
  <si>
    <t>GA2+</t>
    <phoneticPr fontId="1" type="noConversion"/>
  </si>
  <si>
    <t>五</t>
    <phoneticPr fontId="5" type="noConversion"/>
  </si>
  <si>
    <t>海盜的隱藏財寶</t>
    <phoneticPr fontId="5" type="noConversion"/>
  </si>
  <si>
    <t>南美北岸高地</t>
    <phoneticPr fontId="5" type="noConversion"/>
  </si>
  <si>
    <t>阿姆斯特丹</t>
    <phoneticPr fontId="5" type="noConversion"/>
  </si>
  <si>
    <t>非洲西南岸</t>
    <phoneticPr fontId="5" type="noConversion"/>
  </si>
  <si>
    <t>姜太公的釣竿</t>
    <phoneticPr fontId="5" type="noConversion"/>
  </si>
  <si>
    <t>姜太公釣魚</t>
    <phoneticPr fontId="5" type="noConversion"/>
  </si>
  <si>
    <t>雅加達</t>
    <phoneticPr fontId="5" type="noConversion"/>
  </si>
  <si>
    <t>雲台山西</t>
    <phoneticPr fontId="5" type="noConversion"/>
  </si>
  <si>
    <t>倫敦</t>
    <phoneticPr fontId="5" type="noConversion"/>
  </si>
  <si>
    <t>稀世的寶石系列</t>
    <phoneticPr fontId="5" type="noConversion"/>
  </si>
  <si>
    <t>台南的地圖</t>
    <phoneticPr fontId="5" type="noConversion"/>
  </si>
  <si>
    <t>「鄭成功」之相關調查</t>
    <phoneticPr fontId="5" type="noConversion"/>
  </si>
  <si>
    <t>安平</t>
    <phoneticPr fontId="5" type="noConversion"/>
  </si>
  <si>
    <t>熱那亞</t>
    <phoneticPr fontId="5" type="noConversion"/>
  </si>
  <si>
    <t>勃固北部</t>
    <phoneticPr fontId="5" type="noConversion"/>
  </si>
  <si>
    <t>錫蘭東部</t>
    <phoneticPr fontId="5" type="noConversion"/>
  </si>
  <si>
    <t>科西莫的紀念章</t>
    <phoneticPr fontId="5" type="noConversion"/>
  </si>
  <si>
    <t>熱那亞</t>
    <phoneticPr fontId="5" type="noConversion"/>
  </si>
  <si>
    <t>比薩(佛羅倫斯)</t>
    <phoneticPr fontId="5" type="noConversion"/>
  </si>
  <si>
    <t>父親之背</t>
    <phoneticPr fontId="5" type="noConversion"/>
  </si>
  <si>
    <t>雅加達</t>
    <phoneticPr fontId="5" type="noConversion"/>
  </si>
  <si>
    <t>中國東南岸</t>
    <phoneticPr fontId="5" type="noConversion"/>
  </si>
  <si>
    <t>AR2+</t>
    <phoneticPr fontId="5" type="noConversion"/>
  </si>
  <si>
    <t>梅西耶星體</t>
    <phoneticPr fontId="1" type="noConversion"/>
  </si>
  <si>
    <t>巴黎</t>
    <phoneticPr fontId="1" type="noConversion"/>
  </si>
  <si>
    <t>波多貝羅</t>
    <phoneticPr fontId="5" type="noConversion"/>
  </si>
  <si>
    <t>波羅的海西南方</t>
    <phoneticPr fontId="5" type="noConversion"/>
  </si>
  <si>
    <t>聖多明哥</t>
    <phoneticPr fontId="5" type="noConversion"/>
  </si>
  <si>
    <t>南美北岸高地</t>
    <phoneticPr fontId="5" type="noConversion"/>
  </si>
  <si>
    <t>國王大道系列</t>
    <phoneticPr fontId="5" type="noConversion"/>
  </si>
  <si>
    <t>孔雀藍珍珠</t>
    <phoneticPr fontId="5" type="noConversion"/>
  </si>
  <si>
    <t>塞維爾/熱那亞/阿姆斯特丹/威尼斯</t>
    <phoneticPr fontId="5" type="noConversion"/>
  </si>
  <si>
    <t>巴士拉</t>
    <phoneticPr fontId="5" type="noConversion"/>
  </si>
  <si>
    <t>五</t>
    <phoneticPr fontId="5" type="noConversion"/>
  </si>
  <si>
    <t>梅迪奇家的祕藥</t>
    <phoneticPr fontId="5" type="noConversion"/>
  </si>
  <si>
    <t>梅迪奇家的處方</t>
    <phoneticPr fontId="5" type="noConversion"/>
  </si>
  <si>
    <t>AR2</t>
    <phoneticPr fontId="5" type="noConversion"/>
  </si>
  <si>
    <t>五</t>
    <phoneticPr fontId="5" type="noConversion"/>
  </si>
  <si>
    <t>彩虹海螺石</t>
    <phoneticPr fontId="5" type="noConversion"/>
  </si>
  <si>
    <t>安平</t>
    <phoneticPr fontId="5" type="noConversion"/>
  </si>
  <si>
    <t>塔科馬近郊(洛磯山脈地區)</t>
    <phoneticPr fontId="5" type="noConversion"/>
  </si>
  <si>
    <t>卡利卡特</t>
    <phoneticPr fontId="5" type="noConversion"/>
  </si>
  <si>
    <t>嘉定西北部</t>
    <phoneticPr fontId="5" type="noConversion"/>
  </si>
  <si>
    <t>五</t>
    <phoneticPr fontId="5" type="noConversion"/>
  </si>
  <si>
    <t>亞特蘭提斯的未來</t>
    <phoneticPr fontId="1" type="noConversion"/>
  </si>
  <si>
    <t>倫敦</t>
    <phoneticPr fontId="5" type="noConversion"/>
  </si>
  <si>
    <t>漢堡</t>
    <phoneticPr fontId="5" type="noConversion"/>
  </si>
  <si>
    <t>奇幻大陸系列</t>
    <phoneticPr fontId="1" type="noConversion"/>
  </si>
  <si>
    <t>新幾內亞島南岸</t>
    <phoneticPr fontId="5" type="noConversion"/>
  </si>
  <si>
    <t>GA3</t>
    <phoneticPr fontId="1" type="noConversion"/>
  </si>
  <si>
    <t>村正</t>
    <phoneticPr fontId="1" type="noConversion"/>
  </si>
  <si>
    <t>遺(隱)：安土城深層</t>
    <phoneticPr fontId="1" type="noConversion"/>
  </si>
  <si>
    <t>遺跡探險</t>
    <phoneticPr fontId="1" type="noConversion"/>
  </si>
  <si>
    <t>關帝詩竹</t>
    <phoneticPr fontId="5" type="noConversion"/>
  </si>
  <si>
    <t>無法理解的信</t>
    <phoneticPr fontId="5" type="noConversion"/>
  </si>
  <si>
    <t>安平</t>
    <phoneticPr fontId="5" type="noConversion"/>
  </si>
  <si>
    <t>重慶西南</t>
    <phoneticPr fontId="5" type="noConversion"/>
  </si>
  <si>
    <t>通貝斯</t>
    <phoneticPr fontId="5" type="noConversion"/>
  </si>
  <si>
    <r>
      <t>印加劇情衍生</t>
    </r>
    <r>
      <rPr>
        <sz val="10"/>
        <color theme="1"/>
        <rFont val="微軟正黑體"/>
        <family val="2"/>
        <charset val="136"/>
      </rPr>
      <t/>
    </r>
    <phoneticPr fontId="5" type="noConversion"/>
  </si>
  <si>
    <t>維拉克魯斯東南部</t>
    <phoneticPr fontId="5" type="noConversion"/>
  </si>
  <si>
    <t>盜賊騎士系列</t>
    <phoneticPr fontId="1" type="noConversion"/>
  </si>
  <si>
    <t>雅加達</t>
    <phoneticPr fontId="5" type="noConversion"/>
  </si>
  <si>
    <t>塔馬塔夫</t>
    <phoneticPr fontId="5" type="noConversion"/>
  </si>
  <si>
    <t>稀世的寶石系列</t>
    <phoneticPr fontId="5" type="noConversion"/>
  </si>
  <si>
    <t>四</t>
    <phoneticPr fontId="5" type="noConversion"/>
  </si>
  <si>
    <t>京劇服</t>
    <phoneticPr fontId="5" type="noConversion"/>
  </si>
  <si>
    <t>藝能之新潮流</t>
    <phoneticPr fontId="5" type="noConversion"/>
  </si>
  <si>
    <t>杭州</t>
    <phoneticPr fontId="5" type="noConversion"/>
  </si>
  <si>
    <t>百濟王的大刀</t>
    <phoneticPr fontId="5" type="noConversion"/>
  </si>
  <si>
    <t>百濟王之軌跡</t>
    <phoneticPr fontId="5" type="noConversion"/>
  </si>
  <si>
    <t>朝鮮半島西岸(公州北)</t>
    <phoneticPr fontId="5" type="noConversion"/>
  </si>
  <si>
    <t>關於鄭成功的再次調查</t>
    <phoneticPr fontId="5" type="noConversion"/>
  </si>
  <si>
    <t>安平</t>
    <phoneticPr fontId="5" type="noConversion"/>
  </si>
  <si>
    <t>斯德哥爾摩</t>
    <phoneticPr fontId="5" type="noConversion"/>
  </si>
  <si>
    <t>斯堪地那維亞西海岸</t>
    <phoneticPr fontId="5" type="noConversion"/>
  </si>
  <si>
    <t>新羅的金冠</t>
    <phoneticPr fontId="5" type="noConversion"/>
  </si>
  <si>
    <t>為研究新羅</t>
    <phoneticPr fontId="5" type="noConversion"/>
  </si>
  <si>
    <t>浦項西</t>
    <phoneticPr fontId="5" type="noConversion"/>
  </si>
  <si>
    <t>傳教士的書信</t>
    <phoneticPr fontId="5" type="noConversion"/>
  </si>
  <si>
    <t>堺市之風評</t>
    <phoneticPr fontId="5" type="noConversion"/>
  </si>
  <si>
    <t>東大寺香木</t>
    <phoneticPr fontId="5" type="noConversion"/>
  </si>
  <si>
    <t>受人尊愛的香料</t>
    <phoneticPr fontId="5" type="noConversion"/>
  </si>
  <si>
    <t>雅加達</t>
    <phoneticPr fontId="5" type="noConversion"/>
  </si>
  <si>
    <t>日本列島東南岸</t>
    <phoneticPr fontId="5" type="noConversion"/>
  </si>
  <si>
    <t>源氏物語</t>
    <phoneticPr fontId="5" type="noConversion"/>
  </si>
  <si>
    <t>堺市</t>
    <phoneticPr fontId="5" type="noConversion"/>
  </si>
  <si>
    <t>凱爾之書</t>
    <phoneticPr fontId="5" type="noConversion"/>
  </si>
  <si>
    <t>世界上最美的書</t>
    <phoneticPr fontId="5" type="noConversion"/>
  </si>
  <si>
    <t>斯德哥爾摩</t>
    <phoneticPr fontId="5" type="noConversion"/>
  </si>
  <si>
    <t>都柏林</t>
    <phoneticPr fontId="5" type="noConversion"/>
  </si>
  <si>
    <t>武器操作指南</t>
    <phoneticPr fontId="5" type="noConversion"/>
  </si>
  <si>
    <t>贈與傭兵的兵法書</t>
    <phoneticPr fontId="5" type="noConversion"/>
  </si>
  <si>
    <t>馬賽/突尼斯</t>
    <phoneticPr fontId="5" type="noConversion"/>
  </si>
  <si>
    <t>至王室之墓的線索</t>
    <phoneticPr fontId="5" type="noConversion"/>
  </si>
  <si>
    <t>卡利卡特</t>
    <phoneticPr fontId="5" type="noConversion"/>
  </si>
  <si>
    <t>瓜地馬拉東北部(科潘河北岸)</t>
    <phoneticPr fontId="5" type="noConversion"/>
  </si>
  <si>
    <t>亞歷山大</t>
    <phoneticPr fontId="5" type="noConversion"/>
  </si>
  <si>
    <t>辟邪像</t>
    <phoneticPr fontId="5" type="noConversion"/>
  </si>
  <si>
    <t>遺跡探險</t>
    <phoneticPr fontId="1" type="noConversion"/>
  </si>
  <si>
    <t>AR3</t>
    <phoneticPr fontId="1" type="noConversion"/>
  </si>
  <si>
    <t>四</t>
    <phoneticPr fontId="1" type="noConversion"/>
  </si>
  <si>
    <t>雪人的頭皮</t>
    <phoneticPr fontId="1" type="noConversion"/>
  </si>
  <si>
    <t>倫敦</t>
    <phoneticPr fontId="1" type="noConversion"/>
  </si>
  <si>
    <t>孟加拉灣北岸(喜馬拉雅山脈)</t>
    <phoneticPr fontId="1" type="noConversion"/>
  </si>
  <si>
    <t>嘉定西北部(柬埔寨暹粒近郊)</t>
    <phoneticPr fontId="5" type="noConversion"/>
  </si>
  <si>
    <t>開羅對岸(吉薩地區)</t>
    <phoneticPr fontId="5" type="noConversion"/>
  </si>
  <si>
    <t>煉金術系列</t>
    <phoneticPr fontId="5" type="noConversion"/>
  </si>
  <si>
    <t>排灣族的衣服</t>
    <phoneticPr fontId="5" type="noConversion"/>
  </si>
  <si>
    <t>生自毒蛇的民族</t>
    <phoneticPr fontId="5" type="noConversion"/>
  </si>
  <si>
    <t>雅加達</t>
    <phoneticPr fontId="5" type="noConversion"/>
  </si>
  <si>
    <t>安平</t>
    <phoneticPr fontId="5" type="noConversion"/>
  </si>
  <si>
    <t>熙德之歌</t>
    <phoneticPr fontId="5" type="noConversion"/>
  </si>
  <si>
    <t>受人傳頌之英雄</t>
    <phoneticPr fontId="5" type="noConversion"/>
  </si>
  <si>
    <t>塞維爾</t>
    <phoneticPr fontId="5" type="noConversion"/>
  </si>
  <si>
    <t>熱那亞</t>
    <phoneticPr fontId="5" type="noConversion"/>
  </si>
  <si>
    <t>收復失地運動系列</t>
    <phoneticPr fontId="1" type="noConversion"/>
  </si>
  <si>
    <t>銀餐具</t>
    <phoneticPr fontId="5" type="noConversion"/>
  </si>
  <si>
    <t>保命的餐具</t>
    <phoneticPr fontId="5" type="noConversion"/>
  </si>
  <si>
    <t>古代肥皂</t>
    <phoneticPr fontId="5" type="noConversion"/>
  </si>
  <si>
    <t>俄羅斯馴鹿皮</t>
    <phoneticPr fontId="1" type="noConversion"/>
  </si>
  <si>
    <t>阿姆斯特丹</t>
    <phoneticPr fontId="5" type="noConversion"/>
  </si>
  <si>
    <t>倫敦</t>
    <phoneticPr fontId="5" type="noConversion"/>
  </si>
  <si>
    <t>利馬北部</t>
    <phoneticPr fontId="5" type="noConversion"/>
  </si>
  <si>
    <t>春望</t>
    <phoneticPr fontId="1" type="noConversion"/>
  </si>
  <si>
    <t>遺(隱)：樂山大佛深層</t>
    <phoneticPr fontId="5" type="noConversion"/>
  </si>
  <si>
    <t>GA3+</t>
    <phoneticPr fontId="1" type="noConversion"/>
  </si>
  <si>
    <t>石幣</t>
    <phoneticPr fontId="1" type="noConversion"/>
  </si>
  <si>
    <t>塞維爾</t>
    <phoneticPr fontId="1" type="noConversion"/>
  </si>
  <si>
    <t>達沃</t>
    <phoneticPr fontId="1" type="noConversion"/>
  </si>
  <si>
    <t>薩滿們的貨幣</t>
    <phoneticPr fontId="1" type="noConversion"/>
  </si>
  <si>
    <t>突尼斯</t>
    <phoneticPr fontId="1" type="noConversion"/>
  </si>
  <si>
    <t>鄂霍次克海西岸(貝加爾湖)</t>
    <phoneticPr fontId="1" type="noConversion"/>
  </si>
  <si>
    <t>五弦琵琶</t>
    <phoneticPr fontId="5" type="noConversion"/>
  </si>
  <si>
    <t>傳入的弦樂器</t>
    <phoneticPr fontId="5" type="noConversion"/>
  </si>
  <si>
    <t>長崎</t>
    <phoneticPr fontId="5" type="noConversion"/>
  </si>
  <si>
    <t>天下布武之印</t>
    <phoneticPr fontId="5" type="noConversion"/>
  </si>
  <si>
    <t>遺：安土城中層</t>
    <phoneticPr fontId="5" type="noConversion"/>
  </si>
  <si>
    <t>枕草子</t>
    <phoneticPr fontId="5" type="noConversion"/>
  </si>
  <si>
    <t>EA3</t>
    <phoneticPr fontId="5" type="noConversion"/>
  </si>
  <si>
    <t>GA2+</t>
    <phoneticPr fontId="1" type="noConversion"/>
  </si>
  <si>
    <t>萬葉集</t>
    <phoneticPr fontId="5" type="noConversion"/>
  </si>
  <si>
    <t>最古的和歌集</t>
    <phoneticPr fontId="5" type="noConversion"/>
  </si>
  <si>
    <t>安平</t>
    <phoneticPr fontId="5" type="noConversion"/>
  </si>
  <si>
    <t>長崎</t>
    <phoneticPr fontId="5" type="noConversion"/>
  </si>
  <si>
    <t>水滸傳</t>
    <phoneticPr fontId="5" type="noConversion"/>
  </si>
  <si>
    <t>明朝百姓喜好的書</t>
    <phoneticPr fontId="5" type="noConversion"/>
  </si>
  <si>
    <t>雅加達</t>
    <phoneticPr fontId="5" type="noConversion"/>
  </si>
  <si>
    <t>杭州</t>
    <phoneticPr fontId="5" type="noConversion"/>
  </si>
  <si>
    <t>長恨歌</t>
    <phoneticPr fontId="5" type="noConversion"/>
  </si>
  <si>
    <t>攜帶書的男人</t>
    <phoneticPr fontId="5" type="noConversion"/>
  </si>
  <si>
    <t>劈雷之刃</t>
    <phoneticPr fontId="5" type="noConversion"/>
  </si>
  <si>
    <t>長崎北</t>
    <phoneticPr fontId="5" type="noConversion"/>
  </si>
  <si>
    <t>EA2</t>
    <phoneticPr fontId="1" type="noConversion"/>
  </si>
  <si>
    <t>四</t>
    <phoneticPr fontId="1" type="noConversion"/>
  </si>
  <si>
    <t>利比亞沙漠玻璃</t>
    <phoneticPr fontId="1" type="noConversion"/>
  </si>
  <si>
    <t>威尼斯</t>
    <phoneticPr fontId="1" type="noConversion"/>
  </si>
  <si>
    <t>埃及北岸</t>
    <phoneticPr fontId="5" type="noConversion"/>
  </si>
  <si>
    <t>GA2+</t>
    <phoneticPr fontId="1" type="noConversion"/>
  </si>
  <si>
    <t>四</t>
    <phoneticPr fontId="5" type="noConversion"/>
  </si>
  <si>
    <t>皇家港的貨幣</t>
    <phoneticPr fontId="5" type="noConversion"/>
  </si>
  <si>
    <t>圖：某城市貨幣的地圖(財寶5)</t>
    <phoneticPr fontId="5" type="noConversion"/>
  </si>
  <si>
    <t>聖彼得堡</t>
    <phoneticPr fontId="1" type="noConversion"/>
  </si>
  <si>
    <t>皇家港</t>
    <phoneticPr fontId="1" type="noConversion"/>
  </si>
  <si>
    <t>白拍子的服裝</t>
    <phoneticPr fontId="5" type="noConversion"/>
  </si>
  <si>
    <t>麗人之舞</t>
    <phoneticPr fontId="5" type="noConversion"/>
  </si>
  <si>
    <t>安平</t>
    <phoneticPr fontId="5" type="noConversion"/>
  </si>
  <si>
    <t>江戶</t>
    <phoneticPr fontId="5" type="noConversion"/>
  </si>
  <si>
    <t>蘭嶼的怪船</t>
    <phoneticPr fontId="5" type="noConversion"/>
  </si>
  <si>
    <t>雅加達</t>
    <phoneticPr fontId="5" type="noConversion"/>
  </si>
  <si>
    <t>淡水</t>
    <phoneticPr fontId="5" type="noConversion"/>
  </si>
  <si>
    <t>倫敦</t>
    <phoneticPr fontId="5" type="noConversion"/>
  </si>
  <si>
    <t>貝魯特</t>
    <phoneticPr fontId="5" type="noConversion"/>
  </si>
  <si>
    <t>短歌行</t>
    <phoneticPr fontId="5" type="noConversion"/>
  </si>
  <si>
    <t>奸雄的廬山真面目</t>
    <phoneticPr fontId="5" type="noConversion"/>
  </si>
  <si>
    <t>重慶</t>
    <phoneticPr fontId="5" type="noConversion"/>
  </si>
  <si>
    <t>GA4</t>
    <phoneticPr fontId="1" type="noConversion"/>
  </si>
  <si>
    <t>四</t>
    <phoneticPr fontId="1" type="noConversion"/>
  </si>
  <si>
    <t>巴比倫豎琴</t>
    <phoneticPr fontId="1" type="noConversion"/>
  </si>
  <si>
    <t>巴比倫的浪漫</t>
    <phoneticPr fontId="1" type="noConversion"/>
  </si>
  <si>
    <t>卡利卡特</t>
    <phoneticPr fontId="1" type="noConversion"/>
  </si>
  <si>
    <t>巴黎</t>
    <phoneticPr fontId="1" type="noConversion"/>
  </si>
  <si>
    <t>雅加達</t>
    <phoneticPr fontId="5" type="noConversion"/>
  </si>
  <si>
    <t>伽利萊的魯特琴</t>
    <phoneticPr fontId="5" type="noConversion"/>
  </si>
  <si>
    <t>父親的魯特琴</t>
    <phoneticPr fontId="5" type="noConversion"/>
  </si>
  <si>
    <t>雅典</t>
    <phoneticPr fontId="5" type="noConversion"/>
  </si>
  <si>
    <t>比薩</t>
    <phoneticPr fontId="5" type="noConversion"/>
  </si>
  <si>
    <t>西遊記</t>
    <phoneticPr fontId="5" type="noConversion"/>
  </si>
  <si>
    <t>安平</t>
    <phoneticPr fontId="5" type="noConversion"/>
  </si>
  <si>
    <t>泉州</t>
    <phoneticPr fontId="5" type="noConversion"/>
  </si>
  <si>
    <t>雅加達</t>
    <phoneticPr fontId="5" type="noConversion"/>
  </si>
  <si>
    <t>旺格努伊</t>
    <phoneticPr fontId="5" type="noConversion"/>
  </si>
  <si>
    <t>雅加達</t>
    <phoneticPr fontId="5" type="noConversion"/>
  </si>
  <si>
    <t>澳洲西北岸</t>
    <phoneticPr fontId="5" type="noConversion"/>
  </si>
  <si>
    <t>宇治拾遺物語</t>
    <phoneticPr fontId="5" type="noConversion"/>
  </si>
  <si>
    <t>夢之啟示與故事集</t>
    <phoneticPr fontId="5" type="noConversion"/>
  </si>
  <si>
    <t>堺市</t>
    <phoneticPr fontId="5" type="noConversion"/>
  </si>
  <si>
    <t>聖多明哥</t>
    <phoneticPr fontId="5" type="noConversion"/>
  </si>
  <si>
    <t>維拉克魯斯東南部</t>
    <phoneticPr fontId="5" type="noConversion"/>
  </si>
  <si>
    <t>拉美西斯二世的強弓</t>
    <phoneticPr fontId="5" type="noConversion"/>
  </si>
  <si>
    <t>遺(隱)：阿布辛拜勒神廟上層</t>
    <phoneticPr fontId="5" type="noConversion"/>
  </si>
  <si>
    <t>突尼斯</t>
    <phoneticPr fontId="5" type="noConversion"/>
  </si>
  <si>
    <t>非洲北岸</t>
    <phoneticPr fontId="5" type="noConversion"/>
  </si>
  <si>
    <t>大唐西域記</t>
    <phoneticPr fontId="5" type="noConversion"/>
  </si>
  <si>
    <t>卡利卡特</t>
    <phoneticPr fontId="5" type="noConversion"/>
  </si>
  <si>
    <t>杭州</t>
    <phoneticPr fontId="5" type="noConversion"/>
  </si>
  <si>
    <t>波多貝羅</t>
    <phoneticPr fontId="5" type="noConversion"/>
  </si>
  <si>
    <t>印加劇情二</t>
    <phoneticPr fontId="1" type="noConversion"/>
  </si>
  <si>
    <t>GA3</t>
    <phoneticPr fontId="1" type="noConversion"/>
  </si>
  <si>
    <t>三</t>
    <phoneticPr fontId="1" type="noConversion"/>
  </si>
  <si>
    <t>火熨斗</t>
    <phoneticPr fontId="1" type="noConversion"/>
  </si>
  <si>
    <t>遺跡探險</t>
    <phoneticPr fontId="1" type="noConversion"/>
  </si>
  <si>
    <t>藍鑽</t>
    <phoneticPr fontId="5" type="noConversion"/>
  </si>
  <si>
    <t>突尼斯/亞歷山大/伊斯坦堡</t>
    <phoneticPr fontId="5" type="noConversion"/>
  </si>
  <si>
    <t>非洲南南東岸</t>
    <phoneticPr fontId="5" type="noConversion"/>
  </si>
  <si>
    <t>馬賽/阿姆斯特丹</t>
    <phoneticPr fontId="5" type="noConversion"/>
  </si>
  <si>
    <t>非洲南岸</t>
    <phoneticPr fontId="5" type="noConversion"/>
  </si>
  <si>
    <t>鴿血石</t>
    <phoneticPr fontId="5" type="noConversion"/>
  </si>
  <si>
    <t>塞維爾/倫敦/雅典</t>
    <phoneticPr fontId="5" type="noConversion"/>
  </si>
  <si>
    <t>里加</t>
    <phoneticPr fontId="5" type="noConversion"/>
  </si>
  <si>
    <t>獅子與丘比特的浮雕</t>
    <phoneticPr fontId="5" type="noConversion"/>
  </si>
  <si>
    <t>洛倫索的收集品</t>
    <phoneticPr fontId="5" type="noConversion"/>
  </si>
  <si>
    <t>維拉克魯斯</t>
    <phoneticPr fontId="5" type="noConversion"/>
  </si>
  <si>
    <t>蘭亭序</t>
    <phoneticPr fontId="5" type="noConversion"/>
  </si>
  <si>
    <t>對唐代皇帝的興趣</t>
    <phoneticPr fontId="5" type="noConversion"/>
  </si>
  <si>
    <t>杭州</t>
    <phoneticPr fontId="5" type="noConversion"/>
  </si>
  <si>
    <t>孫子兵法</t>
    <phoneticPr fontId="5" type="noConversion"/>
  </si>
  <si>
    <t>兵法之奧義</t>
    <phoneticPr fontId="5" type="noConversion"/>
  </si>
  <si>
    <t>重慶</t>
    <phoneticPr fontId="5" type="noConversion"/>
  </si>
  <si>
    <t>南美西北岸</t>
    <phoneticPr fontId="5" type="noConversion"/>
  </si>
  <si>
    <t>矢車菊藍寶石</t>
    <phoneticPr fontId="5" type="noConversion"/>
  </si>
  <si>
    <t>倫敦/阿姆斯特丹</t>
    <phoneticPr fontId="5" type="noConversion"/>
  </si>
  <si>
    <t>法螺貝笛</t>
    <phoneticPr fontId="1" type="noConversion"/>
  </si>
  <si>
    <t>遺(隱)：安土城上層</t>
    <phoneticPr fontId="1" type="noConversion"/>
  </si>
  <si>
    <t>遺跡探險</t>
    <phoneticPr fontId="1" type="noConversion"/>
  </si>
  <si>
    <t>金唐傘之馬印</t>
    <phoneticPr fontId="1" type="noConversion"/>
  </si>
  <si>
    <t>遺(隱)：安土城中層</t>
    <phoneticPr fontId="1" type="noConversion"/>
  </si>
  <si>
    <t>馬賽/阿姆斯特丹</t>
    <phoneticPr fontId="5" type="noConversion"/>
  </si>
  <si>
    <t>威尼斯</t>
    <phoneticPr fontId="5" type="noConversion"/>
  </si>
  <si>
    <t>波爾多</t>
    <phoneticPr fontId="5" type="noConversion"/>
  </si>
  <si>
    <t>方法論</t>
    <phoneticPr fontId="5" type="noConversion"/>
  </si>
  <si>
    <t>大國之議論</t>
    <phoneticPr fontId="5" type="noConversion"/>
  </si>
  <si>
    <t>馬賽</t>
    <phoneticPr fontId="5" type="noConversion"/>
  </si>
  <si>
    <t>安土城瓦片</t>
    <phoneticPr fontId="5" type="noConversion"/>
  </si>
  <si>
    <t>遺跡探險</t>
    <phoneticPr fontId="1" type="noConversion"/>
  </si>
  <si>
    <t>EA3+</t>
    <phoneticPr fontId="5" type="noConversion"/>
  </si>
  <si>
    <t>三</t>
    <phoneticPr fontId="5" type="noConversion"/>
  </si>
  <si>
    <t>亞特蘭提斯的真相</t>
    <phoneticPr fontId="1" type="noConversion"/>
  </si>
  <si>
    <t>聖胡安</t>
    <phoneticPr fontId="5" type="noConversion"/>
  </si>
  <si>
    <t>奇幻大陸系列</t>
    <phoneticPr fontId="1" type="noConversion"/>
  </si>
  <si>
    <t>北投石</t>
    <phoneticPr fontId="5" type="noConversion"/>
  </si>
  <si>
    <t>遺：紅毛城中層</t>
    <phoneticPr fontId="5" type="noConversion"/>
  </si>
  <si>
    <t>唐三彩</t>
    <phoneticPr fontId="5" type="noConversion"/>
  </si>
  <si>
    <t>三彩之傳入</t>
    <phoneticPr fontId="5" type="noConversion"/>
  </si>
  <si>
    <t>雲台山西</t>
    <phoneticPr fontId="5" type="noConversion"/>
  </si>
  <si>
    <t>聖喬治</t>
    <phoneticPr fontId="5" type="noConversion"/>
  </si>
  <si>
    <t>非洲南岸</t>
    <phoneticPr fontId="5" type="noConversion"/>
  </si>
  <si>
    <t>阿爾金</t>
    <phoneticPr fontId="5" type="noConversion"/>
  </si>
  <si>
    <t>桑圖爾琴</t>
    <phoneticPr fontId="5" type="noConversion"/>
  </si>
  <si>
    <t>亞丁</t>
    <phoneticPr fontId="5" type="noConversion"/>
  </si>
  <si>
    <t>荷姆茲</t>
    <phoneticPr fontId="5" type="noConversion"/>
  </si>
  <si>
    <t>波多貝羅</t>
    <phoneticPr fontId="5" type="noConversion"/>
  </si>
  <si>
    <t>通貝斯</t>
    <phoneticPr fontId="5" type="noConversion"/>
  </si>
  <si>
    <t>印加劇情二</t>
    <phoneticPr fontId="1" type="noConversion"/>
  </si>
  <si>
    <t>南美西北岸</t>
    <phoneticPr fontId="5" type="noConversion"/>
  </si>
  <si>
    <t>百濟王的勾玉</t>
    <phoneticPr fontId="5" type="noConversion"/>
  </si>
  <si>
    <t>遺跡探險</t>
    <phoneticPr fontId="1" type="noConversion"/>
  </si>
  <si>
    <t>南美北岸高地</t>
    <phoneticPr fontId="5" type="noConversion"/>
  </si>
  <si>
    <t>利馬北部</t>
    <phoneticPr fontId="5" type="noConversion"/>
  </si>
  <si>
    <t>三</t>
    <phoneticPr fontId="1" type="noConversion"/>
  </si>
  <si>
    <t>沙龍</t>
    <phoneticPr fontId="1" type="noConversion"/>
  </si>
  <si>
    <t>開普敦</t>
    <phoneticPr fontId="1" type="noConversion"/>
  </si>
  <si>
    <t>爪哇島北岸</t>
    <phoneticPr fontId="1" type="noConversion"/>
  </si>
  <si>
    <t>柏拉圖指南</t>
    <phoneticPr fontId="5" type="noConversion"/>
  </si>
  <si>
    <t>獅子舞</t>
    <phoneticPr fontId="5" type="noConversion"/>
  </si>
  <si>
    <t>節慶相關疑問</t>
    <phoneticPr fontId="5" type="noConversion"/>
  </si>
  <si>
    <t>東醫寶鑑</t>
    <phoneticPr fontId="5" type="noConversion"/>
  </si>
  <si>
    <t>宮廷醫學之書</t>
    <phoneticPr fontId="5" type="noConversion"/>
  </si>
  <si>
    <t>浦項</t>
    <phoneticPr fontId="5" type="noConversion"/>
  </si>
  <si>
    <t>利馬北部</t>
    <phoneticPr fontId="5" type="noConversion"/>
  </si>
  <si>
    <t>GA3</t>
    <phoneticPr fontId="1" type="noConversion"/>
  </si>
  <si>
    <t>三</t>
    <phoneticPr fontId="1" type="noConversion"/>
  </si>
  <si>
    <t>笙</t>
    <phoneticPr fontId="1" type="noConversion"/>
  </si>
  <si>
    <t>遺(隱)：紅毛城中層</t>
    <phoneticPr fontId="5" type="noConversion"/>
  </si>
  <si>
    <t>遺跡探險</t>
    <phoneticPr fontId="1" type="noConversion"/>
  </si>
  <si>
    <t>守人的帽子</t>
    <phoneticPr fontId="5" type="noConversion"/>
  </si>
  <si>
    <t>一個武人的證明</t>
    <phoneticPr fontId="5" type="noConversion"/>
  </si>
  <si>
    <t>安平</t>
    <phoneticPr fontId="5" type="noConversion"/>
  </si>
  <si>
    <t>浦項</t>
    <phoneticPr fontId="5" type="noConversion"/>
  </si>
  <si>
    <t>為耍正義使者之舞</t>
    <phoneticPr fontId="5" type="noConversion"/>
  </si>
  <si>
    <t>EA1+</t>
    <phoneticPr fontId="1" type="noConversion"/>
  </si>
  <si>
    <t>天文學大成</t>
    <phoneticPr fontId="1" type="noConversion"/>
  </si>
  <si>
    <t>偉大的知識書籍</t>
    <phoneticPr fontId="1" type="noConversion"/>
  </si>
  <si>
    <t>熱那亞/威尼斯/突尼斯</t>
    <phoneticPr fontId="1" type="noConversion"/>
  </si>
  <si>
    <t>亞歷山大</t>
    <phoneticPr fontId="1" type="noConversion"/>
  </si>
  <si>
    <t>AR1</t>
    <phoneticPr fontId="1" type="noConversion"/>
  </si>
  <si>
    <t>竹筒琴</t>
    <phoneticPr fontId="5" type="noConversion"/>
  </si>
  <si>
    <t>嘉定西北部</t>
    <phoneticPr fontId="5" type="noConversion"/>
  </si>
  <si>
    <t>三國志</t>
    <phoneticPr fontId="5" type="noConversion"/>
  </si>
  <si>
    <t>較小說有趣的歷史</t>
    <phoneticPr fontId="5" type="noConversion"/>
  </si>
  <si>
    <t>重慶</t>
    <phoneticPr fontId="5" type="noConversion"/>
  </si>
  <si>
    <t>申聞鼓</t>
    <phoneticPr fontId="5" type="noConversion"/>
  </si>
  <si>
    <t>沉默的大鼓</t>
    <phoneticPr fontId="5" type="noConversion"/>
  </si>
  <si>
    <t>漢陽</t>
    <phoneticPr fontId="5" type="noConversion"/>
  </si>
  <si>
    <t>古今和歌集</t>
    <phoneticPr fontId="5" type="noConversion"/>
  </si>
  <si>
    <t>次於《萬葉集》之和歌集</t>
    <phoneticPr fontId="5" type="noConversion"/>
  </si>
  <si>
    <t>江戶</t>
    <phoneticPr fontId="5" type="noConversion"/>
  </si>
  <si>
    <t>三</t>
    <phoneticPr fontId="5" type="noConversion"/>
  </si>
  <si>
    <t>淡水語辭典</t>
    <phoneticPr fontId="5" type="noConversion"/>
  </si>
  <si>
    <t>遺跡探險</t>
    <phoneticPr fontId="1" type="noConversion"/>
  </si>
  <si>
    <t>套索</t>
    <phoneticPr fontId="1" type="noConversion"/>
  </si>
  <si>
    <t>傳說中的趕牛人</t>
    <phoneticPr fontId="1" type="noConversion"/>
  </si>
  <si>
    <t>塔科馬近郊</t>
    <phoneticPr fontId="1" type="noConversion"/>
  </si>
  <si>
    <t>喀山的大盤子</t>
    <phoneticPr fontId="1" type="noConversion"/>
  </si>
  <si>
    <t>長弓</t>
    <phoneticPr fontId="5" type="noConversion"/>
  </si>
  <si>
    <t>英格蘭的強化弓</t>
    <phoneticPr fontId="5" type="noConversion"/>
  </si>
  <si>
    <t>普利茅斯</t>
    <phoneticPr fontId="5" type="noConversion"/>
  </si>
  <si>
    <t>琅玕</t>
    <phoneticPr fontId="5" type="noConversion"/>
  </si>
  <si>
    <t>威尼斯/亞歷山大/卡利卡特</t>
    <phoneticPr fontId="5" type="noConversion"/>
  </si>
  <si>
    <t>孟加拉灣東北岸</t>
    <phoneticPr fontId="5" type="noConversion"/>
  </si>
  <si>
    <t>AR1</t>
    <phoneticPr fontId="1" type="noConversion"/>
  </si>
  <si>
    <t>打擊沙鈴</t>
    <phoneticPr fontId="5" type="noConversion"/>
  </si>
  <si>
    <t>三</t>
    <phoneticPr fontId="5" type="noConversion"/>
  </si>
  <si>
    <t>里斯本/塞維爾/倫敦</t>
    <phoneticPr fontId="5" type="noConversion"/>
  </si>
  <si>
    <t>波爾多</t>
    <phoneticPr fontId="5" type="noConversion"/>
  </si>
  <si>
    <t>稀有任務，須荷蘭語</t>
    <phoneticPr fontId="5" type="noConversion"/>
  </si>
  <si>
    <t>文蘭島系列</t>
    <phoneticPr fontId="1" type="noConversion"/>
  </si>
  <si>
    <t>加勒比的景色</t>
    <phoneticPr fontId="5" type="noConversion"/>
  </si>
  <si>
    <t>圖：加勒比礦石的地圖(財寶8)</t>
    <phoneticPr fontId="5" type="noConversion"/>
  </si>
  <si>
    <t>經國大典</t>
    <phoneticPr fontId="5" type="noConversion"/>
  </si>
  <si>
    <t>卡利卡特</t>
    <phoneticPr fontId="5" type="noConversion"/>
  </si>
  <si>
    <t>漢陽</t>
    <phoneticPr fontId="5" type="noConversion"/>
  </si>
  <si>
    <t>高麗青瓷</t>
    <phoneticPr fontId="5" type="noConversion"/>
  </si>
  <si>
    <t>浦項</t>
    <phoneticPr fontId="5" type="noConversion"/>
  </si>
  <si>
    <t>人獸型耳飾</t>
    <phoneticPr fontId="5" type="noConversion"/>
  </si>
  <si>
    <t>亞歷山大</t>
    <phoneticPr fontId="5" type="noConversion"/>
  </si>
  <si>
    <t>台灣島東南岸</t>
    <phoneticPr fontId="5" type="noConversion"/>
  </si>
  <si>
    <t>歷史典籍中之生涯</t>
    <phoneticPr fontId="5" type="noConversion"/>
  </si>
  <si>
    <t>尼羅河上游(亞斯文南部)</t>
    <phoneticPr fontId="5" type="noConversion"/>
  </si>
  <si>
    <t>光之長笛系列</t>
    <phoneticPr fontId="1" type="noConversion"/>
  </si>
  <si>
    <t>亞丁</t>
    <phoneticPr fontId="5" type="noConversion"/>
  </si>
  <si>
    <t>巴士拉西北部(烏爾地區)</t>
    <phoneticPr fontId="5" type="noConversion"/>
  </si>
  <si>
    <t>百濟王的冠飾</t>
    <phoneticPr fontId="5" type="noConversion"/>
  </si>
  <si>
    <t>遺跡探險</t>
    <phoneticPr fontId="1" type="noConversion"/>
  </si>
  <si>
    <t>阿那薩其笛</t>
    <phoneticPr fontId="1" type="noConversion"/>
  </si>
  <si>
    <t>部落的調查</t>
    <phoneticPr fontId="1" type="noConversion"/>
  </si>
  <si>
    <t>波多貝羅</t>
    <phoneticPr fontId="5" type="noConversion"/>
  </si>
  <si>
    <t>時尚的桌布</t>
    <phoneticPr fontId="1" type="noConversion"/>
  </si>
  <si>
    <t>法馬古斯塔</t>
    <phoneticPr fontId="1" type="noConversion"/>
  </si>
  <si>
    <t>高粱酒</t>
    <phoneticPr fontId="1" type="noConversion"/>
  </si>
  <si>
    <t>遺(隱)：紅毛城上層</t>
    <phoneticPr fontId="5" type="noConversion"/>
  </si>
  <si>
    <t>新穎頭盔</t>
    <phoneticPr fontId="5" type="noConversion"/>
  </si>
  <si>
    <t>圖：某諸侯頭盔的地圖(財寶8)</t>
    <phoneticPr fontId="5" type="noConversion"/>
  </si>
  <si>
    <t>江戶北</t>
    <phoneticPr fontId="5" type="noConversion"/>
  </si>
  <si>
    <t>玳瑁的梳子</t>
    <phoneticPr fontId="5" type="noConversion"/>
  </si>
  <si>
    <t>遺：安土城上層</t>
    <phoneticPr fontId="5" type="noConversion"/>
  </si>
  <si>
    <t>太平記</t>
    <phoneticPr fontId="5" type="noConversion"/>
  </si>
  <si>
    <t>祈願和平的戰記故事</t>
    <phoneticPr fontId="5" type="noConversion"/>
  </si>
  <si>
    <t>安平</t>
    <phoneticPr fontId="5" type="noConversion"/>
  </si>
  <si>
    <t>江戶</t>
    <phoneticPr fontId="5" type="noConversion"/>
  </si>
  <si>
    <t>罕見的醫學書籍</t>
    <phoneticPr fontId="5" type="noConversion"/>
  </si>
  <si>
    <t>威尼斯</t>
    <phoneticPr fontId="5" type="noConversion"/>
  </si>
  <si>
    <t>伊斯坦堡</t>
    <phoneticPr fontId="5" type="noConversion"/>
  </si>
  <si>
    <t>土耳其西岸</t>
    <phoneticPr fontId="5" type="noConversion"/>
  </si>
  <si>
    <t>GA3+</t>
    <phoneticPr fontId="1" type="noConversion"/>
  </si>
  <si>
    <t>夏威夷</t>
    <phoneticPr fontId="1" type="noConversion"/>
  </si>
  <si>
    <t>EA1+</t>
    <phoneticPr fontId="1" type="noConversion"/>
  </si>
  <si>
    <t>星際信使</t>
    <phoneticPr fontId="1" type="noConversion"/>
  </si>
  <si>
    <t>伽利略的著作</t>
    <phoneticPr fontId="1" type="noConversion"/>
  </si>
  <si>
    <t>里斯本/塞維爾</t>
    <phoneticPr fontId="1" type="noConversion"/>
  </si>
  <si>
    <t>比薩</t>
    <phoneticPr fontId="1" type="noConversion"/>
  </si>
  <si>
    <t>噴吉</t>
    <phoneticPr fontId="1" type="noConversion"/>
  </si>
  <si>
    <t>加爾各答</t>
    <phoneticPr fontId="1" type="noConversion"/>
  </si>
  <si>
    <t>守護人的美杜莎之眼</t>
    <phoneticPr fontId="5" type="noConversion"/>
  </si>
  <si>
    <t>雅典</t>
    <phoneticPr fontId="5" type="noConversion"/>
  </si>
  <si>
    <t>伊斯坦堡</t>
    <phoneticPr fontId="5" type="noConversion"/>
  </si>
  <si>
    <t>特拉布宗</t>
    <phoneticPr fontId="5" type="noConversion"/>
  </si>
  <si>
    <t>貝魯特</t>
    <phoneticPr fontId="5" type="noConversion"/>
  </si>
  <si>
    <t>亞歷山大</t>
    <phoneticPr fontId="5" type="noConversion"/>
  </si>
  <si>
    <t>聖喬治系列</t>
    <phoneticPr fontId="5" type="noConversion"/>
  </si>
  <si>
    <t>EA3</t>
    <phoneticPr fontId="5" type="noConversion"/>
  </si>
  <si>
    <t>二</t>
    <phoneticPr fontId="5" type="noConversion"/>
  </si>
  <si>
    <t>塞尼特</t>
    <phoneticPr fontId="1" type="noConversion"/>
  </si>
  <si>
    <t>圖：古埃及遺物的地圖(財寶10)</t>
    <phoneticPr fontId="5" type="noConversion"/>
  </si>
  <si>
    <t>卡利卡特</t>
    <phoneticPr fontId="5" type="noConversion"/>
  </si>
  <si>
    <t>尼羅河中部(路克索地區)</t>
    <phoneticPr fontId="5" type="noConversion"/>
  </si>
  <si>
    <t>二</t>
    <phoneticPr fontId="5" type="noConversion"/>
  </si>
  <si>
    <t>杜若之書</t>
    <phoneticPr fontId="5" type="noConversion"/>
  </si>
  <si>
    <t>圖：裝飾過的抄本的地圖 (財寶8)</t>
    <phoneticPr fontId="5" type="noConversion"/>
  </si>
  <si>
    <t>林迪斯芳福音書</t>
    <phoneticPr fontId="5" type="noConversion"/>
  </si>
  <si>
    <t>訓民正音</t>
    <phoneticPr fontId="5" type="noConversion"/>
  </si>
  <si>
    <t>尋求正確的語言</t>
    <phoneticPr fontId="5" type="noConversion"/>
  </si>
  <si>
    <t>雅加達/卡利卡特</t>
    <phoneticPr fontId="5" type="noConversion"/>
  </si>
  <si>
    <t>漢陽</t>
    <phoneticPr fontId="5" type="noConversion"/>
  </si>
  <si>
    <t>一定要有朝鮮語</t>
    <phoneticPr fontId="1" type="noConversion"/>
  </si>
  <si>
    <t>鹿皮製鞠</t>
    <phoneticPr fontId="5" type="noConversion"/>
  </si>
  <si>
    <t>喜好球技者之調查委託</t>
    <phoneticPr fontId="5" type="noConversion"/>
  </si>
  <si>
    <t>堺市</t>
    <phoneticPr fontId="5" type="noConversion"/>
  </si>
  <si>
    <t>夏爾卡的髮飾</t>
    <phoneticPr fontId="5" type="noConversion"/>
  </si>
  <si>
    <t>盧貝克東南部</t>
    <phoneticPr fontId="5" type="noConversion"/>
  </si>
  <si>
    <t>AR2</t>
    <phoneticPr fontId="5" type="noConversion"/>
  </si>
  <si>
    <t>擊棒</t>
    <phoneticPr fontId="5" type="noConversion"/>
  </si>
  <si>
    <t>亞歷山大</t>
    <phoneticPr fontId="5" type="noConversion"/>
  </si>
  <si>
    <t>利馬東北部</t>
    <phoneticPr fontId="5" type="noConversion"/>
  </si>
  <si>
    <t>哈瓦那東部</t>
    <phoneticPr fontId="5" type="noConversion"/>
  </si>
  <si>
    <t>嘉定西北部(柬埔寨暹粒近郊)</t>
    <phoneticPr fontId="5" type="noConversion"/>
  </si>
  <si>
    <t>不列顛島北岸</t>
    <phoneticPr fontId="5" type="noConversion"/>
  </si>
  <si>
    <t>人面壺</t>
    <phoneticPr fontId="5" type="noConversion"/>
  </si>
  <si>
    <t>遺：紅毛城上層</t>
    <phoneticPr fontId="5" type="noConversion"/>
  </si>
  <si>
    <t>鬥牛場整理券</t>
    <phoneticPr fontId="5" type="noConversion"/>
  </si>
  <si>
    <t>熱那亞</t>
    <phoneticPr fontId="5" type="noConversion"/>
  </si>
  <si>
    <t>國王大道系列</t>
    <phoneticPr fontId="5" type="noConversion"/>
  </si>
  <si>
    <t>爪哇島北岸</t>
    <phoneticPr fontId="5" type="noConversion"/>
  </si>
  <si>
    <t>同敕命：未知的魅力</t>
    <phoneticPr fontId="1" type="noConversion"/>
  </si>
  <si>
    <t>桑給巴爾</t>
    <phoneticPr fontId="5" type="noConversion"/>
  </si>
  <si>
    <t>紅海東岸</t>
    <phoneticPr fontId="5" type="noConversion"/>
  </si>
  <si>
    <t>EA3</t>
    <phoneticPr fontId="5" type="noConversion"/>
  </si>
  <si>
    <t>二</t>
    <phoneticPr fontId="5" type="noConversion"/>
  </si>
  <si>
    <t>蛇形徽章</t>
    <phoneticPr fontId="1" type="noConversion"/>
  </si>
  <si>
    <t>圖：古埃及遺物的地圖(財寶8)</t>
    <phoneticPr fontId="5" type="noConversion"/>
  </si>
  <si>
    <t>威尼斯</t>
    <phoneticPr fontId="5" type="noConversion"/>
  </si>
  <si>
    <t>開羅對岸(吉薩地區)</t>
    <phoneticPr fontId="5" type="noConversion"/>
  </si>
  <si>
    <t>圖：古代法典的地圖(財寶9)</t>
    <phoneticPr fontId="5" type="noConversion"/>
  </si>
  <si>
    <t>勃固北部</t>
    <phoneticPr fontId="5" type="noConversion"/>
  </si>
  <si>
    <t>琉璃珠的項鏈</t>
    <phoneticPr fontId="5" type="noConversion"/>
  </si>
  <si>
    <t>村落之遺跡</t>
    <phoneticPr fontId="5" type="noConversion"/>
  </si>
  <si>
    <t>台灣島東南岸</t>
    <phoneticPr fontId="5" type="noConversion"/>
  </si>
  <si>
    <t>開羅東南部</t>
    <phoneticPr fontId="5" type="noConversion"/>
  </si>
  <si>
    <t>倫敦</t>
    <phoneticPr fontId="5" type="noConversion"/>
  </si>
  <si>
    <t>都柏林北部</t>
    <phoneticPr fontId="5" type="noConversion"/>
  </si>
  <si>
    <t>庫夫林系列</t>
    <phoneticPr fontId="5" type="noConversion"/>
  </si>
  <si>
    <t>聖多明哥</t>
    <phoneticPr fontId="5" type="noConversion"/>
  </si>
  <si>
    <t>波多貝羅西北部</t>
    <phoneticPr fontId="5" type="noConversion"/>
  </si>
  <si>
    <t>同敕命：追蹤調查失蹤的調查隊</t>
    <phoneticPr fontId="1" type="noConversion"/>
  </si>
  <si>
    <t>利馬</t>
    <phoneticPr fontId="5" type="noConversion"/>
  </si>
  <si>
    <t>南美西南岸</t>
    <phoneticPr fontId="5" type="noConversion"/>
  </si>
  <si>
    <t>同敕命：搜索黃金鄉的寶藏</t>
    <phoneticPr fontId="1" type="noConversion"/>
  </si>
  <si>
    <t>圖：被隱藏的財寶的地圖(財寶8)</t>
    <phoneticPr fontId="5" type="noConversion"/>
  </si>
  <si>
    <t>里斯本/阿姆斯特丹</t>
    <phoneticPr fontId="5" type="noConversion"/>
  </si>
  <si>
    <t>馬達加斯加西岸</t>
    <phoneticPr fontId="5" type="noConversion"/>
  </si>
  <si>
    <t>開羅對岸</t>
    <phoneticPr fontId="5" type="noConversion"/>
  </si>
  <si>
    <t>將軍、敵國女士和公主系列</t>
    <phoneticPr fontId="1" type="noConversion"/>
  </si>
  <si>
    <t>倫敦/阿姆斯特丹/斯德哥爾摩</t>
    <phoneticPr fontId="5" type="noConversion"/>
  </si>
  <si>
    <t>南特南部</t>
    <phoneticPr fontId="5" type="noConversion"/>
  </si>
  <si>
    <t>二</t>
    <phoneticPr fontId="5" type="noConversion"/>
  </si>
  <si>
    <t>百步蛇的陶壺</t>
    <phoneticPr fontId="5" type="noConversion"/>
  </si>
  <si>
    <t>圖：古代道具的地圖(財寶9)</t>
    <phoneticPr fontId="5" type="noConversion"/>
  </si>
  <si>
    <t>亞歷山大</t>
    <phoneticPr fontId="5" type="noConversion"/>
  </si>
  <si>
    <t>台灣島東南岸</t>
    <phoneticPr fontId="5" type="noConversion"/>
  </si>
  <si>
    <t>南美西北岸</t>
    <phoneticPr fontId="5" type="noConversion"/>
  </si>
  <si>
    <t>圖：安地斯樂器的地圖(財寶7)</t>
    <phoneticPr fontId="1" type="noConversion"/>
  </si>
  <si>
    <t>中南美開拓港</t>
    <phoneticPr fontId="1" type="noConversion"/>
  </si>
  <si>
    <t>利馬北部</t>
    <phoneticPr fontId="1" type="noConversion"/>
  </si>
  <si>
    <t>桑給巴爾/亞丁</t>
    <phoneticPr fontId="5" type="noConversion"/>
  </si>
  <si>
    <t>卡利卡特</t>
    <phoneticPr fontId="5" type="noConversion"/>
  </si>
  <si>
    <t>旺格努伊</t>
    <phoneticPr fontId="5" type="noConversion"/>
  </si>
  <si>
    <t>梅瓶</t>
    <phoneticPr fontId="5" type="noConversion"/>
  </si>
  <si>
    <t>沉船：東亞貿易船</t>
    <phoneticPr fontId="5" type="noConversion"/>
  </si>
  <si>
    <t>東亞</t>
    <phoneticPr fontId="5" type="noConversion"/>
  </si>
  <si>
    <t>阿姆斯特丹</t>
    <phoneticPr fontId="5" type="noConversion"/>
  </si>
  <si>
    <t>威尼斯</t>
    <phoneticPr fontId="5" type="noConversion"/>
  </si>
  <si>
    <t>圖：象牙雕刻的女神像的地圖(財寶7)</t>
    <phoneticPr fontId="5" type="noConversion"/>
  </si>
  <si>
    <t>熱那亞/雅典</t>
    <phoneticPr fontId="5" type="noConversion"/>
  </si>
  <si>
    <t>埃及北岸</t>
    <phoneticPr fontId="5" type="noConversion"/>
  </si>
  <si>
    <t>桑給巴爾/亞丁/卡利卡特</t>
    <phoneticPr fontId="5" type="noConversion"/>
  </si>
  <si>
    <t>巴士拉</t>
    <phoneticPr fontId="5" type="noConversion"/>
  </si>
  <si>
    <t>牛仔領巾</t>
    <phoneticPr fontId="1" type="noConversion"/>
  </si>
  <si>
    <t>追牛的人</t>
    <phoneticPr fontId="1" type="noConversion"/>
  </si>
  <si>
    <t>19世紀時代任務</t>
    <phoneticPr fontId="1" type="noConversion"/>
  </si>
  <si>
    <t>成了馬雅人的西班牙人</t>
    <phoneticPr fontId="1" type="noConversion"/>
  </si>
  <si>
    <t>爪哇島北岸</t>
    <phoneticPr fontId="5" type="noConversion"/>
  </si>
  <si>
    <t>伊斯坦堡</t>
    <phoneticPr fontId="5" type="noConversion"/>
  </si>
  <si>
    <t>特拉布宗</t>
    <phoneticPr fontId="5" type="noConversion"/>
  </si>
  <si>
    <t>二</t>
    <phoneticPr fontId="5" type="noConversion"/>
  </si>
  <si>
    <t>高麗輿地志書</t>
    <phoneticPr fontId="5" type="noConversion"/>
  </si>
  <si>
    <t>雅加達</t>
    <phoneticPr fontId="5" type="noConversion"/>
  </si>
  <si>
    <t>漢陽</t>
    <phoneticPr fontId="5" type="noConversion"/>
  </si>
  <si>
    <t>AR2+</t>
    <phoneticPr fontId="5" type="noConversion"/>
  </si>
  <si>
    <t>二</t>
    <phoneticPr fontId="1" type="noConversion"/>
  </si>
  <si>
    <t>拜耳星圖</t>
    <phoneticPr fontId="1" type="noConversion"/>
  </si>
  <si>
    <t>舊金山</t>
    <phoneticPr fontId="1" type="noConversion"/>
  </si>
  <si>
    <t>法蘭克福</t>
    <phoneticPr fontId="1" type="noConversion"/>
  </si>
  <si>
    <t>塞維爾</t>
    <phoneticPr fontId="5" type="noConversion"/>
  </si>
  <si>
    <t>維拉克魯斯</t>
    <phoneticPr fontId="5" type="noConversion"/>
  </si>
  <si>
    <t>圖：阿茲特克戰士的槍的地圖(財寶7)</t>
    <phoneticPr fontId="5" type="noConversion"/>
  </si>
  <si>
    <t>維拉克魯斯東南部(特諾奇蒂特蘭)</t>
    <phoneticPr fontId="5" type="noConversion"/>
  </si>
  <si>
    <t>亞歷山大</t>
    <phoneticPr fontId="5" type="noConversion"/>
  </si>
  <si>
    <t>京人偶</t>
    <phoneticPr fontId="5" type="noConversion"/>
  </si>
  <si>
    <t>名特產</t>
    <phoneticPr fontId="5" type="noConversion"/>
  </si>
  <si>
    <t>安平</t>
    <phoneticPr fontId="5" type="noConversion"/>
  </si>
  <si>
    <t>江戶</t>
    <phoneticPr fontId="5" type="noConversion"/>
  </si>
  <si>
    <t>永樂大典</t>
    <phoneticPr fontId="5" type="noConversion"/>
  </si>
  <si>
    <t>圖：貴重書籍的地圖(財寶8)</t>
    <phoneticPr fontId="5" type="noConversion"/>
  </si>
  <si>
    <t>杭州</t>
    <phoneticPr fontId="5" type="noConversion"/>
  </si>
  <si>
    <t>黃河下游</t>
    <phoneticPr fontId="5" type="noConversion"/>
  </si>
  <si>
    <t>舞女的扇子</t>
    <phoneticPr fontId="5" type="noConversion"/>
  </si>
  <si>
    <t>罕見之舞</t>
    <phoneticPr fontId="5" type="noConversion"/>
  </si>
  <si>
    <t>釜山</t>
    <phoneticPr fontId="5" type="noConversion"/>
  </si>
  <si>
    <t>黃帝內經</t>
    <phoneticPr fontId="5" type="noConversion"/>
  </si>
  <si>
    <t>圖：古醫學著作的地圖(財寶7)</t>
    <phoneticPr fontId="5" type="noConversion"/>
  </si>
  <si>
    <t>利馬</t>
    <phoneticPr fontId="5" type="noConversion"/>
  </si>
  <si>
    <t>泉州</t>
    <phoneticPr fontId="5" type="noConversion"/>
  </si>
  <si>
    <t>EA3</t>
    <phoneticPr fontId="5" type="noConversion"/>
  </si>
  <si>
    <t>濾茶管</t>
    <phoneticPr fontId="1" type="noConversion"/>
  </si>
  <si>
    <t>再調查報酬(巴拉圭河上游)</t>
    <phoneticPr fontId="1" type="noConversion"/>
  </si>
  <si>
    <t>南美東南岸(巴拉圭河上游)</t>
    <phoneticPr fontId="5" type="noConversion"/>
  </si>
  <si>
    <t>已調查陸地&gt;90</t>
    <phoneticPr fontId="1" type="noConversion"/>
  </si>
  <si>
    <t>迪拉姆銀幣</t>
    <phoneticPr fontId="5" type="noConversion"/>
  </si>
  <si>
    <t>異國的古代貨幣</t>
    <phoneticPr fontId="5" type="noConversion"/>
  </si>
  <si>
    <t>波斯灣北岸(拉赫馬特山)</t>
    <phoneticPr fontId="5" type="noConversion"/>
  </si>
  <si>
    <t>塞維爾/馬賽/熱那亞</t>
    <phoneticPr fontId="5" type="noConversion"/>
  </si>
  <si>
    <t>雅典西北部</t>
    <phoneticPr fontId="5" type="noConversion"/>
  </si>
  <si>
    <t>圖：豪華寶石工藝品的地圖(財寶7)</t>
    <phoneticPr fontId="5" type="noConversion"/>
  </si>
  <si>
    <t>威尼斯/亞歷山大</t>
    <phoneticPr fontId="5" type="noConversion"/>
  </si>
  <si>
    <t>尼羅河上游</t>
    <phoneticPr fontId="5" type="noConversion"/>
  </si>
  <si>
    <t>琉璃製杯</t>
    <phoneticPr fontId="5" type="noConversion"/>
  </si>
  <si>
    <t>青的寶物</t>
    <phoneticPr fontId="5" type="noConversion"/>
  </si>
  <si>
    <t>浦項西</t>
    <phoneticPr fontId="5" type="noConversion"/>
  </si>
  <si>
    <t>洋基歌詞</t>
    <phoneticPr fontId="1" type="noConversion"/>
  </si>
  <si>
    <t>塔科馬</t>
    <phoneticPr fontId="1" type="noConversion"/>
  </si>
  <si>
    <t>土耳其石飾品</t>
    <phoneticPr fontId="1" type="noConversion"/>
  </si>
  <si>
    <t>圖：原住民族的裝飾品地圖(財寶7)</t>
    <phoneticPr fontId="1" type="noConversion"/>
  </si>
  <si>
    <t>北美大陸西岸</t>
    <phoneticPr fontId="1" type="noConversion"/>
  </si>
  <si>
    <t>瑪納斯</t>
    <phoneticPr fontId="1" type="noConversion"/>
  </si>
  <si>
    <t>卡法</t>
    <phoneticPr fontId="1" type="noConversion"/>
  </si>
  <si>
    <t>2A4</t>
    <phoneticPr fontId="1" type="noConversion"/>
  </si>
  <si>
    <t>夏威夷</t>
    <phoneticPr fontId="5" type="noConversion"/>
  </si>
  <si>
    <t>赫爾梅斯的文書</t>
    <phoneticPr fontId="5" type="noConversion"/>
  </si>
  <si>
    <t>圖：東羅馬書籍的地圖(財寶5)</t>
    <phoneticPr fontId="5" type="noConversion"/>
  </si>
  <si>
    <t>雅典</t>
    <phoneticPr fontId="5" type="noConversion"/>
  </si>
  <si>
    <t>荷姆茲</t>
    <phoneticPr fontId="5" type="noConversion"/>
  </si>
  <si>
    <t>維拉克魯斯東南部(特諾奇蒂特蘭)</t>
    <phoneticPr fontId="5" type="noConversion"/>
  </si>
  <si>
    <t>果阿</t>
    <phoneticPr fontId="5" type="noConversion"/>
  </si>
  <si>
    <t>今昔物語集</t>
    <phoneticPr fontId="5" type="noConversion"/>
  </si>
  <si>
    <t>圖：故事集的地圖(財寶7)</t>
    <phoneticPr fontId="5" type="noConversion"/>
  </si>
  <si>
    <t>堺市</t>
    <phoneticPr fontId="5" type="noConversion"/>
  </si>
  <si>
    <t>第烏</t>
    <phoneticPr fontId="5" type="noConversion"/>
  </si>
  <si>
    <t>突尼斯西部</t>
    <phoneticPr fontId="5" type="noConversion"/>
  </si>
  <si>
    <t>EA1</t>
    <phoneticPr fontId="1" type="noConversion"/>
  </si>
  <si>
    <t>紫翠玉貓眼石</t>
    <phoneticPr fontId="1" type="noConversion"/>
  </si>
  <si>
    <t>再調查報酬(西西伯利亞平原)</t>
    <phoneticPr fontId="1" type="noConversion"/>
  </si>
  <si>
    <t>波羅的海北部(西西伯利亞平原)</t>
    <phoneticPr fontId="1" type="noConversion"/>
  </si>
  <si>
    <t>已調查陸地&gt;50</t>
    <phoneticPr fontId="1" type="noConversion"/>
  </si>
  <si>
    <t>聖多明哥</t>
    <phoneticPr fontId="5" type="noConversion"/>
  </si>
  <si>
    <t>三國志演義</t>
    <phoneticPr fontId="5" type="noConversion"/>
  </si>
  <si>
    <t>戰士的頭飾</t>
    <phoneticPr fontId="5" type="noConversion"/>
  </si>
  <si>
    <t>圖：頭飾的地圖(財寶7)</t>
    <phoneticPr fontId="5" type="noConversion"/>
  </si>
  <si>
    <t>新幾內亞島南岸</t>
    <phoneticPr fontId="5" type="noConversion"/>
  </si>
  <si>
    <t>神農本草經</t>
    <phoneticPr fontId="5" type="noConversion"/>
  </si>
  <si>
    <t>圖：古書的地圖(財寶6)</t>
    <phoneticPr fontId="5" type="noConversion"/>
  </si>
  <si>
    <t>EA3</t>
    <phoneticPr fontId="5" type="noConversion"/>
  </si>
  <si>
    <t>古埃及的儀式用劍</t>
    <phoneticPr fontId="1" type="noConversion"/>
  </si>
  <si>
    <t>圖：古埃及遺物的地圖(財寶6)</t>
    <phoneticPr fontId="5" type="noConversion"/>
  </si>
  <si>
    <t>開羅對岸(吉薩地區)</t>
    <phoneticPr fontId="5" type="noConversion"/>
  </si>
  <si>
    <t>圖：金製工藝品的地圖(財寶6)</t>
    <phoneticPr fontId="5" type="noConversion"/>
  </si>
  <si>
    <t>維拉克魯斯南部</t>
    <phoneticPr fontId="5" type="noConversion"/>
  </si>
  <si>
    <t>AR1+</t>
    <phoneticPr fontId="1" type="noConversion"/>
  </si>
  <si>
    <t>印尼竹琴</t>
    <phoneticPr fontId="1" type="noConversion"/>
  </si>
  <si>
    <t>圖：東南亞樂器的地圖(財寶6)</t>
    <phoneticPr fontId="1" type="noConversion"/>
  </si>
  <si>
    <t>杭州</t>
    <phoneticPr fontId="1" type="noConversion"/>
  </si>
  <si>
    <t>爪哇島北岸</t>
    <phoneticPr fontId="1" type="noConversion"/>
  </si>
  <si>
    <t>風信帖</t>
    <phoneticPr fontId="5" type="noConversion"/>
  </si>
  <si>
    <t>圖：書法家書信的地圖(財寶5)</t>
    <phoneticPr fontId="5" type="noConversion"/>
  </si>
  <si>
    <t>堺市</t>
    <phoneticPr fontId="5" type="noConversion"/>
  </si>
  <si>
    <t>中秋帖</t>
    <phoneticPr fontId="5" type="noConversion"/>
  </si>
  <si>
    <t>圖：古書的地圖(財寶5)</t>
    <phoneticPr fontId="5" type="noConversion"/>
  </si>
  <si>
    <t>杭州</t>
    <phoneticPr fontId="5" type="noConversion"/>
  </si>
  <si>
    <t>重慶</t>
    <phoneticPr fontId="5" type="noConversion"/>
  </si>
  <si>
    <t>貝魯特</t>
    <phoneticPr fontId="5" type="noConversion"/>
  </si>
  <si>
    <t>開羅</t>
    <phoneticPr fontId="5" type="noConversion"/>
  </si>
  <si>
    <t>圖：拍子木的地圖(財寶6)</t>
    <phoneticPr fontId="5" type="noConversion"/>
  </si>
  <si>
    <t>安汶/特爾納特</t>
    <phoneticPr fontId="5" type="noConversion"/>
  </si>
  <si>
    <t>澳洲西北岸</t>
    <phoneticPr fontId="5" type="noConversion"/>
  </si>
  <si>
    <t>一</t>
    <phoneticPr fontId="5" type="noConversion"/>
  </si>
  <si>
    <t>朝鮮經國典</t>
    <phoneticPr fontId="5" type="noConversion"/>
  </si>
  <si>
    <t>圖：貴重書籍的地圖(財寶5)</t>
    <phoneticPr fontId="5" type="noConversion"/>
  </si>
  <si>
    <t>漢陽</t>
    <phoneticPr fontId="5" type="noConversion"/>
  </si>
  <si>
    <t>圖：精巧金工藝品的地圖(財寶6)</t>
    <phoneticPr fontId="5" type="noConversion"/>
  </si>
  <si>
    <t>利馬東北部</t>
    <phoneticPr fontId="5" type="noConversion"/>
  </si>
  <si>
    <t>圖：珍奇手鐲的地圖(財寶4)</t>
    <phoneticPr fontId="5" type="noConversion"/>
  </si>
  <si>
    <t>倫敦</t>
    <phoneticPr fontId="5" type="noConversion"/>
  </si>
  <si>
    <t>南美西北岸</t>
    <phoneticPr fontId="5" type="noConversion"/>
  </si>
  <si>
    <t>圖：與眾不同的大鼓的地圖(財寶5)</t>
    <phoneticPr fontId="5" type="noConversion"/>
  </si>
  <si>
    <t>安汶/特爾納特</t>
    <phoneticPr fontId="5" type="noConversion"/>
  </si>
  <si>
    <t>荷巴特北部</t>
    <phoneticPr fontId="5" type="noConversion"/>
  </si>
  <si>
    <t>倫敦/阿姆斯特丹</t>
    <phoneticPr fontId="5" type="noConversion"/>
  </si>
  <si>
    <t>漢堡</t>
    <phoneticPr fontId="5" type="noConversion"/>
  </si>
  <si>
    <t>巨匠歌星系列</t>
    <phoneticPr fontId="5" type="noConversion"/>
  </si>
  <si>
    <t>里斯本/塞維爾/倫敦/阿姆斯特丹</t>
    <phoneticPr fontId="5" type="noConversion"/>
  </si>
  <si>
    <t>盧貝克</t>
    <phoneticPr fontId="5" type="noConversion"/>
  </si>
  <si>
    <t>圖：珍奇手鐲的地圖(財寶5)</t>
    <phoneticPr fontId="5" type="noConversion"/>
  </si>
  <si>
    <t>南美西北岸</t>
    <phoneticPr fontId="5" type="noConversion"/>
  </si>
  <si>
    <t>圖：金工藝品的地圖(財寶6)</t>
    <phoneticPr fontId="5" type="noConversion"/>
  </si>
  <si>
    <t>南美西北岸</t>
    <phoneticPr fontId="5" type="noConversion"/>
  </si>
  <si>
    <t>圖：金工藝品的地圖(財寶5)</t>
    <phoneticPr fontId="5" type="noConversion"/>
  </si>
  <si>
    <t>馬賽</t>
    <phoneticPr fontId="5" type="noConversion"/>
  </si>
  <si>
    <t>利馬北部</t>
    <phoneticPr fontId="5" type="noConversion"/>
  </si>
  <si>
    <t>圖：精緻裝飾的地圖(財寶4)</t>
    <phoneticPr fontId="5" type="noConversion"/>
  </si>
  <si>
    <t>利馬</t>
    <phoneticPr fontId="5" type="noConversion"/>
  </si>
  <si>
    <t>加來南部</t>
    <phoneticPr fontId="5" type="noConversion"/>
  </si>
  <si>
    <t>考姆茲琴</t>
    <phoneticPr fontId="1" type="noConversion"/>
  </si>
  <si>
    <t>開拓德意志的騎士團</t>
    <phoneticPr fontId="5" type="noConversion"/>
  </si>
  <si>
    <t>盧貝克東南部</t>
    <phoneticPr fontId="5" type="noConversion"/>
  </si>
  <si>
    <t>一</t>
    <phoneticPr fontId="5" type="noConversion"/>
  </si>
  <si>
    <t>佛氏雜辨</t>
    <phoneticPr fontId="5" type="noConversion"/>
  </si>
  <si>
    <t>圖：貴重書籍的地圖(財寶4)</t>
    <phoneticPr fontId="5" type="noConversion"/>
  </si>
  <si>
    <t>安汶/特爾納特</t>
    <phoneticPr fontId="5" type="noConversion"/>
  </si>
  <si>
    <t>漢陽</t>
    <phoneticPr fontId="5" type="noConversion"/>
  </si>
  <si>
    <t>圖：閃耀奪目的甲胄的地圖(財寶4)</t>
    <phoneticPr fontId="5" type="noConversion"/>
  </si>
  <si>
    <t>不列顛島南岸</t>
    <phoneticPr fontId="5" type="noConversion"/>
  </si>
  <si>
    <t>圖：精巧加工的地圖(財寶5)</t>
    <phoneticPr fontId="5" type="noConversion"/>
  </si>
  <si>
    <t>阮</t>
    <phoneticPr fontId="5" type="noConversion"/>
  </si>
  <si>
    <t>圖：圓形樂器的地圖(財寶4)</t>
    <phoneticPr fontId="5" type="noConversion"/>
  </si>
  <si>
    <t>圖：豪華甲冑的地圖(財寶6)</t>
    <phoneticPr fontId="5" type="noConversion"/>
  </si>
  <si>
    <t>伊斯坦堡</t>
    <phoneticPr fontId="5" type="noConversion"/>
  </si>
  <si>
    <t>南特南部</t>
    <phoneticPr fontId="5" type="noConversion"/>
  </si>
  <si>
    <t>里斯本/塞維爾</t>
    <phoneticPr fontId="5" type="noConversion"/>
  </si>
  <si>
    <t>熱那亞</t>
    <phoneticPr fontId="5" type="noConversion"/>
  </si>
  <si>
    <t>圖：似笛樂器的地圖(財寶4)</t>
    <phoneticPr fontId="5" type="noConversion"/>
  </si>
  <si>
    <t>安平</t>
    <phoneticPr fontId="5" type="noConversion"/>
  </si>
  <si>
    <t>台灣島東南岸</t>
    <phoneticPr fontId="5" type="noConversion"/>
  </si>
  <si>
    <t>一</t>
    <phoneticPr fontId="5" type="noConversion"/>
  </si>
  <si>
    <t>方丈記</t>
    <phoneticPr fontId="5" type="noConversion"/>
  </si>
  <si>
    <t>圖：隨筆的地圖(財寶4)</t>
    <phoneticPr fontId="5" type="noConversion"/>
  </si>
  <si>
    <t>堺市</t>
    <phoneticPr fontId="5" type="noConversion"/>
  </si>
  <si>
    <t>江戶</t>
    <phoneticPr fontId="5" type="noConversion"/>
  </si>
  <si>
    <t>圖：石斧的地圖(財寶4)</t>
    <phoneticPr fontId="5" type="noConversion"/>
  </si>
  <si>
    <t>安汶/特爾納特</t>
    <phoneticPr fontId="5" type="noConversion"/>
  </si>
  <si>
    <t>旺格努伊西部</t>
    <phoneticPr fontId="5" type="noConversion"/>
  </si>
  <si>
    <t>一</t>
    <phoneticPr fontId="1" type="noConversion"/>
  </si>
  <si>
    <t>史集</t>
    <phoneticPr fontId="1" type="noConversion"/>
  </si>
  <si>
    <t>圖：蒙古歷史典籍的地圖(財寶4)</t>
    <phoneticPr fontId="1" type="noConversion"/>
  </si>
  <si>
    <t>突尼斯</t>
    <phoneticPr fontId="1" type="noConversion"/>
  </si>
  <si>
    <t>黑海東岸</t>
    <phoneticPr fontId="1" type="noConversion"/>
  </si>
  <si>
    <t>純金鑲嵌的護身符</t>
    <phoneticPr fontId="5" type="noConversion"/>
  </si>
  <si>
    <t>圖：豪華寶石工藝品的地圖(財寶5)</t>
    <phoneticPr fontId="5" type="noConversion"/>
  </si>
  <si>
    <t>里斯本/突尼斯</t>
    <phoneticPr fontId="5" type="noConversion"/>
  </si>
  <si>
    <t>圖：豪華衣服的地圖(財寶6)</t>
    <phoneticPr fontId="5" type="noConversion"/>
  </si>
  <si>
    <t>倫敦</t>
    <phoneticPr fontId="5" type="noConversion"/>
  </si>
  <si>
    <t>威尼斯</t>
    <phoneticPr fontId="5" type="noConversion"/>
  </si>
  <si>
    <t>埃及北岸</t>
    <phoneticPr fontId="5" type="noConversion"/>
  </si>
  <si>
    <t>雅典</t>
    <phoneticPr fontId="5" type="noConversion"/>
  </si>
  <si>
    <t>突尼斯</t>
    <phoneticPr fontId="5" type="noConversion"/>
  </si>
  <si>
    <t>亞歷山大</t>
    <phoneticPr fontId="5" type="noConversion"/>
  </si>
  <si>
    <t>倫敦/阿姆斯特丹</t>
    <phoneticPr fontId="5" type="noConversion"/>
  </si>
  <si>
    <t>南特</t>
    <phoneticPr fontId="5" type="noConversion"/>
  </si>
  <si>
    <t>圖：男性的大理石像的地圖(財寶6)</t>
    <phoneticPr fontId="5" type="noConversion"/>
  </si>
  <si>
    <t>倫敦/塞維爾/馬賽/突尼斯</t>
    <phoneticPr fontId="5" type="noConversion"/>
  </si>
  <si>
    <t>雅典西北部(福基斯地區)</t>
    <phoneticPr fontId="5" type="noConversion"/>
  </si>
  <si>
    <t>圖：女性的大理石像的地圖(財寶6)</t>
    <phoneticPr fontId="5" type="noConversion"/>
  </si>
  <si>
    <t>馬賽/熱那亞/亞歷山大</t>
    <phoneticPr fontId="5" type="noConversion"/>
  </si>
  <si>
    <t>雅典</t>
    <phoneticPr fontId="5" type="noConversion"/>
  </si>
  <si>
    <t>土耳其西岸</t>
    <phoneticPr fontId="5" type="noConversion"/>
  </si>
  <si>
    <t>所羅門王的鑰匙系列</t>
    <phoneticPr fontId="1" type="noConversion"/>
  </si>
  <si>
    <t>倫敦</t>
    <phoneticPr fontId="5" type="noConversion"/>
  </si>
  <si>
    <t>不列顛島東岸</t>
    <phoneticPr fontId="5" type="noConversion"/>
  </si>
  <si>
    <t>非洲北岸</t>
    <phoneticPr fontId="5" type="noConversion"/>
  </si>
  <si>
    <t>所羅門王的鑰匙系列</t>
    <phoneticPr fontId="1" type="noConversion"/>
  </si>
  <si>
    <t>開普敦</t>
    <phoneticPr fontId="5" type="noConversion"/>
  </si>
  <si>
    <t>非洲南岸</t>
    <phoneticPr fontId="5" type="noConversion"/>
  </si>
  <si>
    <t>卡利卡特</t>
    <phoneticPr fontId="5" type="noConversion"/>
  </si>
  <si>
    <t>貝魯特北部</t>
    <phoneticPr fontId="5" type="noConversion"/>
  </si>
  <si>
    <t>塞維爾/馬賽/雅典</t>
    <phoneticPr fontId="5" type="noConversion"/>
  </si>
  <si>
    <t>馬賽/熱那亞/威尼斯</t>
    <phoneticPr fontId="5" type="noConversion"/>
  </si>
  <si>
    <t>錫拉庫薩</t>
    <phoneticPr fontId="5" type="noConversion"/>
  </si>
  <si>
    <t>亞特蘭提斯之迷</t>
    <phoneticPr fontId="1" type="noConversion"/>
  </si>
  <si>
    <t>倫敦</t>
    <phoneticPr fontId="5" type="noConversion"/>
  </si>
  <si>
    <t>牛津</t>
    <phoneticPr fontId="5" type="noConversion"/>
  </si>
  <si>
    <t>奇幻大陸系列</t>
    <phoneticPr fontId="1" type="noConversion"/>
  </si>
  <si>
    <t>里斯本/塞維爾</t>
    <phoneticPr fontId="5" type="noConversion"/>
  </si>
  <si>
    <t>奧波多</t>
    <phoneticPr fontId="5" type="noConversion"/>
  </si>
  <si>
    <t>馬賽</t>
    <phoneticPr fontId="5" type="noConversion"/>
  </si>
  <si>
    <t>圖：金製工藝品的甲冑的地圖(財寶4)</t>
    <phoneticPr fontId="5" type="noConversion"/>
  </si>
  <si>
    <t>亞歷山大</t>
    <phoneticPr fontId="5" type="noConversion"/>
  </si>
  <si>
    <t>里斯本/倫敦</t>
    <phoneticPr fontId="5" type="noConversion"/>
  </si>
  <si>
    <t>安特衛普</t>
    <phoneticPr fontId="5" type="noConversion"/>
  </si>
  <si>
    <t>雅典西部</t>
    <phoneticPr fontId="5" type="noConversion"/>
  </si>
  <si>
    <t>雅典</t>
    <phoneticPr fontId="5" type="noConversion"/>
  </si>
  <si>
    <t>圖：銀製工藝品的甲冑的地圖(財寶4)</t>
    <phoneticPr fontId="5" type="noConversion"/>
  </si>
  <si>
    <t>不列顛島東岸</t>
    <phoneticPr fontId="5" type="noConversion"/>
  </si>
  <si>
    <t>土耳其西岸</t>
    <phoneticPr fontId="5" type="noConversion"/>
  </si>
  <si>
    <t>圖：大理石製的日用器具地圖(財寶4)</t>
    <phoneticPr fontId="5" type="noConversion"/>
  </si>
  <si>
    <t>突尼斯/亞歷山大/伊斯坦堡</t>
    <phoneticPr fontId="5" type="noConversion"/>
  </si>
  <si>
    <t>雅典西北部(福基斯地區)</t>
    <phoneticPr fontId="5" type="noConversion"/>
  </si>
  <si>
    <t>盧貝克</t>
    <phoneticPr fontId="5" type="noConversion"/>
  </si>
  <si>
    <t>里斯本/塞維爾</t>
    <phoneticPr fontId="5" type="noConversion"/>
  </si>
  <si>
    <t>馬賽</t>
    <phoneticPr fontId="5" type="noConversion"/>
  </si>
  <si>
    <t>特洛伊戰爭系列</t>
    <phoneticPr fontId="1" type="noConversion"/>
  </si>
  <si>
    <t>圖：豪華武器的地圖(財寶4)</t>
    <phoneticPr fontId="5" type="noConversion"/>
  </si>
  <si>
    <t>亞歷山大</t>
    <phoneticPr fontId="5" type="noConversion"/>
  </si>
  <si>
    <t>都柏林北部</t>
    <phoneticPr fontId="5" type="noConversion"/>
  </si>
  <si>
    <t>圖：精美的壺的地圖(財寶4)</t>
    <phoneticPr fontId="5" type="noConversion"/>
  </si>
  <si>
    <t>熱那亞/亞歷山大/伊斯坦堡</t>
    <phoneticPr fontId="5" type="noConversion"/>
  </si>
  <si>
    <t>紅海東岸</t>
    <phoneticPr fontId="5" type="noConversion"/>
  </si>
  <si>
    <t>甘地亞西南部</t>
    <phoneticPr fontId="5" type="noConversion"/>
  </si>
  <si>
    <t>雅典</t>
    <phoneticPr fontId="5" type="noConversion"/>
  </si>
  <si>
    <t>圖：非洲飾品的地圖(財寶4)</t>
    <phoneticPr fontId="5" type="noConversion"/>
  </si>
  <si>
    <t>塞維爾/倫敦/阿姆斯特丹</t>
    <phoneticPr fontId="5" type="noConversion"/>
  </si>
  <si>
    <t>非洲南南西岸</t>
    <phoneticPr fontId="5" type="noConversion"/>
  </si>
  <si>
    <t>塞維爾/倫敦/阿姆斯特丹/威尼斯/里斯本/馬賽</t>
    <phoneticPr fontId="5" type="noConversion"/>
  </si>
  <si>
    <t>(依國籍不同地點不同)</t>
    <phoneticPr fontId="5" type="noConversion"/>
  </si>
  <si>
    <t>法蘭西西北岸</t>
    <phoneticPr fontId="5" type="noConversion"/>
  </si>
  <si>
    <t>鑲嵌寶石的首飾盒</t>
    <phoneticPr fontId="5" type="noConversion"/>
  </si>
  <si>
    <t>威尼斯/亞歷山大/伊斯坦堡</t>
    <phoneticPr fontId="5" type="noConversion"/>
  </si>
  <si>
    <t>埃及北岸</t>
    <phoneticPr fontId="5" type="noConversion"/>
  </si>
  <si>
    <t>土耳其西岸</t>
    <phoneticPr fontId="5" type="noConversion"/>
  </si>
  <si>
    <t>開羅對岸</t>
    <phoneticPr fontId="5" type="noConversion"/>
  </si>
  <si>
    <t>塞維爾/阿姆斯特丹</t>
    <phoneticPr fontId="5" type="noConversion"/>
  </si>
  <si>
    <t>波羅的海西南方</t>
    <phoneticPr fontId="5" type="noConversion"/>
  </si>
  <si>
    <t>鍍金剝落了的項鏈</t>
    <phoneticPr fontId="5" type="noConversion"/>
  </si>
  <si>
    <t>倫敦/阿姆斯特丹</t>
    <phoneticPr fontId="5" type="noConversion"/>
  </si>
  <si>
    <t>波多貝羅</t>
    <phoneticPr fontId="5" type="noConversion"/>
  </si>
  <si>
    <t>維拉克魯斯南部(瑪雅低地)</t>
    <phoneticPr fontId="5" type="noConversion"/>
  </si>
  <si>
    <t>找出大盜墓集團的大本營</t>
    <phoneticPr fontId="5" type="noConversion"/>
  </si>
  <si>
    <t>盜賊騎士系列</t>
    <phoneticPr fontId="1" type="noConversion"/>
  </si>
  <si>
    <t>OP1</t>
    <phoneticPr fontId="1" type="noConversion"/>
  </si>
  <si>
    <t>二</t>
    <phoneticPr fontId="1" type="noConversion"/>
  </si>
  <si>
    <t>木管號</t>
    <phoneticPr fontId="1" type="noConversion"/>
  </si>
  <si>
    <t>威尼斯</t>
    <phoneticPr fontId="1" type="noConversion"/>
  </si>
  <si>
    <t>法蘭克福</t>
    <phoneticPr fontId="1" type="noConversion"/>
  </si>
  <si>
    <t>三</t>
    <phoneticPr fontId="1" type="noConversion"/>
  </si>
  <si>
    <t>伽盧斯陶器</t>
    <phoneticPr fontId="1" type="noConversion"/>
  </si>
  <si>
    <t>圖：中近東陶器的地圖(財寶7)</t>
    <phoneticPr fontId="1" type="noConversion"/>
  </si>
  <si>
    <t>阿姆斯特丹</t>
    <phoneticPr fontId="1" type="noConversion"/>
  </si>
  <si>
    <t>巴士拉西北部</t>
    <phoneticPr fontId="5" type="noConversion"/>
  </si>
  <si>
    <t>一</t>
    <phoneticPr fontId="1" type="noConversion"/>
  </si>
  <si>
    <t>里斯本</t>
    <phoneticPr fontId="1" type="noConversion"/>
  </si>
  <si>
    <t>維京海盜(海事)</t>
    <phoneticPr fontId="5" type="noConversion"/>
  </si>
  <si>
    <t>舊金山</t>
    <phoneticPr fontId="1" type="noConversion"/>
  </si>
  <si>
    <t>法蘭克福</t>
    <phoneticPr fontId="1" type="noConversion"/>
  </si>
  <si>
    <t>漢陽</t>
    <phoneticPr fontId="5" type="noConversion"/>
  </si>
  <si>
    <t>亞歷山大</t>
    <phoneticPr fontId="5" type="noConversion"/>
  </si>
  <si>
    <t>亞丁</t>
    <phoneticPr fontId="5" type="noConversion"/>
  </si>
  <si>
    <t>羅安達</t>
    <phoneticPr fontId="5" type="noConversion"/>
  </si>
  <si>
    <t>þ</t>
    <phoneticPr fontId="1" type="noConversion"/>
  </si>
  <si>
    <t>拉奧孔</t>
    <phoneticPr fontId="5" type="noConversion"/>
  </si>
  <si>
    <t>最後的審判</t>
    <phoneticPr fontId="5" type="noConversion"/>
  </si>
  <si>
    <t>岩間聖母</t>
    <phoneticPr fontId="5" type="noConversion"/>
  </si>
  <si>
    <t>拉奧孔</t>
    <phoneticPr fontId="5" type="noConversion"/>
  </si>
  <si>
    <t>瀕死的高盧人</t>
    <phoneticPr fontId="5" type="noConversion"/>
  </si>
  <si>
    <t>五</t>
    <phoneticPr fontId="5" type="noConversion"/>
  </si>
  <si>
    <t>徽宗的花鳥畫</t>
    <phoneticPr fontId="5" type="noConversion"/>
  </si>
  <si>
    <t>反派角色本色</t>
    <phoneticPr fontId="5" type="noConversion"/>
  </si>
  <si>
    <t>忒修斯與牛神米諾陶魯斯的雕像</t>
    <phoneticPr fontId="1" type="noConversion"/>
  </si>
  <si>
    <t>李迪的繪畫</t>
    <phoneticPr fontId="5" type="noConversion"/>
  </si>
  <si>
    <t>追求和平之心</t>
    <phoneticPr fontId="5" type="noConversion"/>
  </si>
  <si>
    <t>花環中的聖母與聖嬰</t>
    <phoneticPr fontId="5" type="noConversion"/>
  </si>
  <si>
    <t>畫家的量才錄用</t>
    <phoneticPr fontId="5" type="noConversion"/>
  </si>
  <si>
    <t>源氏物語繪卷</t>
    <phoneticPr fontId="5" type="noConversion"/>
  </si>
  <si>
    <t>以繪畫欣賞的愛情故事</t>
    <phoneticPr fontId="5" type="noConversion"/>
  </si>
  <si>
    <t>聖母升天</t>
    <phoneticPr fontId="5" type="noConversion"/>
  </si>
  <si>
    <t>四</t>
    <phoneticPr fontId="5" type="noConversion"/>
  </si>
  <si>
    <t>雪舟的山水畫</t>
    <phoneticPr fontId="5" type="noConversion"/>
  </si>
  <si>
    <t>奪回名畫</t>
    <phoneticPr fontId="5" type="noConversion"/>
  </si>
  <si>
    <t>顧愷之的訓畫</t>
    <phoneticPr fontId="5" type="noConversion"/>
  </si>
  <si>
    <t>年幼小孩的學習</t>
    <phoneticPr fontId="5" type="noConversion"/>
  </si>
  <si>
    <t>唐的宮廷畫</t>
    <phoneticPr fontId="5" type="noConversion"/>
  </si>
  <si>
    <t>為高尚女兒之畫</t>
    <phoneticPr fontId="5" type="noConversion"/>
  </si>
  <si>
    <t>三</t>
    <phoneticPr fontId="5" type="noConversion"/>
  </si>
  <si>
    <t>高麗佛畫</t>
    <phoneticPr fontId="5" type="noConversion"/>
  </si>
  <si>
    <t>朝鮮的宗教畫</t>
    <phoneticPr fontId="5" type="noConversion"/>
  </si>
  <si>
    <t>維梅爾的不斷嘗試</t>
    <phoneticPr fontId="5" type="noConversion"/>
  </si>
  <si>
    <t>1(天)</t>
    <phoneticPr fontId="1" type="noConversion"/>
  </si>
  <si>
    <t>內經圖</t>
    <phoneticPr fontId="5" type="noConversion"/>
  </si>
  <si>
    <t>體內的風景</t>
    <phoneticPr fontId="5" type="noConversion"/>
  </si>
  <si>
    <t>岩間聖母</t>
    <phoneticPr fontId="5" type="noConversion"/>
  </si>
  <si>
    <t>李公麟的繪畫</t>
    <phoneticPr fontId="5" type="noConversion"/>
  </si>
  <si>
    <t>各種各樣的水墨畫</t>
    <phoneticPr fontId="5" type="noConversion"/>
  </si>
  <si>
    <t>圖：豪華的牆壁的地圖(美術6)</t>
    <phoneticPr fontId="1" type="noConversion"/>
  </si>
  <si>
    <t>合戰繪卷</t>
    <phoneticPr fontId="5" type="noConversion"/>
  </si>
  <si>
    <t>二</t>
    <phoneticPr fontId="5" type="noConversion"/>
  </si>
  <si>
    <t>王蒙的風景畫</t>
    <phoneticPr fontId="5" type="noConversion"/>
  </si>
  <si>
    <t>黃公望的弟子</t>
    <phoneticPr fontId="5" type="noConversion"/>
  </si>
  <si>
    <t>EA1+</t>
    <phoneticPr fontId="1" type="noConversion"/>
  </si>
  <si>
    <t>二</t>
    <phoneticPr fontId="1" type="noConversion"/>
  </si>
  <si>
    <t>亞波基希歐梅諾</t>
    <phoneticPr fontId="1" type="noConversion"/>
  </si>
  <si>
    <t>與眾不同的雕像</t>
    <phoneticPr fontId="1" type="noConversion"/>
  </si>
  <si>
    <t>安堅的水墨畫</t>
    <phoneticPr fontId="5" type="noConversion"/>
  </si>
  <si>
    <t>追尋朝鮮的繪畫</t>
    <phoneticPr fontId="5" type="noConversion"/>
  </si>
  <si>
    <t>笑容的畫家</t>
    <phoneticPr fontId="5" type="noConversion"/>
  </si>
  <si>
    <t>藝術家傳略</t>
    <phoneticPr fontId="5" type="noConversion"/>
  </si>
  <si>
    <t>犀牛</t>
    <phoneticPr fontId="5" type="noConversion"/>
  </si>
  <si>
    <t>申師任堂的繪畫</t>
    <phoneticPr fontId="5" type="noConversion"/>
  </si>
  <si>
    <t>派生的畫家</t>
    <phoneticPr fontId="5" type="noConversion"/>
  </si>
  <si>
    <t>市中風俗繪卷</t>
    <phoneticPr fontId="5" type="noConversion"/>
  </si>
  <si>
    <t>人們的生活的調查方法</t>
    <phoneticPr fontId="5" type="noConversion"/>
  </si>
  <si>
    <t>聖母子與幼兒聖約翰</t>
    <phoneticPr fontId="5" type="noConversion"/>
  </si>
  <si>
    <t>圖：教會宗教畫的地圖(美術8)</t>
    <phoneticPr fontId="5" type="noConversion"/>
  </si>
  <si>
    <t>雪舟的風景畫</t>
    <phoneticPr fontId="5" type="noConversion"/>
  </si>
  <si>
    <t>圖：風景畫的地圖(美術7)</t>
    <phoneticPr fontId="5" type="noConversion"/>
  </si>
  <si>
    <t>聖母領報</t>
    <phoneticPr fontId="5" type="noConversion"/>
  </si>
  <si>
    <t>圖：教會宗教畫的地圖(美術7)</t>
    <phoneticPr fontId="5" type="noConversion"/>
  </si>
  <si>
    <t>象牙法櫃</t>
    <phoneticPr fontId="5" type="noConversion"/>
  </si>
  <si>
    <t>圖：教會祭器的地圖(美術5)</t>
    <phoneticPr fontId="5" type="noConversion"/>
  </si>
  <si>
    <t>特萊德的風景</t>
    <phoneticPr fontId="5" type="noConversion"/>
  </si>
  <si>
    <t>洗禮者聖約翰</t>
    <phoneticPr fontId="5" type="noConversion"/>
  </si>
  <si>
    <t>圖：少女像之柱的地圖(美術4)</t>
    <phoneticPr fontId="5" type="noConversion"/>
  </si>
  <si>
    <t>安堅的風景畫</t>
    <phoneticPr fontId="5" type="noConversion"/>
  </si>
  <si>
    <t>一</t>
    <phoneticPr fontId="5" type="noConversion"/>
  </si>
  <si>
    <t>姜希顏的水墨畫</t>
    <phoneticPr fontId="5" type="noConversion"/>
  </si>
  <si>
    <t>最後的審判</t>
    <phoneticPr fontId="5" type="noConversion"/>
  </si>
  <si>
    <t>聖母領報</t>
    <phoneticPr fontId="5" type="noConversion"/>
  </si>
  <si>
    <t>OP1</t>
    <phoneticPr fontId="1" type="noConversion"/>
  </si>
  <si>
    <t>五</t>
    <phoneticPr fontId="1" type="noConversion"/>
  </si>
  <si>
    <t>初花肩衝</t>
    <phoneticPr fontId="1" type="noConversion"/>
  </si>
  <si>
    <t>三</t>
    <phoneticPr fontId="1" type="noConversion"/>
  </si>
  <si>
    <t>瓷磚畫</t>
    <phoneticPr fontId="1" type="noConversion"/>
  </si>
  <si>
    <t>二</t>
    <phoneticPr fontId="1" type="noConversion"/>
  </si>
  <si>
    <t>金工藝版畫</t>
    <phoneticPr fontId="1" type="noConversion"/>
  </si>
  <si>
    <t>聖母升天</t>
    <phoneticPr fontId="5" type="noConversion"/>
  </si>
  <si>
    <t>長谷川等伯的屏風畫</t>
    <phoneticPr fontId="5" type="noConversion"/>
  </si>
  <si>
    <t>異端之名畫</t>
    <phoneticPr fontId="5" type="noConversion"/>
  </si>
  <si>
    <t>李迪的靜物畫</t>
    <phoneticPr fontId="5" type="noConversion"/>
  </si>
  <si>
    <t>李迪之最高傑作</t>
    <phoneticPr fontId="5" type="noConversion"/>
  </si>
  <si>
    <t>狩野元信的風景畫</t>
    <phoneticPr fontId="5" type="noConversion"/>
  </si>
  <si>
    <t>帶花紋的手編籃子</t>
    <phoneticPr fontId="5" type="noConversion"/>
  </si>
  <si>
    <t>二</t>
    <phoneticPr fontId="5" type="noConversion"/>
  </si>
  <si>
    <t>郭熙的風景畫</t>
    <phoneticPr fontId="5" type="noConversion"/>
  </si>
  <si>
    <t>山水畫大師</t>
    <phoneticPr fontId="5" type="noConversion"/>
  </si>
  <si>
    <t>洛中洛外圖</t>
    <phoneticPr fontId="5" type="noConversion"/>
  </si>
  <si>
    <t>金之都</t>
    <phoneticPr fontId="5" type="noConversion"/>
  </si>
  <si>
    <t>拿著哥利亞首級的大衛</t>
    <phoneticPr fontId="1" type="noConversion"/>
  </si>
  <si>
    <t>鳥獸人物畫</t>
    <phoneticPr fontId="5" type="noConversion"/>
  </si>
  <si>
    <t>似人的動物</t>
    <phoneticPr fontId="5" type="noConversion"/>
  </si>
  <si>
    <t>亞當和夏娃</t>
    <phoneticPr fontId="5" type="noConversion"/>
  </si>
  <si>
    <t>描繪的理想</t>
    <phoneticPr fontId="5" type="noConversion"/>
  </si>
  <si>
    <t>毛益的繪畫</t>
    <phoneticPr fontId="5" type="noConversion"/>
  </si>
  <si>
    <t>圖：古代繪畫的地圖(美術7)</t>
    <phoneticPr fontId="5" type="noConversion"/>
  </si>
  <si>
    <t>申師任堂的屏風畫</t>
    <phoneticPr fontId="5" type="noConversion"/>
  </si>
  <si>
    <t>寺社緣起繪卷</t>
    <phoneticPr fontId="5" type="noConversion"/>
  </si>
  <si>
    <t>圖：畫卷的地圖(美術5)</t>
    <phoneticPr fontId="5" type="noConversion"/>
  </si>
  <si>
    <t>俵屋宗達的屏風畫</t>
    <phoneticPr fontId="5" type="noConversion"/>
  </si>
  <si>
    <t>圖：華美屏風畫的地圖(美術6)</t>
    <phoneticPr fontId="5" type="noConversion"/>
  </si>
  <si>
    <t>圖：人物畫的地圖(美術6)</t>
    <phoneticPr fontId="5" type="noConversion"/>
  </si>
  <si>
    <t>圖：玄奧的水墨畫的地圖(美術5)</t>
    <phoneticPr fontId="5" type="noConversion"/>
  </si>
  <si>
    <t>EA3</t>
    <phoneticPr fontId="1" type="noConversion"/>
  </si>
  <si>
    <t>一</t>
    <phoneticPr fontId="1" type="noConversion"/>
  </si>
  <si>
    <t>獨眼巨人像的頭部</t>
    <phoneticPr fontId="1" type="noConversion"/>
  </si>
  <si>
    <t>圖：大理石像的地圖(美術6)</t>
    <phoneticPr fontId="5" type="noConversion"/>
  </si>
  <si>
    <t>二</t>
    <phoneticPr fontId="1" type="noConversion"/>
  </si>
  <si>
    <t>白樺皮小盒</t>
    <phoneticPr fontId="1" type="noConversion"/>
  </si>
  <si>
    <t>圖：美麗籃子的地圖(美術5)</t>
    <phoneticPr fontId="1" type="noConversion"/>
  </si>
  <si>
    <t>獵手戴安娜</t>
    <phoneticPr fontId="1" type="noConversion"/>
  </si>
  <si>
    <t>黃公望的水墨畫</t>
    <phoneticPr fontId="5" type="noConversion"/>
  </si>
  <si>
    <t>圖：水墨畫的地圖(美術5)</t>
    <phoneticPr fontId="5" type="noConversion"/>
  </si>
  <si>
    <t>聖母加冠</t>
    <phoneticPr fontId="5" type="noConversion"/>
  </si>
  <si>
    <t>唐繪屏風</t>
    <phoneticPr fontId="5" type="noConversion"/>
  </si>
  <si>
    <t>圖：珍奇屏風畫的地圖(美術4)</t>
    <phoneticPr fontId="5" type="noConversion"/>
  </si>
  <si>
    <t>毛松的繪畫</t>
    <phoneticPr fontId="5" type="noConversion"/>
  </si>
  <si>
    <t>圖：動物繪畫的地圖(美術4)</t>
    <phoneticPr fontId="5" type="noConversion"/>
  </si>
  <si>
    <t>摩西</t>
    <phoneticPr fontId="5" type="noConversion"/>
  </si>
  <si>
    <t>圖：男子雕像的地圖(美術4)</t>
    <phoneticPr fontId="5" type="noConversion"/>
  </si>
  <si>
    <t>遭尼薩斯綁架的黛安妮拉</t>
    <phoneticPr fontId="5" type="noConversion"/>
  </si>
  <si>
    <t>圖：教會宗教畫的地圖(美術4)</t>
    <phoneticPr fontId="5" type="noConversion"/>
  </si>
  <si>
    <t>聖母領報</t>
    <phoneticPr fontId="1" type="noConversion"/>
  </si>
  <si>
    <t>太上老君</t>
    <phoneticPr fontId="5" type="noConversion"/>
  </si>
  <si>
    <t>日落之遠方</t>
    <phoneticPr fontId="5" type="noConversion"/>
  </si>
  <si>
    <t>人造的洞穴</t>
    <phoneticPr fontId="5" type="noConversion"/>
  </si>
  <si>
    <t>島上的儀式</t>
    <phoneticPr fontId="5" type="noConversion"/>
  </si>
  <si>
    <t>堆石之都</t>
    <phoneticPr fontId="5" type="noConversion"/>
  </si>
  <si>
    <t>燒痕中所見之歷史</t>
    <phoneticPr fontId="5" type="noConversion"/>
  </si>
  <si>
    <t>被雕刻的歷史</t>
    <phoneticPr fontId="5" type="noConversion"/>
  </si>
  <si>
    <t>女神的神殿</t>
    <phoneticPr fontId="5" type="noConversion"/>
  </si>
  <si>
    <t>一位船員的心願</t>
    <phoneticPr fontId="5" type="noConversion"/>
  </si>
  <si>
    <t>調查斯通亨奇遺跡</t>
    <phoneticPr fontId="5" type="noConversion"/>
  </si>
  <si>
    <t>斯瓦揚布納特寺</t>
    <phoneticPr fontId="5" type="noConversion"/>
  </si>
  <si>
    <t>1.新增發現物27個，目前總數為3147</t>
    <phoneticPr fontId="1" type="noConversion"/>
  </si>
  <si>
    <t>1.新增發現物97個，目前總數為3120</t>
    <phoneticPr fontId="1" type="noConversion"/>
  </si>
  <si>
    <t>(喜馬拉雅山脈附近)</t>
  </si>
  <si>
    <t>黑海東北岸</t>
  </si>
  <si>
    <t>(烏斯秋爾特高原)</t>
  </si>
  <si>
    <t>(貝加爾湖附近)</t>
    <phoneticPr fontId="1" type="noConversion"/>
  </si>
  <si>
    <t>烏斯秋爾特高原</t>
    <phoneticPr fontId="1" type="noConversion"/>
  </si>
  <si>
    <t>貝加爾湖附近</t>
    <phoneticPr fontId="1" type="noConversion"/>
  </si>
  <si>
    <t>喜馬拉雅山脈附近</t>
    <phoneticPr fontId="1" type="noConversion"/>
  </si>
  <si>
    <t>哥薩克騎兵服</t>
    <phoneticPr fontId="1" type="noConversion"/>
  </si>
  <si>
    <t>類別</t>
    <phoneticPr fontId="5" type="noConversion"/>
  </si>
  <si>
    <t>歷史</t>
    <phoneticPr fontId="5" type="noConversion"/>
  </si>
  <si>
    <t>小型生物</t>
    <phoneticPr fontId="5" type="noConversion"/>
  </si>
  <si>
    <t>歷史</t>
    <phoneticPr fontId="5" type="noConversion"/>
  </si>
  <si>
    <t>小型生物</t>
    <phoneticPr fontId="5" type="noConversion"/>
  </si>
  <si>
    <t>歷史</t>
    <phoneticPr fontId="5" type="noConversion"/>
  </si>
  <si>
    <t>小型生物</t>
    <phoneticPr fontId="5" type="noConversion"/>
  </si>
  <si>
    <t>歷史</t>
    <phoneticPr fontId="5" type="noConversion"/>
  </si>
  <si>
    <t>小型生物</t>
    <phoneticPr fontId="5" type="noConversion"/>
  </si>
  <si>
    <t>宗教</t>
    <phoneticPr fontId="5" type="noConversion"/>
  </si>
  <si>
    <t>中型生物</t>
    <phoneticPr fontId="5" type="noConversion"/>
  </si>
  <si>
    <t>宗教</t>
    <phoneticPr fontId="5" type="noConversion"/>
  </si>
  <si>
    <t>中型生物</t>
    <phoneticPr fontId="5" type="noConversion"/>
  </si>
  <si>
    <t>中型生物</t>
    <phoneticPr fontId="5" type="noConversion"/>
  </si>
  <si>
    <t>宗教</t>
    <phoneticPr fontId="5" type="noConversion"/>
  </si>
  <si>
    <t>宗教</t>
    <phoneticPr fontId="5" type="noConversion"/>
  </si>
  <si>
    <t>大型生物</t>
    <phoneticPr fontId="5" type="noConversion"/>
  </si>
  <si>
    <t>宗教</t>
    <phoneticPr fontId="5" type="noConversion"/>
  </si>
  <si>
    <t>大型生物</t>
    <phoneticPr fontId="5" type="noConversion"/>
  </si>
  <si>
    <t>澳門</t>
    <phoneticPr fontId="5" type="noConversion"/>
  </si>
  <si>
    <t>利馬竇</t>
    <phoneticPr fontId="5" type="noConversion"/>
  </si>
  <si>
    <t>教會前</t>
    <phoneticPr fontId="5" type="noConversion"/>
  </si>
  <si>
    <t>美術</t>
    <phoneticPr fontId="5" type="noConversion"/>
  </si>
  <si>
    <t>大型生物</t>
    <phoneticPr fontId="5" type="noConversion"/>
  </si>
  <si>
    <t>何斌</t>
    <phoneticPr fontId="5" type="noConversion"/>
  </si>
  <si>
    <t>海洋</t>
    <phoneticPr fontId="5" type="noConversion"/>
  </si>
  <si>
    <t>聖彼得堡</t>
    <phoneticPr fontId="1" type="noConversion"/>
  </si>
  <si>
    <t>大黑屋光太夫</t>
    <phoneticPr fontId="1" type="noConversion"/>
  </si>
  <si>
    <t>海洋</t>
    <phoneticPr fontId="5" type="noConversion"/>
  </si>
  <si>
    <t>海洋</t>
    <phoneticPr fontId="5" type="noConversion"/>
  </si>
  <si>
    <t>漢陽</t>
    <phoneticPr fontId="5" type="noConversion"/>
  </si>
  <si>
    <t>柳成龍</t>
    <phoneticPr fontId="5" type="noConversion"/>
  </si>
  <si>
    <t>寶藏</t>
    <phoneticPr fontId="1" type="noConversion"/>
  </si>
  <si>
    <t>北美西岸</t>
    <phoneticPr fontId="1" type="noConversion"/>
  </si>
  <si>
    <t>舊金山</t>
    <phoneticPr fontId="1" type="noConversion"/>
  </si>
  <si>
    <t>布蘭南</t>
    <phoneticPr fontId="1" type="noConversion"/>
  </si>
  <si>
    <t>東非‧印度洋</t>
    <phoneticPr fontId="5" type="noConversion"/>
  </si>
  <si>
    <t>長崎</t>
    <phoneticPr fontId="5" type="noConversion"/>
  </si>
  <si>
    <t>威廉‧阿達姆斯</t>
    <phoneticPr fontId="5" type="noConversion"/>
  </si>
  <si>
    <t>守門人前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</si>
  <si>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</si>
  <si>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</si>
  <si>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</si>
  <si>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</si>
  <si>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</si>
  <si>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</si>
  <si>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</si>
  <si>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</si>
  <si>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天文</t>
    <phoneticPr fontId="1" type="noConversion"/>
  </si>
  <si>
    <t>歐洲西部</t>
    <phoneticPr fontId="1" type="noConversion"/>
  </si>
  <si>
    <t>比薩</t>
    <phoneticPr fontId="1" type="noConversion"/>
  </si>
  <si>
    <t>伽利略‧伽利萊</t>
    <phoneticPr fontId="1" type="noConversion"/>
  </si>
  <si>
    <t>氣象現象</t>
    <phoneticPr fontId="1" type="noConversion"/>
  </si>
  <si>
    <t>歐洲北部</t>
    <phoneticPr fontId="1" type="noConversion"/>
  </si>
  <si>
    <t>牛津</t>
    <phoneticPr fontId="1" type="noConversion"/>
  </si>
  <si>
    <t>羅伯特‧波義耳</t>
    <phoneticPr fontId="1" type="noConversion"/>
  </si>
  <si>
    <t>已調查陸地數</t>
    <phoneticPr fontId="1" type="noConversion"/>
  </si>
  <si>
    <t>OP1+</t>
  </si>
  <si>
    <t>OP1+</t>
    <phoneticPr fontId="5" type="noConversion"/>
  </si>
  <si>
    <t>阿索斯山的修道院群</t>
    <phoneticPr fontId="5" type="noConversion"/>
  </si>
  <si>
    <t>四</t>
    <phoneticPr fontId="5" type="noConversion"/>
  </si>
  <si>
    <t>東地中海</t>
    <phoneticPr fontId="5" type="noConversion"/>
  </si>
  <si>
    <t>薩洛尼卡東方(1091,3133)</t>
    <phoneticPr fontId="5" type="noConversion"/>
  </si>
  <si>
    <t>極北之地的祈禱</t>
  </si>
  <si>
    <t>瓦拉姆修道院</t>
    <phoneticPr fontId="5" type="noConversion"/>
  </si>
  <si>
    <t>三</t>
    <phoneticPr fontId="5" type="noConversion"/>
  </si>
  <si>
    <t>聖彼得堡</t>
    <phoneticPr fontId="5" type="noConversion"/>
  </si>
  <si>
    <t>阿姆斯特丹</t>
    <phoneticPr fontId="5" type="noConversion"/>
  </si>
  <si>
    <t>學術城市的沒落</t>
  </si>
  <si>
    <t>希帕提婭的著作</t>
    <phoneticPr fontId="1" type="noConversion"/>
  </si>
  <si>
    <t>四</t>
    <phoneticPr fontId="1" type="noConversion"/>
  </si>
  <si>
    <t>倫敦/斯德哥爾摩/威尼斯</t>
    <phoneticPr fontId="1" type="noConversion"/>
  </si>
  <si>
    <t>亞歷山大</t>
    <phoneticPr fontId="1" type="noConversion"/>
  </si>
  <si>
    <t>一</t>
    <phoneticPr fontId="1" type="noConversion"/>
  </si>
  <si>
    <t>伊斯坦堡</t>
    <phoneticPr fontId="1" type="noConversion"/>
  </si>
  <si>
    <t>威尼斯</t>
    <phoneticPr fontId="1" type="noConversion"/>
  </si>
  <si>
    <t>流傳在東方的奇跡</t>
  </si>
  <si>
    <t>五</t>
    <phoneticPr fontId="1" type="noConversion"/>
  </si>
  <si>
    <t>馬賽</t>
    <phoneticPr fontId="1" type="noConversion"/>
  </si>
  <si>
    <t>誕神女瑪麗亞的單衣</t>
    <phoneticPr fontId="1" type="noConversion"/>
  </si>
  <si>
    <t>某位烈婦的生涯</t>
  </si>
  <si>
    <t>聖彼得堡</t>
    <phoneticPr fontId="1" type="noConversion"/>
  </si>
  <si>
    <t>聖大公妃奧麗加的洗禮服</t>
    <phoneticPr fontId="1" type="noConversion"/>
  </si>
  <si>
    <t>和氏璧</t>
    <phoneticPr fontId="1" type="noConversion"/>
  </si>
  <si>
    <t>安平</t>
    <phoneticPr fontId="1" type="noConversion"/>
  </si>
  <si>
    <t>黃河下游</t>
    <phoneticPr fontId="1" type="noConversion"/>
  </si>
  <si>
    <t>四</t>
    <phoneticPr fontId="1" type="noConversion"/>
  </si>
  <si>
    <t>內容不妥的手抄本</t>
  </si>
  <si>
    <t>布蘭詩歌手抄本</t>
    <phoneticPr fontId="1" type="noConversion"/>
  </si>
  <si>
    <t>二</t>
    <phoneticPr fontId="1" type="noConversion"/>
  </si>
  <si>
    <t>斯德哥爾摩</t>
    <phoneticPr fontId="1" type="noConversion"/>
  </si>
  <si>
    <t>倫敦</t>
    <phoneticPr fontId="1" type="noConversion"/>
  </si>
  <si>
    <t>厄立特利亞海航行記</t>
    <phoneticPr fontId="1" type="noConversion"/>
  </si>
  <si>
    <t>倫敦/阿姆斯特丹/塞維爾/馬賽/威尼斯</t>
    <phoneticPr fontId="1" type="noConversion"/>
  </si>
  <si>
    <t>薩格雷斯</t>
    <phoneticPr fontId="1" type="noConversion"/>
  </si>
  <si>
    <t>給廚師的文件</t>
  </si>
  <si>
    <t>烹飪形式</t>
    <phoneticPr fontId="1" type="noConversion"/>
  </si>
  <si>
    <t>里斯本/塞維爾/馬賽</t>
    <phoneticPr fontId="1" type="noConversion"/>
  </si>
  <si>
    <t>關係新郎的體面</t>
  </si>
  <si>
    <t>牛津</t>
    <phoneticPr fontId="1" type="noConversion"/>
  </si>
  <si>
    <t>阿姆斯特丹/里斯本/塞維爾/馬賽</t>
    <phoneticPr fontId="1" type="noConversion"/>
  </si>
  <si>
    <t>馬比諾吉昂</t>
    <phoneticPr fontId="1" type="noConversion"/>
  </si>
  <si>
    <t>里斯本</t>
    <phoneticPr fontId="1" type="noConversion"/>
  </si>
  <si>
    <t>佩德羅的書信</t>
    <phoneticPr fontId="1" type="noConversion"/>
  </si>
  <si>
    <t>杜阿特的著作</t>
    <phoneticPr fontId="1" type="noConversion"/>
  </si>
  <si>
    <t>一</t>
    <phoneticPr fontId="1" type="noConversion"/>
  </si>
  <si>
    <t>憧憬俊美的心上人</t>
  </si>
  <si>
    <t>痴情的心之書</t>
    <phoneticPr fontId="1" type="noConversion"/>
  </si>
  <si>
    <t>二</t>
    <phoneticPr fontId="1" type="noConversion"/>
  </si>
  <si>
    <t>倫敦/阿姆斯特丹/塞維爾/威尼斯</t>
    <phoneticPr fontId="1" type="noConversion"/>
  </si>
  <si>
    <t>圖：北美籃子的地圖(美術5)</t>
    <phoneticPr fontId="1" type="noConversion"/>
  </si>
  <si>
    <t>倫敦</t>
    <phoneticPr fontId="1" type="noConversion"/>
  </si>
  <si>
    <t>波士頓</t>
    <phoneticPr fontId="1" type="noConversion"/>
  </si>
  <si>
    <t>奇妙至極</t>
  </si>
  <si>
    <t>奇妙的蝦型石</t>
    <phoneticPr fontId="1" type="noConversion"/>
  </si>
  <si>
    <t>五</t>
    <phoneticPr fontId="1" type="noConversion"/>
  </si>
  <si>
    <t>倫敦/里斯本/塞維爾/馬賽</t>
    <phoneticPr fontId="1" type="noConversion"/>
  </si>
  <si>
    <t>巨大魚類的頭骨</t>
  </si>
  <si>
    <t>巨顎魚類的頭骨</t>
    <phoneticPr fontId="1" type="noConversion"/>
  </si>
  <si>
    <t>巨龜的骨骼</t>
    <phoneticPr fontId="1" type="noConversion"/>
  </si>
  <si>
    <t>長滿刺的昆蟲石</t>
    <phoneticPr fontId="1" type="noConversion"/>
  </si>
  <si>
    <t>漢陽</t>
    <phoneticPr fontId="1" type="noConversion"/>
  </si>
  <si>
    <t>圖：東亞植物的地圖(生物4)</t>
    <phoneticPr fontId="1" type="noConversion"/>
  </si>
  <si>
    <t>永州的異蛇</t>
    <phoneticPr fontId="1" type="noConversion"/>
  </si>
  <si>
    <t>醫生所找尋的毒蛇</t>
  </si>
  <si>
    <t>雅加達</t>
    <phoneticPr fontId="1" type="noConversion"/>
  </si>
  <si>
    <t>中國東南岸</t>
    <phoneticPr fontId="1" type="noConversion"/>
  </si>
  <si>
    <t>舊金山</t>
    <phoneticPr fontId="1" type="noConversion"/>
  </si>
  <si>
    <t>在星空呈現那樣的姿態</t>
  </si>
  <si>
    <t>貓座</t>
    <phoneticPr fontId="1" type="noConversion"/>
  </si>
  <si>
    <t>利古里亞海</t>
    <phoneticPr fontId="1" type="noConversion"/>
  </si>
  <si>
    <t>倫敦/聖彼得堡</t>
    <phoneticPr fontId="1" type="noConversion"/>
  </si>
  <si>
    <t>1.新增發現物24個，OP1+總數3171</t>
    <phoneticPr fontId="1" type="noConversion"/>
  </si>
  <si>
    <t>安平港外</t>
    <phoneticPr fontId="1" type="noConversion"/>
  </si>
  <si>
    <t>漢陽港外</t>
    <phoneticPr fontId="1" type="noConversion"/>
  </si>
  <si>
    <t>拿索西方</t>
    <phoneticPr fontId="1" type="noConversion"/>
  </si>
  <si>
    <t>吉薩金字塔遺跡的發現物全達成</t>
    <phoneticPr fontId="1" type="noConversion"/>
  </si>
  <si>
    <t>分類數量</t>
    <phoneticPr fontId="1" type="noConversion"/>
  </si>
  <si>
    <t>總功績</t>
    <phoneticPr fontId="1" type="noConversion"/>
  </si>
  <si>
    <t>前置發現4</t>
  </si>
  <si>
    <t>西里伯斯海</t>
    <phoneticPr fontId="5" type="noConversion"/>
  </si>
  <si>
    <t>(13254,2482)</t>
    <phoneticPr fontId="1" type="noConversion"/>
  </si>
  <si>
    <t>波多貝羅/里約熱內盧</t>
    <phoneticPr fontId="1" type="noConversion"/>
  </si>
  <si>
    <t>利馬/波多貝羅/里約熱內盧</t>
    <phoneticPr fontId="1" type="noConversion"/>
  </si>
  <si>
    <t>中樞</t>
    <phoneticPr fontId="1" type="noConversion"/>
  </si>
  <si>
    <t>利古里亞海</t>
    <phoneticPr fontId="1" type="noConversion"/>
  </si>
  <si>
    <t>安地列斯群島海域</t>
    <phoneticPr fontId="1" type="noConversion"/>
  </si>
  <si>
    <t>拉帕努伊西岸</t>
    <phoneticPr fontId="1" type="noConversion"/>
  </si>
  <si>
    <t>倫敦/安汶/特爾納特</t>
    <phoneticPr fontId="1" type="noConversion"/>
  </si>
  <si>
    <t>安汶/特爾納特</t>
  </si>
  <si>
    <t>聖彼德堡/中美開拓港</t>
    <phoneticPr fontId="1" type="noConversion"/>
  </si>
  <si>
    <t>中美開拓港</t>
  </si>
  <si>
    <t>中美開拓港</t>
    <phoneticPr fontId="1" type="noConversion"/>
  </si>
  <si>
    <t>聖彼得堡/中美開拓港</t>
    <phoneticPr fontId="1" type="noConversion"/>
  </si>
  <si>
    <t>天文學學術技能R17</t>
  </si>
  <si>
    <t>副虹</t>
    <phoneticPr fontId="1" type="noConversion"/>
  </si>
  <si>
    <t>夜／晴</t>
    <phoneticPr fontId="1" type="noConversion"/>
  </si>
  <si>
    <t xml:space="preserve"> 1．名人們只見懂禮節的人。</t>
    <phoneticPr fontId="1" type="noConversion"/>
  </si>
  <si>
    <t xml:space="preserve"> 2．任務所得的發現物會直接回報給委託人，所以無法回報給名人。</t>
    <phoneticPr fontId="1" type="noConversion"/>
  </si>
  <si>
    <t xml:space="preserve"> 3．書庫讀到的發現物地圖，需回報後才能再讀到重複的圖；</t>
    <phoneticPr fontId="1" type="noConversion"/>
  </si>
  <si>
    <t xml:space="preserve">        就不能重複發現。 (無發現物地圖可持有多張)</t>
    <phoneticPr fontId="1" type="noConversion"/>
  </si>
  <si>
    <t xml:space="preserve">        身上如果有重複的地圖(相同的地圖，但持有多張)，只要未回報，</t>
    <phoneticPr fontId="1" type="noConversion"/>
  </si>
  <si>
    <t>2.改了色彩版型，綠色使我平靜_(:3 」∠ )_，對統計表功能沒有影響</t>
    <phoneticPr fontId="1" type="noConversion"/>
  </si>
  <si>
    <t>傳說</t>
    <phoneticPr fontId="1" type="noConversion"/>
  </si>
  <si>
    <t>北非文化圈</t>
  </si>
  <si>
    <t>印度文化圈</t>
  </si>
  <si>
    <t>日本文化圈</t>
  </si>
  <si>
    <t>OP2</t>
  </si>
  <si>
    <t>OP2</t>
    <phoneticPr fontId="1" type="noConversion"/>
  </si>
  <si>
    <t>芒格洛爾</t>
    <phoneticPr fontId="1" type="noConversion"/>
  </si>
  <si>
    <t>伊尼揚巴內</t>
    <phoneticPr fontId="1" type="noConversion"/>
  </si>
  <si>
    <t>加彭</t>
    <phoneticPr fontId="1" type="noConversion"/>
  </si>
  <si>
    <t>傳說</t>
    <phoneticPr fontId="5" type="noConversion"/>
  </si>
  <si>
    <t>OP2</t>
    <phoneticPr fontId="1" type="noConversion"/>
  </si>
  <si>
    <t>二</t>
    <phoneticPr fontId="1" type="noConversion"/>
  </si>
  <si>
    <t>蒙特城堡</t>
    <phoneticPr fontId="1" type="noConversion"/>
  </si>
  <si>
    <t>不知道其他神明</t>
  </si>
  <si>
    <t>里斯本/倫敦/突尼斯/馬賽</t>
    <phoneticPr fontId="5" type="noConversion"/>
  </si>
  <si>
    <t>東地中海</t>
    <phoneticPr fontId="1" type="noConversion"/>
  </si>
  <si>
    <t>(1382,3658)</t>
    <phoneticPr fontId="1" type="noConversion"/>
  </si>
  <si>
    <t>塞維爾/威尼斯</t>
    <phoneticPr fontId="1" type="noConversion"/>
  </si>
  <si>
    <t>(735,3055)</t>
    <phoneticPr fontId="1" type="noConversion"/>
  </si>
  <si>
    <t>城堡的用途</t>
  </si>
  <si>
    <t>聖卡塔麗娜修道院</t>
    <phoneticPr fontId="5" type="noConversion"/>
  </si>
  <si>
    <t>孟菲斯遺跡</t>
    <phoneticPr fontId="5" type="noConversion"/>
  </si>
  <si>
    <t>三</t>
    <phoneticPr fontId="5" type="noConversion"/>
  </si>
  <si>
    <t>二</t>
    <phoneticPr fontId="5" type="noConversion"/>
  </si>
  <si>
    <t>尋求巡禮地點</t>
  </si>
  <si>
    <t>下埃及的聖域</t>
  </si>
  <si>
    <t>紅海</t>
    <phoneticPr fontId="5" type="noConversion"/>
  </si>
  <si>
    <t>(1612,3729)</t>
    <phoneticPr fontId="5" type="noConversion"/>
  </si>
  <si>
    <t>斯德哥爾摩/塞維爾/突尼斯</t>
    <phoneticPr fontId="5" type="noConversion"/>
  </si>
  <si>
    <t>東地中海</t>
    <phoneticPr fontId="5" type="noConversion"/>
  </si>
  <si>
    <t>開羅對岸</t>
    <phoneticPr fontId="5" type="noConversion"/>
  </si>
  <si>
    <t>腓特烈二世的劍</t>
    <phoneticPr fontId="1" type="noConversion"/>
  </si>
  <si>
    <t>皇帝的波折人生</t>
  </si>
  <si>
    <t>里斯本/倫敦/阿姆斯特丹/斯德哥爾摩</t>
    <phoneticPr fontId="1" type="noConversion"/>
  </si>
  <si>
    <t>四</t>
    <phoneticPr fontId="1" type="noConversion"/>
  </si>
  <si>
    <t>貝利撒留的寶劍</t>
    <phoneticPr fontId="1" type="noConversion"/>
  </si>
  <si>
    <t>二</t>
    <phoneticPr fontId="1" type="noConversion"/>
  </si>
  <si>
    <t>伊斯坦堡</t>
    <phoneticPr fontId="1" type="noConversion"/>
  </si>
  <si>
    <t>倫敦/馬賽/突尼斯</t>
    <phoneticPr fontId="1" type="noConversion"/>
  </si>
  <si>
    <t>法典七章</t>
    <phoneticPr fontId="1" type="noConversion"/>
  </si>
  <si>
    <t>里斯本</t>
    <phoneticPr fontId="1" type="noConversion"/>
  </si>
  <si>
    <t>塞維爾</t>
    <phoneticPr fontId="1" type="noConversion"/>
  </si>
  <si>
    <t>阿瑪爾納信件</t>
    <phoneticPr fontId="1" type="noConversion"/>
  </si>
  <si>
    <t>圖：古埃及遺物的地圖(考古5)</t>
    <phoneticPr fontId="1" type="noConversion"/>
  </si>
  <si>
    <t>突尼斯</t>
    <phoneticPr fontId="1" type="noConversion"/>
  </si>
  <si>
    <t>最南方河川附近</t>
    <phoneticPr fontId="1" type="noConversion"/>
  </si>
  <si>
    <t>風暴的終結</t>
  </si>
  <si>
    <t>正教勝利的聖像</t>
    <phoneticPr fontId="1" type="noConversion"/>
  </si>
  <si>
    <t>倫敦/阿姆斯特丹/塞維爾/馬賽</t>
    <phoneticPr fontId="1" type="noConversion"/>
  </si>
  <si>
    <t>薩洛尼卡</t>
    <phoneticPr fontId="1" type="noConversion"/>
  </si>
  <si>
    <t>全聖項鍊</t>
    <phoneticPr fontId="1" type="noConversion"/>
  </si>
  <si>
    <t>一</t>
    <phoneticPr fontId="1" type="noConversion"/>
  </si>
  <si>
    <t>聖彼得堡</t>
    <phoneticPr fontId="1" type="noConversion"/>
  </si>
  <si>
    <t>OP2</t>
    <phoneticPr fontId="1" type="noConversion"/>
  </si>
  <si>
    <t>五</t>
    <phoneticPr fontId="1" type="noConversion"/>
  </si>
  <si>
    <t>倫敦/阿姆斯特丹/突尼斯/威尼斯</t>
    <phoneticPr fontId="1" type="noConversion"/>
  </si>
  <si>
    <t>瓦倫西亞</t>
    <phoneticPr fontId="1" type="noConversion"/>
  </si>
  <si>
    <t>普羅科匹厄斯的秘史</t>
    <phoneticPr fontId="1" type="noConversion"/>
  </si>
  <si>
    <t>倫敦/阿姆斯特丹</t>
    <phoneticPr fontId="1" type="noConversion"/>
  </si>
  <si>
    <t>威尼斯</t>
    <phoneticPr fontId="1" type="noConversion"/>
  </si>
  <si>
    <t>倫敦/阿姆斯特丹/斯德哥爾摩/馬賽</t>
    <phoneticPr fontId="1" type="noConversion"/>
  </si>
  <si>
    <t>三</t>
    <phoneticPr fontId="1" type="noConversion"/>
  </si>
  <si>
    <t>鼠疫哀歌</t>
    <phoneticPr fontId="1" type="noConversion"/>
  </si>
  <si>
    <t>芒格洛爾</t>
    <phoneticPr fontId="1" type="noConversion"/>
  </si>
  <si>
    <t>倫敦/塞維爾/馬賽</t>
    <phoneticPr fontId="1" type="noConversion"/>
  </si>
  <si>
    <t>圖：豪華賞賜的地圖(財寶12)</t>
    <phoneticPr fontId="1" type="noConversion"/>
  </si>
  <si>
    <t>袞龍袍</t>
    <phoneticPr fontId="1" type="noConversion"/>
  </si>
  <si>
    <t>安平</t>
    <phoneticPr fontId="1" type="noConversion"/>
  </si>
  <si>
    <t>變化的聖人</t>
  </si>
  <si>
    <t>娜芙蒂蒂的胸像</t>
    <phoneticPr fontId="1" type="noConversion"/>
  </si>
  <si>
    <t>倫敦/阿姆斯特丹/里斯本/塞維爾</t>
    <phoneticPr fontId="1" type="noConversion"/>
  </si>
  <si>
    <t>開羅東南部</t>
    <phoneticPr fontId="1" type="noConversion"/>
  </si>
  <si>
    <t>不一樣的傳說</t>
  </si>
  <si>
    <t>誕神女就寢的聖像</t>
    <phoneticPr fontId="1" type="noConversion"/>
  </si>
  <si>
    <t>倫敦/阿姆斯特丹/馬賽</t>
    <phoneticPr fontId="1" type="noConversion"/>
  </si>
  <si>
    <t>甘地亞</t>
    <phoneticPr fontId="1" type="noConversion"/>
  </si>
  <si>
    <t>踏上旅途之前</t>
  </si>
  <si>
    <t>聖克里斯托弗像</t>
    <phoneticPr fontId="1" type="noConversion"/>
  </si>
  <si>
    <t>聖克里斯托弗的聖像</t>
    <phoneticPr fontId="1" type="noConversion"/>
  </si>
  <si>
    <t>薩格雷斯</t>
    <phoneticPr fontId="1" type="noConversion"/>
  </si>
  <si>
    <t>鴛鴦</t>
    <phoneticPr fontId="1" type="noConversion"/>
  </si>
  <si>
    <t>里斯本/塞維爾/馬賽/威尼斯</t>
    <phoneticPr fontId="1" type="noConversion"/>
  </si>
  <si>
    <t>江戶北</t>
    <phoneticPr fontId="1" type="noConversion"/>
  </si>
  <si>
    <t>圖：小型猛禽類的地圖(生物5)</t>
    <phoneticPr fontId="1" type="noConversion"/>
  </si>
  <si>
    <t>穴居貓頭鷹</t>
    <phoneticPr fontId="1" type="noConversion"/>
  </si>
  <si>
    <t>北美大陸東岸</t>
    <phoneticPr fontId="1" type="noConversion"/>
  </si>
  <si>
    <t>京巴</t>
    <phoneticPr fontId="1" type="noConversion"/>
  </si>
  <si>
    <t>雅加達</t>
    <phoneticPr fontId="1" type="noConversion"/>
  </si>
  <si>
    <t>雲台山西</t>
    <phoneticPr fontId="1" type="noConversion"/>
  </si>
  <si>
    <t>拉圖所關心的狗</t>
  </si>
  <si>
    <t>OP2</t>
    <phoneticPr fontId="1" type="noConversion"/>
  </si>
  <si>
    <t>天燕座</t>
    <phoneticPr fontId="1" type="noConversion"/>
  </si>
  <si>
    <t>圖：航海家的觀測記錄(天文學9)</t>
    <phoneticPr fontId="1" type="noConversion"/>
  </si>
  <si>
    <t>變色龍座</t>
    <phoneticPr fontId="1" type="noConversion"/>
  </si>
  <si>
    <t>五</t>
    <phoneticPr fontId="1" type="noConversion"/>
  </si>
  <si>
    <t>二</t>
    <phoneticPr fontId="1" type="noConversion"/>
  </si>
  <si>
    <t>里斯本/馬賽/威尼斯/亞歷山大</t>
    <phoneticPr fontId="1" type="noConversion"/>
  </si>
  <si>
    <t>馬達加斯加海域</t>
    <phoneticPr fontId="1" type="noConversion"/>
  </si>
  <si>
    <t>在荷蘭制定的星座</t>
  </si>
  <si>
    <t>聖彼得堡</t>
    <phoneticPr fontId="1" type="noConversion"/>
  </si>
  <si>
    <t>等級</t>
    <phoneticPr fontId="5" type="noConversion"/>
  </si>
  <si>
    <t>觸發條件</t>
    <phoneticPr fontId="1" type="noConversion"/>
  </si>
  <si>
    <t>酒館喝一杯</t>
    <phoneticPr fontId="1" type="noConversion"/>
  </si>
  <si>
    <t>進入教堂</t>
    <phoneticPr fontId="1" type="noConversion"/>
  </si>
  <si>
    <t>北歐文化圈</t>
    <phoneticPr fontId="1" type="noConversion"/>
  </si>
  <si>
    <t>伊比利亞文化圈</t>
    <phoneticPr fontId="1" type="noConversion"/>
  </si>
  <si>
    <t>觸發地點</t>
    <phoneticPr fontId="5" type="noConversion"/>
  </si>
  <si>
    <t>薩格雷斯/拿坡里</t>
    <phoneticPr fontId="1" type="noConversion"/>
  </si>
  <si>
    <t>(640,3200)</t>
    <phoneticPr fontId="1" type="noConversion"/>
  </si>
  <si>
    <t>所屬文化圈</t>
    <phoneticPr fontId="1" type="noConversion"/>
  </si>
  <si>
    <t>任務名稱</t>
    <phoneticPr fontId="1" type="noConversion"/>
  </si>
  <si>
    <t>卡律布狄斯漩渦</t>
    <phoneticPr fontId="1" type="noConversion"/>
  </si>
  <si>
    <t>尼羅河中游(路克索地區)</t>
    <phoneticPr fontId="1" type="noConversion"/>
  </si>
  <si>
    <t>書庫閱讀宗教學</t>
    <phoneticPr fontId="1" type="noConversion"/>
  </si>
  <si>
    <t>畢士大池</t>
    <phoneticPr fontId="1" type="noConversion"/>
  </si>
  <si>
    <t>溫蒂妮</t>
    <phoneticPr fontId="1" type="noConversion"/>
  </si>
  <si>
    <t>倫敦/威尼斯</t>
    <phoneticPr fontId="1" type="noConversion"/>
  </si>
  <si>
    <t>瓦爾普吉斯之夜</t>
    <phoneticPr fontId="1" type="noConversion"/>
  </si>
  <si>
    <t>盧貝克東南</t>
    <phoneticPr fontId="1" type="noConversion"/>
  </si>
  <si>
    <t>夜魔</t>
    <phoneticPr fontId="1" type="noConversion"/>
  </si>
  <si>
    <t>普利茅斯/多佛</t>
    <phoneticPr fontId="1" type="noConversion"/>
  </si>
  <si>
    <t>奧斯陸</t>
    <phoneticPr fontId="1" type="noConversion"/>
  </si>
  <si>
    <t>狐狸娶親</t>
    <phoneticPr fontId="1" type="noConversion"/>
  </si>
  <si>
    <t>長崎/堺市</t>
    <phoneticPr fontId="1" type="noConversion"/>
  </si>
  <si>
    <t>世界的盡頭</t>
    <phoneticPr fontId="1" type="noConversion"/>
  </si>
  <si>
    <t>加納利海域</t>
    <phoneticPr fontId="1" type="noConversion"/>
  </si>
  <si>
    <t>進入薩格雷斯</t>
    <phoneticPr fontId="1" type="noConversion"/>
  </si>
  <si>
    <t>(15632,3662)</t>
    <phoneticPr fontId="1" type="noConversion"/>
  </si>
  <si>
    <t>1.新增發現物34個，史跡+2、宗教建築+2、歷史遺物+4、宗教遺物+2、美術品+4、寶藏+5、鳥類+2、中型生物+1、天文學+2、傳說發現物+7、港口+3，截至OP2總數3205</t>
    <phoneticPr fontId="1" type="noConversion"/>
  </si>
  <si>
    <t>峭壁的聖地</t>
    <phoneticPr fontId="1" type="noConversion"/>
  </si>
  <si>
    <t>東羅馬帝國書記官手記</t>
    <phoneticPr fontId="1" type="noConversion"/>
  </si>
  <si>
    <t>藍色火焰</t>
    <phoneticPr fontId="1" type="noConversion"/>
  </si>
  <si>
    <t>鹿、牛、馬和驢</t>
    <phoneticPr fontId="1" type="noConversion"/>
  </si>
  <si>
    <t>白糖的餐後點心</t>
    <phoneticPr fontId="1" type="noConversion"/>
  </si>
  <si>
    <t>古魯格捨德拉平原</t>
    <phoneticPr fontId="1" type="noConversion"/>
  </si>
  <si>
    <t>給何西父親的恐嚇信</t>
    <phoneticPr fontId="1" type="noConversion"/>
  </si>
  <si>
    <t>考1</t>
    <phoneticPr fontId="1" type="noConversion"/>
  </si>
  <si>
    <t>4.財寶"馬比諾吉昂"經驗值由360→240、"杜阿特的著作"由160→120</t>
    <phoneticPr fontId="1" type="noConversion"/>
  </si>
  <si>
    <t>技能</t>
    <phoneticPr fontId="5" type="noConversion"/>
  </si>
  <si>
    <t>倫敦/阿姆斯特丹/塞維爾/伊斯坦堡</t>
    <phoneticPr fontId="1" type="noConversion"/>
  </si>
  <si>
    <t>萊普蒂斯的維納斯像</t>
    <phoneticPr fontId="1" type="noConversion"/>
  </si>
  <si>
    <t>阿斯塔爾塔像</t>
    <phoneticPr fontId="1" type="noConversion"/>
  </si>
  <si>
    <t>3.修正部分任務&amp;發現物名稱</t>
    <phoneticPr fontId="1" type="noConversion"/>
  </si>
  <si>
    <t>6.補齊再調查簡表的缺漏</t>
    <phoneticPr fontId="1" type="noConversion"/>
  </si>
  <si>
    <t>18-3以外，年代稱號非必須</t>
    <phoneticPr fontId="1" type="noConversion"/>
  </si>
  <si>
    <t>2.新增分類【傳說】發現物，此類發現物不可分享技能，各角色聲望多寡、入港證也會影響是否能觸發任務</t>
    <phoneticPr fontId="1" type="noConversion"/>
  </si>
  <si>
    <t>2018.08.07</t>
    <phoneticPr fontId="1" type="noConversion"/>
  </si>
  <si>
    <t>1.OP2鳥類發現物"穴居貓頭鷹"經驗值未知，暫時設為0</t>
    <phoneticPr fontId="1" type="noConversion"/>
  </si>
  <si>
    <t>OP3</t>
  </si>
  <si>
    <t>OP3</t>
    <phoneticPr fontId="1" type="noConversion"/>
  </si>
  <si>
    <t>赤壁</t>
    <phoneticPr fontId="1" type="noConversion"/>
  </si>
  <si>
    <t>東坡赤壁</t>
    <phoneticPr fontId="1" type="noConversion"/>
  </si>
  <si>
    <t>阿馬爾納遺跡</t>
    <phoneticPr fontId="1" type="noConversion"/>
  </si>
  <si>
    <t>楠塔基特提籃</t>
    <phoneticPr fontId="1" type="noConversion"/>
  </si>
  <si>
    <t>安平</t>
    <phoneticPr fontId="1" type="noConversion"/>
  </si>
  <si>
    <t>東亞西部</t>
    <phoneticPr fontId="1" type="noConversion"/>
  </si>
  <si>
    <t>五</t>
    <phoneticPr fontId="1" type="noConversion"/>
  </si>
  <si>
    <t>長江流域(4960,3430)</t>
    <phoneticPr fontId="1" type="noConversion"/>
  </si>
  <si>
    <t>一</t>
    <phoneticPr fontId="1" type="noConversion"/>
  </si>
  <si>
    <t>漢陽</t>
    <phoneticPr fontId="1" type="noConversion"/>
  </si>
  <si>
    <t>(5034,3468)</t>
    <phoneticPr fontId="1" type="noConversion"/>
  </si>
  <si>
    <t>胡馬雍陵</t>
    <phoneticPr fontId="5" type="noConversion"/>
  </si>
  <si>
    <t>OP3</t>
    <phoneticPr fontId="5" type="noConversion"/>
  </si>
  <si>
    <t>五</t>
    <phoneticPr fontId="5" type="noConversion"/>
  </si>
  <si>
    <t>卡利卡特</t>
    <phoneticPr fontId="5" type="noConversion"/>
  </si>
  <si>
    <t>印度西岸</t>
    <phoneticPr fontId="5" type="noConversion"/>
  </si>
  <si>
    <t>移民城市的葡萄酒商</t>
  </si>
  <si>
    <t>四</t>
    <phoneticPr fontId="1" type="noConversion"/>
  </si>
  <si>
    <t>馬賽/威尼斯</t>
    <phoneticPr fontId="1" type="noConversion"/>
  </si>
  <si>
    <t>法蘭克福</t>
    <phoneticPr fontId="1" type="noConversion"/>
  </si>
  <si>
    <t>倫敦阿姆斯特丹/熱那亞</t>
    <phoneticPr fontId="1" type="noConversion"/>
  </si>
  <si>
    <t>里斯本</t>
    <phoneticPr fontId="1" type="noConversion"/>
  </si>
  <si>
    <t>倫敦/里斯本/亞歷山大</t>
    <phoneticPr fontId="1" type="noConversion"/>
  </si>
  <si>
    <t>薩格雷斯</t>
    <phoneticPr fontId="1" type="noConversion"/>
  </si>
  <si>
    <t>神聖攀登的天梯</t>
    <phoneticPr fontId="1" type="noConversion"/>
  </si>
  <si>
    <t>二</t>
    <phoneticPr fontId="1" type="noConversion"/>
  </si>
  <si>
    <t>倫敦/阿姆斯特丹/塞維爾/馬賽</t>
    <phoneticPr fontId="1" type="noConversion"/>
  </si>
  <si>
    <t>三</t>
    <phoneticPr fontId="1" type="noConversion"/>
  </si>
  <si>
    <t>熱那亞/威尼斯</t>
    <phoneticPr fontId="5" type="noConversion"/>
  </si>
  <si>
    <t>瓦倫西亞</t>
    <phoneticPr fontId="1" type="noConversion"/>
  </si>
  <si>
    <t>聖多明哥</t>
    <phoneticPr fontId="1" type="noConversion"/>
  </si>
  <si>
    <t>伊斯坦堡</t>
    <phoneticPr fontId="1" type="noConversion"/>
  </si>
  <si>
    <t>塔木德</t>
    <phoneticPr fontId="1" type="noConversion"/>
  </si>
  <si>
    <t>認識主道</t>
    <phoneticPr fontId="1" type="noConversion"/>
  </si>
  <si>
    <t>阿姆斯特丹/里斯本</t>
    <phoneticPr fontId="1" type="noConversion"/>
  </si>
  <si>
    <t>三聖像</t>
    <phoneticPr fontId="1" type="noConversion"/>
  </si>
  <si>
    <t>馬賽</t>
    <phoneticPr fontId="1" type="noConversion"/>
  </si>
  <si>
    <t>聖彼得堡</t>
    <phoneticPr fontId="1" type="noConversion"/>
  </si>
  <si>
    <t>三</t>
    <phoneticPr fontId="1" type="noConversion"/>
  </si>
  <si>
    <t>阿姆斯特丹/聖彼得堡</t>
    <phoneticPr fontId="1" type="noConversion"/>
  </si>
  <si>
    <t>江戶</t>
    <phoneticPr fontId="1" type="noConversion"/>
  </si>
  <si>
    <t>攜帶書的男人</t>
  </si>
  <si>
    <t>二</t>
    <phoneticPr fontId="1" type="noConversion"/>
  </si>
  <si>
    <t>白氏長慶集</t>
    <phoneticPr fontId="1" type="noConversion"/>
  </si>
  <si>
    <t>卡利卡特/雅加達</t>
    <phoneticPr fontId="1" type="noConversion"/>
  </si>
  <si>
    <t>堺市</t>
    <phoneticPr fontId="1" type="noConversion"/>
  </si>
  <si>
    <t>圖：扁平樂器的地圖(財寶6)</t>
    <phoneticPr fontId="1" type="noConversion"/>
  </si>
  <si>
    <t>塞維爾</t>
    <phoneticPr fontId="1" type="noConversion"/>
  </si>
  <si>
    <t>OP3</t>
    <phoneticPr fontId="1" type="noConversion"/>
  </si>
  <si>
    <t>龍血樹</t>
    <phoneticPr fontId="1" type="noConversion"/>
  </si>
  <si>
    <t>五</t>
    <phoneticPr fontId="1" type="noConversion"/>
  </si>
  <si>
    <t>威尼斯/亞歷山大/伊斯坦堡</t>
    <phoneticPr fontId="1" type="noConversion"/>
  </si>
  <si>
    <t>非洲西北岸</t>
    <phoneticPr fontId="1" type="noConversion"/>
  </si>
  <si>
    <t>索科特拉</t>
    <phoneticPr fontId="1" type="noConversion"/>
  </si>
  <si>
    <t>雅加達</t>
    <phoneticPr fontId="1" type="noConversion"/>
  </si>
  <si>
    <t>麻六甲</t>
    <phoneticPr fontId="1" type="noConversion"/>
  </si>
  <si>
    <t>阿諾爾特大花草</t>
    <phoneticPr fontId="1" type="noConversion"/>
  </si>
  <si>
    <t>桑給巴爾/亞丁/卡利卡特</t>
    <phoneticPr fontId="1" type="noConversion"/>
  </si>
  <si>
    <t>馬達加斯加西岸</t>
    <phoneticPr fontId="1" type="noConversion"/>
  </si>
  <si>
    <t>日落蛾</t>
    <phoneticPr fontId="1" type="noConversion"/>
  </si>
  <si>
    <t>棕尾虹雉</t>
    <phoneticPr fontId="1" type="noConversion"/>
  </si>
  <si>
    <t>開普敦/桑給巴爾</t>
    <phoneticPr fontId="1" type="noConversion"/>
  </si>
  <si>
    <t>孟加拉灣北岸</t>
    <phoneticPr fontId="1" type="noConversion"/>
  </si>
  <si>
    <t>伊斯坦堡</t>
    <phoneticPr fontId="1" type="noConversion"/>
  </si>
  <si>
    <t>印度西岸海域</t>
    <phoneticPr fontId="1" type="noConversion"/>
  </si>
  <si>
    <t>(3110,4290)</t>
    <phoneticPr fontId="1" type="noConversion"/>
  </si>
  <si>
    <t>哈豐角</t>
    <phoneticPr fontId="1" type="noConversion"/>
  </si>
  <si>
    <t>里斯本</t>
    <phoneticPr fontId="1" type="noConversion"/>
  </si>
  <si>
    <t>阿拉伯海</t>
    <phoneticPr fontId="1" type="noConversion"/>
  </si>
  <si>
    <t>(2336,4359)</t>
    <phoneticPr fontId="1" type="noConversion"/>
  </si>
  <si>
    <t>圖：未完成的地圖(地理12)</t>
    <phoneticPr fontId="1" type="noConversion"/>
  </si>
  <si>
    <t>聖彼得堡</t>
    <phoneticPr fontId="1" type="noConversion"/>
  </si>
  <si>
    <t>東亞東部</t>
    <phoneticPr fontId="1" type="noConversion"/>
  </si>
  <si>
    <t>(6795,2895)</t>
    <phoneticPr fontId="1" type="noConversion"/>
  </si>
  <si>
    <t>圖：交易據點的島的地圖(地理12)</t>
    <phoneticPr fontId="1" type="noConversion"/>
  </si>
  <si>
    <t>大西洋西南部</t>
    <phoneticPr fontId="1" type="noConversion"/>
  </si>
  <si>
    <t>塞古魯港</t>
    <phoneticPr fontId="1" type="noConversion"/>
  </si>
  <si>
    <t>安提諾座</t>
    <phoneticPr fontId="1" type="noConversion"/>
  </si>
  <si>
    <t>倫敦/阿姆斯特丹/里斯本</t>
    <phoneticPr fontId="1" type="noConversion"/>
  </si>
  <si>
    <t>東地中海</t>
    <phoneticPr fontId="1" type="noConversion"/>
  </si>
  <si>
    <t>四</t>
    <phoneticPr fontId="1" type="noConversion"/>
  </si>
  <si>
    <t>生物學</t>
    <phoneticPr fontId="1" type="noConversion"/>
  </si>
  <si>
    <t>書庫閱讀生物學</t>
    <phoneticPr fontId="1" type="noConversion"/>
  </si>
  <si>
    <t>江戶北</t>
    <phoneticPr fontId="1" type="noConversion"/>
  </si>
  <si>
    <t>阿姆斯特丹/熱那亞/雅典</t>
    <phoneticPr fontId="1" type="noConversion"/>
  </si>
  <si>
    <t>牙仙</t>
    <phoneticPr fontId="1" type="noConversion"/>
  </si>
  <si>
    <t>宗教學</t>
    <phoneticPr fontId="1" type="noConversion"/>
  </si>
  <si>
    <t>錫拉庫薩/雅法/法馬古斯塔/貝魯特</t>
    <phoneticPr fontId="1" type="noConversion"/>
  </si>
  <si>
    <t>交易所交易</t>
    <phoneticPr fontId="1" type="noConversion"/>
  </si>
  <si>
    <t>交易所交易</t>
    <phoneticPr fontId="1" type="noConversion"/>
  </si>
  <si>
    <t>馬塞</t>
    <phoneticPr fontId="1" type="noConversion"/>
  </si>
  <si>
    <t>地理學</t>
    <phoneticPr fontId="1" type="noConversion"/>
  </si>
  <si>
    <t>酒館喝一杯</t>
    <phoneticPr fontId="1" type="noConversion"/>
  </si>
  <si>
    <t>澳洲西北岸</t>
    <phoneticPr fontId="1" type="noConversion"/>
  </si>
  <si>
    <t>虹蛇</t>
    <phoneticPr fontId="1" type="noConversion"/>
  </si>
  <si>
    <t>薩格雷斯</t>
    <phoneticPr fontId="1" type="noConversion"/>
  </si>
  <si>
    <t>進入教堂</t>
    <phoneticPr fontId="1" type="noConversion"/>
  </si>
  <si>
    <t>南法文化圈</t>
    <phoneticPr fontId="1" type="noConversion"/>
  </si>
  <si>
    <t>大洋洲文化圈</t>
    <phoneticPr fontId="1" type="noConversion"/>
  </si>
  <si>
    <t>不列顛島文化圈</t>
    <phoneticPr fontId="1" type="noConversion"/>
  </si>
  <si>
    <t>3.修正發現物名稱</t>
    <phoneticPr fontId="1" type="noConversion"/>
  </si>
  <si>
    <t>2.修改OP1版本傳說發現物連結到台服大商戰</t>
    <phoneticPr fontId="1" type="noConversion"/>
  </si>
  <si>
    <t>1.新增OP3發現物27個：史跡+2、宗教建築+1、歷史遺物+2、宗教遺物+5、美術品+1、寶藏+3、植物+2、昆蟲+1、鳥類+2、地理+3、天文+1、傳說+4，截至OP3總數為3232</t>
    <phoneticPr fontId="1" type="noConversion"/>
  </si>
  <si>
    <t>5.中型生物“永州的異蛇”經驗值由150→300</t>
    <phoneticPr fontId="1" type="noConversion"/>
  </si>
  <si>
    <t>4.修正功績：美術品“誕神女就寢的聖像”320→270、宗教遺物“全聖項鍊”156→120</t>
    <phoneticPr fontId="1" type="noConversion"/>
  </si>
  <si>
    <t>5.OP2鳥類發現物"穴居貓頭鷹"經驗值未知，暫時設為0</t>
    <phoneticPr fontId="1" type="noConversion"/>
  </si>
  <si>
    <t>6.調了一下字型大小，老年人看不了小字</t>
    <phoneticPr fontId="1" type="noConversion"/>
  </si>
  <si>
    <t>佛羅里達半島東南側凹處(12797,3751)</t>
    <phoneticPr fontId="1" type="noConversion"/>
  </si>
  <si>
    <t>(430,3085)( 460,3077)(444,3103)</t>
    <phoneticPr fontId="1" type="noConversion"/>
  </si>
  <si>
    <t>發現物回報注意事項：</t>
  </si>
  <si>
    <r>
      <t xml:space="preserve">        王宮內的名人和外國的名需【</t>
    </r>
    <r>
      <rPr>
        <b/>
        <sz val="12"/>
        <color rgb="FF000000"/>
        <rFont val="微軟正黑體"/>
        <family val="2"/>
      </rPr>
      <t>正裝度</t>
    </r>
    <r>
      <rPr>
        <sz val="12"/>
        <color rgb="FF000000"/>
        <rFont val="微軟正黑體"/>
        <family val="2"/>
      </rPr>
      <t xml:space="preserve">】達到40。 </t>
    </r>
  </si>
  <si>
    <t>Ce</t>
    <phoneticPr fontId="5" type="noConversion"/>
  </si>
  <si>
    <t>1.借用雲飛飛新增的部分，此表的發現物新增至GA2版本共2382項，並修正錯誤部分</t>
    <phoneticPr fontId="1" type="noConversion"/>
  </si>
  <si>
    <t>更新履歷</t>
    <phoneticPr fontId="1" type="noConversion"/>
  </si>
  <si>
    <t>資料來源、連結</t>
    <phoneticPr fontId="1" type="noConversion"/>
  </si>
  <si>
    <t>@</t>
    <phoneticPr fontId="1" type="noConversion"/>
  </si>
  <si>
    <t>伯吉斯葉岩</t>
    <phoneticPr fontId="1" type="noConversion"/>
  </si>
  <si>
    <t>雅加達東北(4887,4884)</t>
    <phoneticPr fontId="5" type="noConversion"/>
  </si>
  <si>
    <t>C1+</t>
    <phoneticPr fontId="1" type="noConversion"/>
  </si>
  <si>
    <t>奇妙石頭的寶庫</t>
  </si>
  <si>
    <t>第二層入口的大樹前方</t>
    <phoneticPr fontId="1" type="noConversion"/>
  </si>
  <si>
    <t>雅典</t>
    <phoneticPr fontId="1" type="noConversion"/>
  </si>
  <si>
    <t>薩洛尼卡</t>
    <phoneticPr fontId="1" type="noConversion"/>
  </si>
  <si>
    <t>正合適的標誌物</t>
    <phoneticPr fontId="1" type="noConversion"/>
  </si>
  <si>
    <t>普羅科匹厄斯的《戰史》</t>
    <phoneticPr fontId="1" type="noConversion"/>
  </si>
  <si>
    <t>未完成</t>
    <phoneticPr fontId="1" type="noConversion"/>
  </si>
  <si>
    <t>1.修正部分發現物名稱</t>
    <phoneticPr fontId="1" type="noConversion"/>
  </si>
  <si>
    <t>2.修正功績：歷史遺物“阿瑪爾納信件”195→300</t>
    <phoneticPr fontId="1" type="noConversion"/>
  </si>
  <si>
    <t>2018.12.23</t>
    <phoneticPr fontId="1" type="noConversion"/>
  </si>
  <si>
    <t>OP3+</t>
  </si>
  <si>
    <t>OP3+</t>
    <phoneticPr fontId="5" type="noConversion"/>
  </si>
  <si>
    <t>托馬爾的基督教女修道院</t>
  </si>
  <si>
    <t>二</t>
    <phoneticPr fontId="5" type="noConversion"/>
  </si>
  <si>
    <t>里斯本海域</t>
    <phoneticPr fontId="5" type="noConversion"/>
  </si>
  <si>
    <t>圖：古代墳墓的地圖(考古12)</t>
    <phoneticPr fontId="1" type="noConversion"/>
  </si>
  <si>
    <t>杭州</t>
    <phoneticPr fontId="1" type="noConversion"/>
  </si>
  <si>
    <t>黃河下游</t>
    <phoneticPr fontId="1" type="noConversion"/>
  </si>
  <si>
    <t>古代帝王的殮服</t>
  </si>
  <si>
    <t>三</t>
    <phoneticPr fontId="1" type="noConversion"/>
  </si>
  <si>
    <t>里斯本/馬賽</t>
    <phoneticPr fontId="1" type="noConversion"/>
  </si>
  <si>
    <t>薩格雷斯</t>
    <phoneticPr fontId="1" type="noConversion"/>
  </si>
  <si>
    <t>(15760,3141)</t>
    <phoneticPr fontId="5" type="noConversion"/>
  </si>
  <si>
    <t>拋開過去向前邁進</t>
  </si>
  <si>
    <t>二</t>
    <phoneticPr fontId="1" type="noConversion"/>
  </si>
  <si>
    <t>費爾南多的聖經</t>
  </si>
  <si>
    <t>關於佩德羅王子</t>
  </si>
  <si>
    <t>里斯本</t>
    <phoneticPr fontId="1" type="noConversion"/>
  </si>
  <si>
    <t>窮人聖經</t>
    <phoneticPr fontId="1" type="noConversion"/>
  </si>
  <si>
    <t>威尼斯</t>
    <phoneticPr fontId="1" type="noConversion"/>
  </si>
  <si>
    <t>南特</t>
    <phoneticPr fontId="1" type="noConversion"/>
  </si>
  <si>
    <t>梅麗莎船首像</t>
    <phoneticPr fontId="1" type="noConversion"/>
  </si>
  <si>
    <t>里斯本</t>
    <phoneticPr fontId="1" type="noConversion"/>
  </si>
  <si>
    <t>非洲西北岸</t>
    <phoneticPr fontId="1" type="noConversion"/>
  </si>
  <si>
    <t>四</t>
    <phoneticPr fontId="1" type="noConversion"/>
  </si>
  <si>
    <t>加泰隆尼亞地圖</t>
    <phoneticPr fontId="1" type="noConversion"/>
  </si>
  <si>
    <t>塞維爾/馬賽/突尼斯</t>
    <phoneticPr fontId="1" type="noConversion"/>
  </si>
  <si>
    <t>比薩</t>
    <phoneticPr fontId="1" type="noConversion"/>
  </si>
  <si>
    <t>巴塞隆納</t>
    <phoneticPr fontId="1" type="noConversion"/>
  </si>
  <si>
    <t>雙齒餐叉</t>
    <phoneticPr fontId="1" type="noConversion"/>
  </si>
  <si>
    <t>二</t>
    <phoneticPr fontId="1" type="noConversion"/>
  </si>
  <si>
    <t>馬賽/亞歷山大</t>
    <phoneticPr fontId="1" type="noConversion"/>
  </si>
  <si>
    <t>威尼斯</t>
    <phoneticPr fontId="1" type="noConversion"/>
  </si>
  <si>
    <t>圖：未完成的地圖(財寶8)</t>
    <phoneticPr fontId="1" type="noConversion"/>
  </si>
  <si>
    <t>比薩航海圖</t>
    <phoneticPr fontId="1" type="noConversion"/>
  </si>
  <si>
    <t>利馬</t>
    <phoneticPr fontId="1" type="noConversion"/>
  </si>
  <si>
    <t>鷺蘭</t>
    <phoneticPr fontId="1" type="noConversion"/>
  </si>
  <si>
    <t>安平</t>
    <phoneticPr fontId="1" type="noConversion"/>
  </si>
  <si>
    <t>日本列島東南岸</t>
    <phoneticPr fontId="1" type="noConversion"/>
  </si>
  <si>
    <t>圖：南美的植物地圖(生物9)</t>
    <phoneticPr fontId="1" type="noConversion"/>
  </si>
  <si>
    <t>含羞草</t>
    <phoneticPr fontId="1" type="noConversion"/>
  </si>
  <si>
    <t>南美東南岸</t>
    <phoneticPr fontId="1" type="noConversion"/>
  </si>
  <si>
    <t>五</t>
    <phoneticPr fontId="1" type="noConversion"/>
  </si>
  <si>
    <t>聖彼得堡</t>
    <phoneticPr fontId="1" type="noConversion"/>
  </si>
  <si>
    <t>黃河下游(聖納度)</t>
    <phoneticPr fontId="1" type="noConversion"/>
  </si>
  <si>
    <t>非洲見聞錄</t>
  </si>
  <si>
    <t>里斯本/塞維爾</t>
    <phoneticPr fontId="1" type="noConversion"/>
  </si>
  <si>
    <t>非洲幾內亞灣北部</t>
    <phoneticPr fontId="1" type="noConversion"/>
  </si>
  <si>
    <t>挪威森林貓</t>
    <phoneticPr fontId="1" type="noConversion"/>
  </si>
  <si>
    <t>亞歷山大</t>
    <phoneticPr fontId="1" type="noConversion"/>
  </si>
  <si>
    <t>卑爾根</t>
    <phoneticPr fontId="1" type="noConversion"/>
  </si>
  <si>
    <t>魚或鯨魚</t>
  </si>
  <si>
    <t>塞鯨</t>
    <phoneticPr fontId="1" type="noConversion"/>
  </si>
  <si>
    <t>倫敦</t>
    <phoneticPr fontId="1" type="noConversion"/>
  </si>
  <si>
    <t>不列顛島北部</t>
    <phoneticPr fontId="1" type="noConversion"/>
  </si>
  <si>
    <t>(15832,1570)</t>
    <phoneticPr fontId="1" type="noConversion"/>
  </si>
  <si>
    <t>中華鱘</t>
  </si>
  <si>
    <t>四</t>
    <phoneticPr fontId="1" type="noConversion"/>
  </si>
  <si>
    <t>圖：生活在河流的鯊魚地圖(生物15)</t>
    <phoneticPr fontId="1" type="noConversion"/>
  </si>
  <si>
    <t>舊金山</t>
    <phoneticPr fontId="1" type="noConversion"/>
  </si>
  <si>
    <t>東亞西部</t>
    <phoneticPr fontId="1" type="noConversion"/>
  </si>
  <si>
    <t>(5555,3500)</t>
    <phoneticPr fontId="1" type="noConversion"/>
  </si>
  <si>
    <t>波士頓/舊金山</t>
    <phoneticPr fontId="1" type="noConversion"/>
  </si>
  <si>
    <t>雷鳥</t>
    <phoneticPr fontId="1" type="noConversion"/>
  </si>
  <si>
    <t>五</t>
    <phoneticPr fontId="1" type="noConversion"/>
  </si>
  <si>
    <t>科羅拉多高原</t>
    <phoneticPr fontId="1" type="noConversion"/>
  </si>
  <si>
    <t>北美文化圈</t>
    <phoneticPr fontId="1" type="noConversion"/>
  </si>
  <si>
    <t>海和尚</t>
    <phoneticPr fontId="1" type="noConversion"/>
  </si>
  <si>
    <t>江戶/堺市</t>
    <phoneticPr fontId="1" type="noConversion"/>
  </si>
  <si>
    <t>日本文化圈</t>
    <phoneticPr fontId="1" type="noConversion"/>
  </si>
  <si>
    <t>東亞東部</t>
    <phoneticPr fontId="1" type="noConversion"/>
  </si>
  <si>
    <t>日本列島東南岸東邊的海面上</t>
    <phoneticPr fontId="1" type="noConversion"/>
  </si>
  <si>
    <t>1.新增OP3+發現物18個：宗教建築+1、歷史遺物+2、宗教遺物+2、寶藏+4、植物+2、小型生物+1、中型生物+2、海洋生物+2、傳說+2，截至OP3+總數為3250</t>
    <phoneticPr fontId="1" type="noConversion"/>
  </si>
  <si>
    <t>2.修改財寶任務名稱：日本的珍貴樂器→日本的稀有樂器</t>
    <phoneticPr fontId="1" type="noConversion"/>
  </si>
  <si>
    <t>大橡樹</t>
    <phoneticPr fontId="1" type="noConversion"/>
  </si>
  <si>
    <t>不列顛島東岸</t>
    <phoneticPr fontId="1" type="noConversion"/>
  </si>
  <si>
    <t>三</t>
    <phoneticPr fontId="1" type="noConversion"/>
  </si>
  <si>
    <t>里斯本</t>
    <phoneticPr fontId="1" type="noConversion"/>
  </si>
  <si>
    <t>葡萄牙王子的寶劍</t>
    <phoneticPr fontId="1" type="noConversion"/>
  </si>
  <si>
    <t>2.修改歷史遺物發現物名稱：葡萄牙王子的劍→葡萄牙王子的寶劍</t>
    <phoneticPr fontId="1" type="noConversion"/>
  </si>
  <si>
    <t>LM1</t>
  </si>
  <si>
    <t>LM1</t>
    <phoneticPr fontId="1" type="noConversion"/>
  </si>
  <si>
    <t>四</t>
    <phoneticPr fontId="1" type="noConversion"/>
  </si>
  <si>
    <t>凱斯柏莎</t>
    <phoneticPr fontId="1" type="noConversion"/>
  </si>
  <si>
    <t>五</t>
    <phoneticPr fontId="1" type="noConversion"/>
  </si>
  <si>
    <t>倫敦/阿姆斯特丹/塞維爾/突尼斯</t>
    <phoneticPr fontId="1" type="noConversion"/>
  </si>
  <si>
    <t>土耳其西岸(希薩爾利克山)</t>
    <phoneticPr fontId="1" type="noConversion"/>
  </si>
  <si>
    <t>黃河下流</t>
    <phoneticPr fontId="5" type="noConversion"/>
  </si>
  <si>
    <t>阿馬魯·穆魯的眾神之門</t>
    <phoneticPr fontId="1" type="noConversion"/>
  </si>
  <si>
    <t>蘭塞奧茲牧草地</t>
    <phoneticPr fontId="1" type="noConversion"/>
  </si>
  <si>
    <t>薩洛尼凱西南部(馬其頓地區)</t>
    <phoneticPr fontId="5" type="noConversion"/>
  </si>
  <si>
    <t>兀魯伯天文臺</t>
    <phoneticPr fontId="1" type="noConversion"/>
  </si>
  <si>
    <t>石頭圍成的聖地</t>
    <phoneticPr fontId="1" type="noConversion"/>
  </si>
  <si>
    <t>哥貝克力石陣</t>
    <phoneticPr fontId="1" type="noConversion"/>
  </si>
  <si>
    <t>二</t>
    <phoneticPr fontId="1" type="noConversion"/>
  </si>
  <si>
    <t>突尼斯/伊斯坦堡</t>
    <phoneticPr fontId="1" type="noConversion"/>
  </si>
  <si>
    <t>不滅之蛇</t>
    <phoneticPr fontId="1" type="noConversion"/>
  </si>
  <si>
    <t>雅加達</t>
    <phoneticPr fontId="1" type="noConversion"/>
  </si>
  <si>
    <t>澳洲西北岸(烏魯魯周邊)</t>
    <phoneticPr fontId="1" type="noConversion"/>
  </si>
  <si>
    <t>穆迪丘魯水潭</t>
    <phoneticPr fontId="1" type="noConversion"/>
  </si>
  <si>
    <t>圖：原住民聖域的地圖(考古10)</t>
    <phoneticPr fontId="1" type="noConversion"/>
  </si>
  <si>
    <t>卡塔丘塔</t>
    <phoneticPr fontId="1" type="noConversion"/>
  </si>
  <si>
    <t>安汶/特爾納特</t>
    <phoneticPr fontId="1" type="noConversion"/>
  </si>
  <si>
    <t>亞薩維陵墓</t>
    <phoneticPr fontId="5" type="noConversion"/>
  </si>
  <si>
    <t>蕭邦·阿塔清真寺</t>
    <phoneticPr fontId="5" type="noConversion"/>
  </si>
  <si>
    <t>沙克派克阿塔清真寺</t>
    <phoneticPr fontId="5" type="noConversion"/>
  </si>
  <si>
    <t>賽普勒斯島的壁畫聖堂群</t>
    <phoneticPr fontId="1" type="noConversion"/>
  </si>
  <si>
    <t>阿姆斯特丹/斯德哥爾摩/馬賽</t>
    <phoneticPr fontId="5" type="noConversion"/>
  </si>
  <si>
    <t>不列顛島北部</t>
    <phoneticPr fontId="5" type="noConversion"/>
  </si>
  <si>
    <t>(16230, 2145)</t>
  </si>
  <si>
    <t>3. 利用篩選功能找出各版本新增發現物，複製並插入到舊版本統計表，再將【功績】欄“從最大到最小排序”，即可統整新舊資料。</t>
    <phoneticPr fontId="1" type="noConversion"/>
  </si>
  <si>
    <t>倫敦/斯德哥爾摩</t>
    <phoneticPr fontId="1" type="noConversion"/>
  </si>
  <si>
    <t>威尼斯</t>
    <phoneticPr fontId="1" type="noConversion"/>
  </si>
  <si>
    <t>開羅對岸(吉薩地區)</t>
    <phoneticPr fontId="1" type="noConversion"/>
  </si>
  <si>
    <t>尼羅河上游(亞斯文南部)</t>
    <phoneticPr fontId="1" type="noConversion"/>
  </si>
  <si>
    <t>克利奧佩特拉的珍珠</t>
    <phoneticPr fontId="1" type="noConversion"/>
  </si>
  <si>
    <t>西臺的和平談判檔</t>
    <phoneticPr fontId="1" type="noConversion"/>
  </si>
  <si>
    <t>埃及的和平談判檔</t>
    <phoneticPr fontId="1" type="noConversion"/>
  </si>
  <si>
    <t>克利奧派特拉的胸飾</t>
    <phoneticPr fontId="1" type="noConversion"/>
  </si>
  <si>
    <t>克利奧派特拉像</t>
    <phoneticPr fontId="1" type="noConversion"/>
  </si>
  <si>
    <t>長信宮燈</t>
    <phoneticPr fontId="1" type="noConversion"/>
  </si>
  <si>
    <t>卡諾蔔罈</t>
    <phoneticPr fontId="1" type="noConversion"/>
  </si>
  <si>
    <t>菅公的禦靈廟</t>
    <phoneticPr fontId="1" type="noConversion"/>
  </si>
  <si>
    <t>阿爾茹巴羅塔的長弓</t>
    <phoneticPr fontId="1" type="noConversion"/>
  </si>
  <si>
    <t>克利奧派特拉的香水瓶</t>
    <phoneticPr fontId="1" type="noConversion"/>
  </si>
  <si>
    <t>雲臺山</t>
    <phoneticPr fontId="1" type="noConversion"/>
  </si>
  <si>
    <t>阿迪納的煙鬥</t>
    <phoneticPr fontId="5" type="noConversion"/>
  </si>
  <si>
    <t>俄克喜林庫斯紙莎草紙</t>
    <phoneticPr fontId="1" type="noConversion"/>
  </si>
  <si>
    <t>倫敦/阿姆斯特丹/斯德哥爾摩</t>
    <phoneticPr fontId="1" type="noConversion"/>
  </si>
  <si>
    <t>熱那亞</t>
    <phoneticPr fontId="1" type="noConversion"/>
  </si>
  <si>
    <t>亞歷山大</t>
    <phoneticPr fontId="1" type="noConversion"/>
  </si>
  <si>
    <t>倫敦/斯德哥爾摩/聖彼得堡</t>
    <phoneticPr fontId="1" type="noConversion"/>
  </si>
  <si>
    <t>轉經筒</t>
    <phoneticPr fontId="1" type="noConversion"/>
  </si>
  <si>
    <t>禦使之鳥</t>
    <phoneticPr fontId="5" type="noConversion"/>
  </si>
  <si>
    <t>黃金傳說</t>
    <phoneticPr fontId="1" type="noConversion"/>
  </si>
  <si>
    <t>聖喬治的聖像</t>
    <phoneticPr fontId="1" type="noConversion"/>
  </si>
  <si>
    <t>傳頌傳說之物</t>
    <phoneticPr fontId="1" type="noConversion"/>
  </si>
  <si>
    <t>奧德薩</t>
    <phoneticPr fontId="1" type="noConversion"/>
  </si>
  <si>
    <t>聖地之旅</t>
    <phoneticPr fontId="1" type="noConversion"/>
  </si>
  <si>
    <t>宗8</t>
  </si>
  <si>
    <t>考4</t>
  </si>
  <si>
    <t>宗6</t>
  </si>
  <si>
    <t>宗15</t>
  </si>
  <si>
    <t>牛津</t>
  </si>
  <si>
    <t>曼多撒手抄本</t>
    <phoneticPr fontId="1" type="noConversion"/>
  </si>
  <si>
    <t>查理曼大帝的護身符</t>
    <phoneticPr fontId="1" type="noConversion"/>
  </si>
  <si>
    <t>永恆的群星</t>
    <phoneticPr fontId="1" type="noConversion"/>
  </si>
  <si>
    <t>柯拉琴</t>
    <phoneticPr fontId="1" type="noConversion"/>
  </si>
  <si>
    <t>彤穀麗琴</t>
    <phoneticPr fontId="1" type="noConversion"/>
  </si>
  <si>
    <t>暗行禦史的變裝道具</t>
    <phoneticPr fontId="5" type="noConversion"/>
  </si>
  <si>
    <t>提奧朵拉的舞衣</t>
    <phoneticPr fontId="5" type="noConversion"/>
  </si>
  <si>
    <t>阿拉伯的傢俱</t>
    <phoneticPr fontId="1" type="noConversion"/>
  </si>
  <si>
    <t>路易士西洋棋</t>
    <phoneticPr fontId="1" type="noConversion"/>
  </si>
  <si>
    <t>地中海南部非洲北岸</t>
    <phoneticPr fontId="1" type="noConversion"/>
  </si>
  <si>
    <t>巴羅克珍珠的垂飾</t>
    <phoneticPr fontId="1" type="noConversion"/>
  </si>
  <si>
    <t>馬賽</t>
    <phoneticPr fontId="1" type="noConversion"/>
  </si>
  <si>
    <t>倫敦</t>
    <phoneticPr fontId="1" type="noConversion"/>
  </si>
  <si>
    <t>關於雙重信仰的論文</t>
    <phoneticPr fontId="1" type="noConversion"/>
  </si>
  <si>
    <t>匿名的論文</t>
    <phoneticPr fontId="1" type="noConversion"/>
  </si>
  <si>
    <t>撥鈴波琴</t>
    <phoneticPr fontId="1" type="noConversion"/>
  </si>
  <si>
    <t>里約熱內盧</t>
    <phoneticPr fontId="1" type="noConversion"/>
  </si>
  <si>
    <t>突尼斯/馬賽/威尼斯/伊斯坦堡</t>
    <phoneticPr fontId="1" type="noConversion"/>
  </si>
  <si>
    <t>倫敦/阿姆斯特丹/里斯本</t>
    <phoneticPr fontId="1" type="noConversion"/>
  </si>
  <si>
    <t>圖：南美樂器的地圖(財寶6)</t>
    <phoneticPr fontId="1" type="noConversion"/>
  </si>
  <si>
    <t>倫敦/阿姆斯特丹</t>
    <phoneticPr fontId="1" type="noConversion"/>
  </si>
  <si>
    <t>渡鴉</t>
    <phoneticPr fontId="1" type="noConversion"/>
  </si>
  <si>
    <t>馬賽</t>
    <phoneticPr fontId="1" type="noConversion"/>
  </si>
  <si>
    <t>倫敦</t>
    <phoneticPr fontId="1" type="noConversion"/>
  </si>
  <si>
    <t>聖多明哥</t>
    <phoneticPr fontId="1" type="noConversion"/>
  </si>
  <si>
    <t>百慕達群島海域</t>
    <phoneticPr fontId="1" type="noConversion"/>
  </si>
  <si>
    <t>突尼斯/熱那亞/威尼斯</t>
    <phoneticPr fontId="1" type="noConversion"/>
  </si>
  <si>
    <t>開羅對岸</t>
    <phoneticPr fontId="1" type="noConversion"/>
  </si>
  <si>
    <t>西伯利亞旱獺</t>
    <phoneticPr fontId="1" type="noConversion"/>
  </si>
  <si>
    <t>荒漠鼴</t>
    <phoneticPr fontId="1" type="noConversion"/>
  </si>
  <si>
    <t>埃及眼鏡蛇</t>
    <phoneticPr fontId="1" type="noConversion"/>
  </si>
  <si>
    <t>誕生於混沌的世界</t>
    <phoneticPr fontId="1" type="noConversion"/>
  </si>
  <si>
    <t>里斯本/塞維爾/馬賽</t>
    <phoneticPr fontId="1" type="noConversion"/>
  </si>
  <si>
    <t>北美大陸東岸(尼加拉河流域)</t>
    <phoneticPr fontId="1" type="noConversion"/>
  </si>
  <si>
    <t>需宗教R10</t>
    <phoneticPr fontId="1" type="noConversion"/>
  </si>
  <si>
    <t>中太平洋海盆</t>
  </si>
  <si>
    <t>里斯本/突尼斯/馬賽</t>
    <phoneticPr fontId="1" type="noConversion"/>
  </si>
  <si>
    <t>東地中海</t>
    <phoneticPr fontId="1" type="noConversion"/>
  </si>
  <si>
    <t>飛魚</t>
    <phoneticPr fontId="1" type="noConversion"/>
  </si>
  <si>
    <t>雅典/利馬</t>
    <phoneticPr fontId="1" type="noConversion"/>
  </si>
  <si>
    <t>(1180,3282)</t>
    <phoneticPr fontId="1" type="noConversion"/>
  </si>
  <si>
    <t>圖：會跳的魚的地圖(生物2)</t>
    <phoneticPr fontId="1" type="noConversion"/>
  </si>
  <si>
    <t>希瓦瓦東方</t>
    <phoneticPr fontId="1" type="noConversion"/>
  </si>
  <si>
    <t>考古學</t>
    <phoneticPr fontId="1" type="noConversion"/>
  </si>
  <si>
    <t>宗教學</t>
    <phoneticPr fontId="1" type="noConversion"/>
  </si>
  <si>
    <t>看不見的城市</t>
    <phoneticPr fontId="1" type="noConversion"/>
  </si>
  <si>
    <t>燃燒的荊棘</t>
    <phoneticPr fontId="1" type="noConversion"/>
  </si>
  <si>
    <t>有關禁地的傳說</t>
    <phoneticPr fontId="1" type="noConversion"/>
  </si>
  <si>
    <t>亞歷山大燈塔</t>
    <phoneticPr fontId="1" type="noConversion"/>
  </si>
  <si>
    <t>亞歷山大</t>
    <phoneticPr fontId="1" type="noConversion"/>
  </si>
  <si>
    <t>南特</t>
    <phoneticPr fontId="1" type="noConversion"/>
  </si>
  <si>
    <t>蘇伊士西北部</t>
    <phoneticPr fontId="1" type="noConversion"/>
  </si>
  <si>
    <t>　地理“尼加拉瀑布”→“尼加拉瓜大瀑布”、“圖茲拜勒鹽湖”→“圖茲拜爾鹽沼”、“克里特島”→“克里特島”、“基克拉澤斯群島”→“基克拉澤斯”、“阿魯施峽谷”→“阿爾切綠洲”、“朗塘穀”→“朗塘谷”、“月亮穀”→“月亮谷”、“奧林匹亞山”→“奧林匹斯山”</t>
  </si>
  <si>
    <t>甘地亞西部(克里特島內陸地區)</t>
  </si>
  <si>
    <t>克里特文字的黏土阪</t>
  </si>
  <si>
    <t>再調查報酬(克里特島內陸地區)</t>
  </si>
  <si>
    <t>克里特島的陶器</t>
  </si>
  <si>
    <t>克里特島內陸地區(陸地調查)</t>
  </si>
  <si>
    <t>拿坡里(羅馬)</t>
  </si>
  <si>
    <t>馬賽/拿坡里</t>
  </si>
  <si>
    <t>里斯本/拿坡里/雅典</t>
  </si>
  <si>
    <t>塞維爾/拿坡里/雅典</t>
  </si>
  <si>
    <t>突尼斯/拿坡里/雅典/伊斯坦堡</t>
  </si>
  <si>
    <t>熱那亞/突尼斯/拿坡里/威尼斯</t>
  </si>
  <si>
    <t>里斯本/阿姆斯特丹/拿坡里</t>
  </si>
  <si>
    <t>突尼斯/拿坡里/雅典</t>
  </si>
  <si>
    <t>馬賽/熱那亞/拿坡里/伊斯坦堡</t>
  </si>
  <si>
    <t>1.新增LM1發現物27個：史跡+4、宗教建築+1、歷史遺物+3、宗教遺物+3、寶藏+5、植物+2、鳥類+2、小型生物+2、海洋生物+2、傳說+3，截至LM1總數為3277</t>
    <phoneticPr fontId="1" type="noConversion"/>
  </si>
  <si>
    <t>普斯尼卡里池</t>
    <phoneticPr fontId="1" type="noConversion"/>
  </si>
  <si>
    <t>OP3</t>
    <phoneticPr fontId="1" type="noConversion"/>
  </si>
  <si>
    <t>3.修改傳說發現物任務名稱：潔白而柔軟的生物的傳說→白色而柔軟的生物的傳說；發現物：雪花球→凱斯柏莎</t>
  </si>
  <si>
    <t>空白</t>
    <phoneticPr fontId="1" type="noConversion"/>
  </si>
  <si>
    <t>Original《序章》</t>
    <phoneticPr fontId="1" type="noConversion"/>
  </si>
  <si>
    <t>C1</t>
    <phoneticPr fontId="1" type="noConversion"/>
  </si>
  <si>
    <t>Ce</t>
    <phoneticPr fontId="1" type="noConversion"/>
  </si>
  <si>
    <t>EA1</t>
    <phoneticPr fontId="1" type="noConversion"/>
  </si>
  <si>
    <t>TA1</t>
    <phoneticPr fontId="1" type="noConversion"/>
  </si>
  <si>
    <t>TAE</t>
    <phoneticPr fontId="1" type="noConversion"/>
  </si>
  <si>
    <t>E1</t>
    <phoneticPr fontId="1" type="noConversion"/>
  </si>
  <si>
    <t>La Frontera《新天地開拓》</t>
    <phoneticPr fontId="1" type="noConversion"/>
  </si>
  <si>
    <t>Cruz del Sur《南十字星》</t>
    <phoneticPr fontId="1" type="noConversion"/>
  </si>
  <si>
    <t>El  Oriente《東方》</t>
    <phoneticPr fontId="1" type="noConversion"/>
  </si>
  <si>
    <t>Tierra Americana《美洲大陸》</t>
    <phoneticPr fontId="1" type="noConversion"/>
  </si>
  <si>
    <t>2nd</t>
    <phoneticPr fontId="1" type="noConversion"/>
  </si>
  <si>
    <t>GA1</t>
    <phoneticPr fontId="1" type="noConversion"/>
  </si>
  <si>
    <t>2nd Age《第二個時代》</t>
    <phoneticPr fontId="1" type="noConversion"/>
  </si>
  <si>
    <t>AR1</t>
    <phoneticPr fontId="1" type="noConversion"/>
  </si>
  <si>
    <t>AR2</t>
  </si>
  <si>
    <t>OP1</t>
    <phoneticPr fontId="1" type="noConversion"/>
  </si>
  <si>
    <t>Lost Memory《失落回憶》</t>
    <phoneticPr fontId="1" type="noConversion"/>
  </si>
  <si>
    <t>LM1</t>
    <phoneticPr fontId="1" type="noConversion"/>
  </si>
  <si>
    <t>2A4</t>
    <phoneticPr fontId="1" type="noConversion"/>
  </si>
  <si>
    <t>2+</t>
    <phoneticPr fontId="1" type="noConversion"/>
  </si>
  <si>
    <t>2A4+</t>
    <phoneticPr fontId="1" type="noConversion"/>
  </si>
  <si>
    <t>4.修改版本號2nd+為2A4+</t>
    <phoneticPr fontId="1" type="noConversion"/>
  </si>
  <si>
    <t>Atlantic
《大西洋》</t>
    <phoneticPr fontId="1" type="noConversion"/>
  </si>
  <si>
    <t>Vinland
《文蘭》</t>
    <phoneticPr fontId="1" type="noConversion"/>
  </si>
  <si>
    <t>GreatPlains
《北美大平原》</t>
    <phoneticPr fontId="1" type="noConversion"/>
  </si>
  <si>
    <t>Tower of Babel
《巴別塔》</t>
    <phoneticPr fontId="1" type="noConversion"/>
  </si>
  <si>
    <t>《雙頭之鷲》</t>
    <phoneticPr fontId="1" type="noConversion"/>
  </si>
  <si>
    <t>《北方的獅子》</t>
    <phoneticPr fontId="1" type="noConversion"/>
  </si>
  <si>
    <t>Gran Atlas
《白夜之海》</t>
    <phoneticPr fontId="1" type="noConversion"/>
  </si>
  <si>
    <t>WildWest
《狂野西部》</t>
    <phoneticPr fontId="1" type="noConversion"/>
  </si>
  <si>
    <t>Ancient Glory
《古代巴比倫》</t>
    <phoneticPr fontId="1" type="noConversion"/>
  </si>
  <si>
    <t>King Minos
《米諾斯國王》</t>
    <phoneticPr fontId="1" type="noConversion"/>
  </si>
  <si>
    <t>Barca Solar
《太陽之船》</t>
    <phoneticPr fontId="1" type="noConversion"/>
  </si>
  <si>
    <t>Acropolis
《雅典衛城》</t>
    <phoneticPr fontId="1" type="noConversion"/>
  </si>
  <si>
    <t>Industrial Revolution
《工業革命》</t>
    <phoneticPr fontId="1" type="noConversion"/>
  </si>
  <si>
    <t>Cross a continent
《橫貫大地》</t>
    <phoneticPr fontId="1" type="noConversion"/>
  </si>
  <si>
    <t>Age of Reason
《啟蒙運動》</t>
    <phoneticPr fontId="1" type="noConversion"/>
  </si>
  <si>
    <t>World Guide
《航海王子》</t>
    <phoneticPr fontId="1" type="noConversion"/>
  </si>
  <si>
    <t>「Horizon」
《傳奇發現》</t>
    <phoneticPr fontId="1" type="noConversion"/>
  </si>
  <si>
    <t>「Honor」
《榮耀》</t>
    <phoneticPr fontId="1" type="noConversion"/>
  </si>
  <si>
    <t>《失落回憶》</t>
    <phoneticPr fontId="1" type="noConversion"/>
  </si>
  <si>
    <t>Astronomy
《天文學》</t>
    <phoneticPr fontId="1" type="noConversion"/>
  </si>
  <si>
    <t>版本名稱對照表(台服)</t>
    <phoneticPr fontId="1" type="noConversion"/>
  </si>
  <si>
    <t>版本小更新記為該版本號+</t>
    <phoneticPr fontId="1" type="noConversion"/>
  </si>
  <si>
    <t>Gran Atlas《大地圖篇》</t>
    <phoneticPr fontId="1" type="noConversion"/>
  </si>
  <si>
    <t>Episode Atlantis《亞特蘭蒂斯》</t>
    <phoneticPr fontId="1" type="noConversion"/>
  </si>
  <si>
    <t>Age of Revolution《革命時代》</t>
    <phoneticPr fontId="1" type="noConversion"/>
  </si>
  <si>
    <t>Order of the Prince《王子的命令》</t>
    <phoneticPr fontId="1" type="noConversion"/>
  </si>
  <si>
    <t>The Land of the Dragons《龍之大地》</t>
    <phoneticPr fontId="1" type="noConversion"/>
  </si>
  <si>
    <t>Ilha Formosa《東方、奇蹟之島》</t>
    <phoneticPr fontId="1" type="noConversion"/>
  </si>
  <si>
    <t>Zipang《日本》</t>
    <phoneticPr fontId="1" type="noConversion"/>
  </si>
  <si>
    <t>The Morning Calm《朝鮮》</t>
    <phoneticPr fontId="1" type="noConversion"/>
  </si>
  <si>
    <t>Aztec《阿茲特克》</t>
    <phoneticPr fontId="1" type="noConversion"/>
  </si>
  <si>
    <t>Angkor《吳哥王朝》</t>
    <phoneticPr fontId="1" type="noConversion"/>
  </si>
  <si>
    <t>Spice Islands《香料群島》</t>
    <phoneticPr fontId="1" type="noConversion"/>
  </si>
  <si>
    <t>Circumnavigation《周遊世界》</t>
    <phoneticPr fontId="1" type="noConversion"/>
  </si>
  <si>
    <t>Special Ornaments《特殊裝飾物》</t>
    <phoneticPr fontId="1" type="noConversion"/>
  </si>
  <si>
    <t>Grand Anniversary《歡度周年慶》</t>
    <phoneticPr fontId="1" type="noConversion"/>
  </si>
  <si>
    <t>Menace of Ottoman《鄂圖曼的威脅》</t>
    <phoneticPr fontId="1" type="noConversion"/>
  </si>
  <si>
    <t>《探索之旅》</t>
    <phoneticPr fontId="1" type="noConversion"/>
  </si>
  <si>
    <t>Inca《印加帝國》</t>
    <phoneticPr fontId="1" type="noConversion"/>
  </si>
  <si>
    <t>大商戰甚麼時候才會恢復QAQ</t>
    <phoneticPr fontId="1" type="noConversion"/>
  </si>
  <si>
    <t>LM1+</t>
    <phoneticPr fontId="1" type="noConversion"/>
  </si>
  <si>
    <t>四</t>
    <phoneticPr fontId="1" type="noConversion"/>
  </si>
  <si>
    <t>倫敦/阿姆斯特丹/里斯本/塞維爾</t>
  </si>
  <si>
    <t>黑海西北岸</t>
    <phoneticPr fontId="1" type="noConversion"/>
  </si>
  <si>
    <t>馬達拉騎士浮雕</t>
    <phoneticPr fontId="1" type="noConversion"/>
  </si>
  <si>
    <t>LM1+</t>
    <phoneticPr fontId="1" type="noConversion"/>
  </si>
  <si>
    <t>里斯本/塞維爾</t>
    <phoneticPr fontId="5" type="noConversion"/>
  </si>
  <si>
    <t>卡利卡特北部</t>
    <phoneticPr fontId="5" type="noConversion"/>
  </si>
  <si>
    <t>LM1+</t>
  </si>
  <si>
    <t>LM1+</t>
    <phoneticPr fontId="1" type="noConversion"/>
  </si>
  <si>
    <t>華萊士之劍</t>
  </si>
  <si>
    <t>阿托卡夫人號</t>
  </si>
  <si>
    <t>恩卡納西翁號</t>
  </si>
  <si>
    <t>視8</t>
    <phoneticPr fontId="1" type="noConversion"/>
  </si>
  <si>
    <t>視9</t>
  </si>
  <si>
    <t>倫敦/雅典/杭州</t>
  </si>
  <si>
    <t>阿拉伯海東北岸(信德地區)</t>
  </si>
  <si>
    <t>沉船</t>
    <phoneticPr fontId="1" type="noConversion"/>
  </si>
  <si>
    <t>阿姆斯特丹/斯德哥爾摩</t>
  </si>
  <si>
    <t>里斯本/塞維爾</t>
    <phoneticPr fontId="1" type="noConversion"/>
  </si>
  <si>
    <t>沉船打撈</t>
    <phoneticPr fontId="1" type="noConversion"/>
  </si>
  <si>
    <t>但澤西北西(828,2277)</t>
    <phoneticPr fontId="1" type="noConversion"/>
  </si>
  <si>
    <t>波多貝羅西北(12930,4108)</t>
    <phoneticPr fontId="1" type="noConversion"/>
  </si>
  <si>
    <t>(12597,4292)</t>
    <phoneticPr fontId="1" type="noConversion"/>
  </si>
  <si>
    <t>北方民族文化志</t>
  </si>
  <si>
    <t>對待異邦的眼光</t>
  </si>
  <si>
    <t>往來大海者的榮譽</t>
  </si>
  <si>
    <t>薩格雷斯</t>
    <phoneticPr fontId="1" type="noConversion"/>
  </si>
  <si>
    <t>拿坡里</t>
    <phoneticPr fontId="1" type="noConversion"/>
  </si>
  <si>
    <t>謎題藏在細節中</t>
    <phoneticPr fontId="1" type="noConversion"/>
  </si>
  <si>
    <t>皮茲加諾的海圖</t>
    <phoneticPr fontId="1" type="noConversion"/>
  </si>
  <si>
    <t>識別混沌之目</t>
    <phoneticPr fontId="1" type="noConversion"/>
  </si>
  <si>
    <t>圖：北歐相關書籍的地圖(財寶6)</t>
    <phoneticPr fontId="1" type="noConversion"/>
  </si>
  <si>
    <t>鯨骨</t>
  </si>
  <si>
    <t>海岸的怪物</t>
  </si>
  <si>
    <t>巨大鳥類的骨頭</t>
    <phoneticPr fontId="1" type="noConversion"/>
  </si>
  <si>
    <t>秘魯巨人蜈蚣</t>
  </si>
  <si>
    <t>圖：小野豬的地圖（生物4）</t>
  </si>
  <si>
    <t>漁貓</t>
  </si>
  <si>
    <t>爪哇島北岸(爪哇島內地)</t>
  </si>
  <si>
    <t>巴巴里獅</t>
  </si>
  <si>
    <t>王者之風</t>
  </si>
  <si>
    <t>威尼斯/雅典/伊斯坦堡</t>
    <phoneticPr fontId="1" type="noConversion"/>
  </si>
  <si>
    <t>赤虹</t>
  </si>
  <si>
    <t>加蓬</t>
  </si>
  <si>
    <t>黃昏／夜／晴</t>
    <phoneticPr fontId="7" type="noConversion"/>
  </si>
  <si>
    <t>東南方宅邸前</t>
    <phoneticPr fontId="7" type="noConversion"/>
  </si>
  <si>
    <t>東北方哺乳類動物骨骼，數小時一次</t>
    <phoneticPr fontId="7" type="noConversion"/>
  </si>
  <si>
    <t>澳洲西北岸</t>
    <phoneticPr fontId="7" type="noConversion"/>
  </si>
  <si>
    <t>1.新增LM1+發現物20個：史跡+1、宗教建築+1、歷史遺物+6、寶藏+3、化石+2、昆蟲+1、小型生物+1、中型生物+1、大型生物+1、地理+1、氣象現象+2，截至LM1+總數為3297</t>
    <phoneticPr fontId="1" type="noConversion"/>
  </si>
  <si>
    <t>艾琳娜的詩歌</t>
    <phoneticPr fontId="1" type="noConversion"/>
  </si>
  <si>
    <t>阿爾斯特故事的手抄本</t>
    <phoneticPr fontId="1" type="noConversion"/>
  </si>
  <si>
    <t>聖母瑪麗亞的讚歌集</t>
    <phoneticPr fontId="1" type="noConversion"/>
  </si>
  <si>
    <t>阿爾斯特故事的不同版本</t>
    <phoneticPr fontId="1" type="noConversion"/>
  </si>
  <si>
    <t>林迪斯法恩修道院遺跡</t>
    <phoneticPr fontId="5" type="noConversion"/>
  </si>
  <si>
    <t>3.修正宗教建築發現物名稱：林迪斯芳修道院遺跡→林迪斯法恩修道院遺跡</t>
    <phoneticPr fontId="1" type="noConversion"/>
  </si>
  <si>
    <t>4.修正歷史遺物發現物名稱：愛琳娜的詩→艾琳娜的詩歌</t>
    <phoneticPr fontId="1" type="noConversion"/>
  </si>
  <si>
    <t>6.修正寶藏發現物名稱：阿爾斯特傳說的手抄本→阿爾斯特故事的手抄本；阿爾斯特傳說的不同版本→阿爾斯特故事的不同版本；聖母瑪利亞的贊歌集→聖母瑪麗亞的讚歌集</t>
    <phoneticPr fontId="1" type="noConversion"/>
  </si>
  <si>
    <t>7.修正鳥類發現物名稱：百慕達海燕→百幕達圓尾鹱</t>
    <phoneticPr fontId="1" type="noConversion"/>
  </si>
  <si>
    <t>8.修正傳說發現物名稱：鳳凰涅槃→鳳凰復活</t>
    <phoneticPr fontId="1" type="noConversion"/>
  </si>
  <si>
    <t>鳳凰復活</t>
    <phoneticPr fontId="1" type="noConversion"/>
  </si>
  <si>
    <t>阿拉伯文化圈</t>
    <phoneticPr fontId="1" type="noConversion"/>
  </si>
  <si>
    <t>法蘭西北部文化圈</t>
    <phoneticPr fontId="1" type="noConversion"/>
  </si>
  <si>
    <t>阿姆斯特丹</t>
    <phoneticPr fontId="1" type="noConversion"/>
  </si>
  <si>
    <t>百幕達圓尾鹱</t>
    <phoneticPr fontId="1" type="noConversion"/>
  </si>
  <si>
    <t>9.修正植物任務名稱：膽量測試→試驗膽量</t>
    <phoneticPr fontId="1" type="noConversion"/>
  </si>
  <si>
    <t>LM2</t>
  </si>
  <si>
    <t>《Colossus》</t>
    <phoneticPr fontId="1" type="noConversion"/>
  </si>
  <si>
    <t>圖：可怕的昆蟲的地圖(生物6)</t>
    <phoneticPr fontId="1" type="noConversion"/>
  </si>
  <si>
    <t>筏馱摩那的立像</t>
    <phoneticPr fontId="5" type="noConversion"/>
  </si>
  <si>
    <t>烏里烏里</t>
    <phoneticPr fontId="1" type="noConversion"/>
  </si>
  <si>
    <t>關於功績值</t>
    <phoneticPr fontId="1" type="noConversion"/>
  </si>
  <si>
    <t>其他</t>
    <phoneticPr fontId="1" type="noConversion"/>
  </si>
  <si>
    <t>LM2</t>
    <phoneticPr fontId="1" type="noConversion"/>
  </si>
  <si>
    <t>戈龍戈薩山</t>
    <phoneticPr fontId="1" type="noConversion"/>
  </si>
  <si>
    <t>倫敦/阿姆斯特丹/馬賽/威尼斯</t>
    <phoneticPr fontId="1" type="noConversion"/>
  </si>
  <si>
    <t>非洲東南岸</t>
    <phoneticPr fontId="1" type="noConversion"/>
  </si>
  <si>
    <t>二</t>
    <phoneticPr fontId="1" type="noConversion"/>
  </si>
  <si>
    <t>里斯本/塞維爾</t>
    <phoneticPr fontId="1" type="noConversion"/>
  </si>
  <si>
    <t>LM2</t>
    <phoneticPr fontId="1" type="noConversion"/>
  </si>
  <si>
    <t>阿姆斯特丹/斯德哥爾摩</t>
    <phoneticPr fontId="1" type="noConversion"/>
  </si>
  <si>
    <t>二</t>
    <phoneticPr fontId="1" type="noConversion"/>
  </si>
  <si>
    <t>熱那亞</t>
    <phoneticPr fontId="1" type="noConversion"/>
  </si>
  <si>
    <t>都柏林</t>
    <phoneticPr fontId="1" type="noConversion"/>
  </si>
  <si>
    <t>札達爾</t>
    <phoneticPr fontId="1" type="noConversion"/>
  </si>
  <si>
    <t>三</t>
    <phoneticPr fontId="1" type="noConversion"/>
  </si>
  <si>
    <t>老普林尼的博物誌</t>
    <phoneticPr fontId="1" type="noConversion"/>
  </si>
  <si>
    <t>倫敦/阿姆斯特丹/里斯本/塞維爾</t>
    <phoneticPr fontId="1" type="noConversion"/>
  </si>
  <si>
    <t>佛羅倫斯</t>
    <phoneticPr fontId="1" type="noConversion"/>
  </si>
  <si>
    <t>五</t>
    <phoneticPr fontId="1" type="noConversion"/>
  </si>
  <si>
    <t>卡利卡特</t>
    <phoneticPr fontId="1" type="noConversion"/>
  </si>
  <si>
    <t>雅加達</t>
    <phoneticPr fontId="1" type="noConversion"/>
  </si>
  <si>
    <t>利馬</t>
    <phoneticPr fontId="1" type="noConversion"/>
  </si>
  <si>
    <t>LM2</t>
    <phoneticPr fontId="5" type="noConversion"/>
  </si>
  <si>
    <t>聖地牙哥大教堂</t>
    <phoneticPr fontId="5" type="noConversion"/>
  </si>
  <si>
    <t>倫敦/阿姆斯特丹/馬賽/威尼斯</t>
    <phoneticPr fontId="5" type="noConversion"/>
  </si>
  <si>
    <t>一</t>
    <phoneticPr fontId="5" type="noConversion"/>
  </si>
  <si>
    <t>里斯本海域</t>
    <phoneticPr fontId="5" type="noConversion"/>
  </si>
  <si>
    <t>(15747,3006)維亞納堡港外</t>
    <phoneticPr fontId="5" type="noConversion"/>
  </si>
  <si>
    <t>阿卡迪修道院</t>
    <phoneticPr fontId="5" type="noConversion"/>
  </si>
  <si>
    <t>三</t>
    <phoneticPr fontId="5" type="noConversion"/>
  </si>
  <si>
    <t>馬賽/突尼斯/熱那亞</t>
    <phoneticPr fontId="5" type="noConversion"/>
  </si>
  <si>
    <t>甘地亞郊外</t>
    <phoneticPr fontId="5" type="noConversion"/>
  </si>
  <si>
    <t>心願與重擔</t>
    <phoneticPr fontId="5" type="noConversion"/>
  </si>
  <si>
    <t>創設者的禮拜堂</t>
    <phoneticPr fontId="5" type="noConversion"/>
  </si>
  <si>
    <t>四</t>
    <phoneticPr fontId="5" type="noConversion"/>
  </si>
  <si>
    <t>熱那亞</t>
    <phoneticPr fontId="5" type="noConversion"/>
  </si>
  <si>
    <t>(15756,3156)奧波多南方</t>
    <phoneticPr fontId="5" type="noConversion"/>
  </si>
  <si>
    <t>蘇利耶的假面</t>
    <phoneticPr fontId="1" type="noConversion"/>
  </si>
  <si>
    <t>聖喬治</t>
    <phoneticPr fontId="1" type="noConversion"/>
  </si>
  <si>
    <t>卡利卡特</t>
    <phoneticPr fontId="1" type="noConversion"/>
  </si>
  <si>
    <t>斯德哥爾摩</t>
    <phoneticPr fontId="1" type="noConversion"/>
  </si>
  <si>
    <t>聖彼得堡</t>
    <phoneticPr fontId="1" type="noConversion"/>
  </si>
  <si>
    <t>阿瓦庫姆的書簡</t>
    <phoneticPr fontId="1" type="noConversion"/>
  </si>
  <si>
    <t>離別之路</t>
    <phoneticPr fontId="1" type="noConversion"/>
  </si>
  <si>
    <t>五</t>
    <phoneticPr fontId="1" type="noConversion"/>
  </si>
  <si>
    <t>俄羅斯人與熊</t>
    <phoneticPr fontId="1" type="noConversion"/>
  </si>
  <si>
    <t>關於古儀式派</t>
    <phoneticPr fontId="1" type="noConversion"/>
  </si>
  <si>
    <t>粗尾嬰猴</t>
    <phoneticPr fontId="1" type="noConversion"/>
  </si>
  <si>
    <t>突尼斯/拿坡里</t>
    <phoneticPr fontId="1" type="noConversion"/>
  </si>
  <si>
    <t>非洲南南東岸 (贊比西河中游)</t>
    <phoneticPr fontId="1" type="noConversion"/>
  </si>
  <si>
    <t>峽灣企鵝</t>
    <phoneticPr fontId="1" type="noConversion"/>
  </si>
  <si>
    <t>塔斯曼海</t>
    <phoneticPr fontId="1" type="noConversion"/>
  </si>
  <si>
    <t>(8015,6834)</t>
    <phoneticPr fontId="1" type="noConversion"/>
  </si>
  <si>
    <t>協助詳查論文的委託</t>
    <phoneticPr fontId="1" type="noConversion"/>
  </si>
  <si>
    <t>與牧狼人相關的報告書</t>
    <phoneticPr fontId="1" type="noConversion"/>
  </si>
  <si>
    <t>倫敦</t>
    <phoneticPr fontId="1" type="noConversion"/>
  </si>
  <si>
    <t>聖彼得堡</t>
    <phoneticPr fontId="1" type="noConversion"/>
  </si>
  <si>
    <t>圖：未完成的地圖(地理5)</t>
    <phoneticPr fontId="1" type="noConversion"/>
  </si>
  <si>
    <t>所羅門群島</t>
    <phoneticPr fontId="1" type="noConversion"/>
  </si>
  <si>
    <t>美拉尼西亞海盆</t>
    <phoneticPr fontId="1" type="noConversion"/>
  </si>
  <si>
    <t>(7304,5018)</t>
    <phoneticPr fontId="1" type="noConversion"/>
  </si>
  <si>
    <t>圖：交易據點的地圖(地理5)</t>
    <phoneticPr fontId="1" type="noConversion"/>
  </si>
  <si>
    <t>特塞拉島</t>
    <phoneticPr fontId="1" type="noConversion"/>
  </si>
  <si>
    <t>亞歷山大</t>
    <phoneticPr fontId="1" type="noConversion"/>
  </si>
  <si>
    <t>北大西洋</t>
    <phoneticPr fontId="1" type="noConversion"/>
  </si>
  <si>
    <t>亞速爾附近</t>
    <phoneticPr fontId="1" type="noConversion"/>
  </si>
  <si>
    <t>圖：防衛據點的地圖(考古1)</t>
    <phoneticPr fontId="1" type="noConversion"/>
  </si>
  <si>
    <t>一</t>
    <phoneticPr fontId="1" type="noConversion"/>
  </si>
  <si>
    <t>里斯本海域</t>
    <phoneticPr fontId="1" type="noConversion"/>
  </si>
  <si>
    <t>里斯本北方</t>
    <phoneticPr fontId="1" type="noConversion"/>
  </si>
  <si>
    <t>貝倫加的要塞</t>
    <phoneticPr fontId="1" type="noConversion"/>
  </si>
  <si>
    <t>倫敦/阿姆斯特丹/塞維爾</t>
    <phoneticPr fontId="1" type="noConversion"/>
  </si>
  <si>
    <t>圖：東羅馬書物的地圖(考古8)</t>
    <phoneticPr fontId="1" type="noConversion"/>
  </si>
  <si>
    <t>倫敦/阿姆斯特丹</t>
    <phoneticPr fontId="1" type="noConversion"/>
  </si>
  <si>
    <t>希臘詩選集</t>
    <phoneticPr fontId="1" type="noConversion"/>
  </si>
  <si>
    <t>圖：印度祭器的地圖(宗教7)</t>
    <phoneticPr fontId="1" type="noConversion"/>
  </si>
  <si>
    <t>漢陽</t>
    <phoneticPr fontId="1" type="noConversion"/>
  </si>
  <si>
    <t>印度西岸</t>
    <phoneticPr fontId="1" type="noConversion"/>
  </si>
  <si>
    <t>昌德拉的假面</t>
    <phoneticPr fontId="1" type="noConversion"/>
  </si>
  <si>
    <t>舊金山</t>
    <phoneticPr fontId="1" type="noConversion"/>
  </si>
  <si>
    <t>北美大陸西岸</t>
    <phoneticPr fontId="1" type="noConversion"/>
  </si>
  <si>
    <t>暗冠藍鴉</t>
    <phoneticPr fontId="1" type="noConversion"/>
  </si>
  <si>
    <t>杭州</t>
    <phoneticPr fontId="1" type="noConversion"/>
  </si>
  <si>
    <t>圖：金色的貓的地圖(生物6)</t>
    <phoneticPr fontId="1" type="noConversion"/>
  </si>
  <si>
    <t>麻六甲西北部</t>
    <phoneticPr fontId="1" type="noConversion"/>
  </si>
  <si>
    <t>亞洲金貓</t>
    <phoneticPr fontId="1" type="noConversion"/>
  </si>
  <si>
    <t>阿姆斯特丹/里斯本</t>
    <phoneticPr fontId="1" type="noConversion"/>
  </si>
  <si>
    <t>北大西洋</t>
    <phoneticPr fontId="1" type="noConversion"/>
  </si>
  <si>
    <t>亞速爾東方島嶼附近</t>
    <phoneticPr fontId="1" type="noConversion"/>
  </si>
  <si>
    <t>聖米格爾紅腹灰雀</t>
    <phoneticPr fontId="1" type="noConversion"/>
  </si>
  <si>
    <t>5.修正宗教建築發現物名稱：勾瑪特斯瓦拉像→筏馱摩那的立像</t>
    <phoneticPr fontId="1" type="noConversion"/>
  </si>
  <si>
    <t>酒館飲食</t>
    <phoneticPr fontId="1" type="noConversion"/>
  </si>
  <si>
    <t>考古學</t>
    <phoneticPr fontId="1" type="noConversion"/>
  </si>
  <si>
    <t>似蛇生物的傳說</t>
    <phoneticPr fontId="1" type="noConversion"/>
  </si>
  <si>
    <t>龍神</t>
    <phoneticPr fontId="1" type="noConversion"/>
  </si>
  <si>
    <t>宗教學</t>
    <phoneticPr fontId="1" type="noConversion"/>
  </si>
  <si>
    <t>關於異族婚姻的傳說</t>
    <phoneticPr fontId="1" type="noConversion"/>
  </si>
  <si>
    <t>日本列島東南岸</t>
    <phoneticPr fontId="1" type="noConversion"/>
  </si>
  <si>
    <t>杭州/卡利卡特</t>
    <phoneticPr fontId="1" type="noConversion"/>
  </si>
  <si>
    <t>書庫閱讀宗教學</t>
    <phoneticPr fontId="1" type="noConversion"/>
  </si>
  <si>
    <t>雪姬</t>
    <phoneticPr fontId="1" type="noConversion"/>
  </si>
  <si>
    <t>酒館飲食</t>
    <phoneticPr fontId="1" type="noConversion"/>
  </si>
  <si>
    <t>聖彼得堡/江戶</t>
    <phoneticPr fontId="1" type="noConversion"/>
  </si>
  <si>
    <t>江戶北</t>
    <phoneticPr fontId="1" type="noConversion"/>
  </si>
  <si>
    <t>LM1</t>
    <phoneticPr fontId="1" type="noConversion"/>
  </si>
  <si>
    <t>2.新增LM2發現物25個：史跡+2、宗教建築+3、歷史遺物+5、宗教遺物+3、寶藏+2、鳥類+2、小型生物+1、中型生物+1、海洋生物+1、地理+3、傳說+2，</t>
    <phoneticPr fontId="1" type="noConversion"/>
  </si>
  <si>
    <t>漢堡/盧貝克</t>
    <phoneticPr fontId="1" type="noConversion"/>
  </si>
  <si>
    <t>甘地亞/南特/聖彼得堡</t>
    <phoneticPr fontId="1" type="noConversion"/>
  </si>
  <si>
    <t>4.修正史跡發現物名稱：卡茲尼神殿→卡茲尼寶庫</t>
    <phoneticPr fontId="1" type="noConversion"/>
  </si>
  <si>
    <t>卡茲尼寶庫</t>
    <phoneticPr fontId="1" type="noConversion"/>
  </si>
  <si>
    <t>波多貝羅/里約熱內盧</t>
  </si>
  <si>
    <t>波多貝羅/里約熱內盧</t>
    <phoneticPr fontId="5" type="noConversion"/>
  </si>
  <si>
    <t>圖：士大夫的字條(考古10)</t>
    <phoneticPr fontId="1" type="noConversion"/>
  </si>
  <si>
    <t>圖：先史時代史跡的地圖(考古9)</t>
    <phoneticPr fontId="1" type="noConversion"/>
  </si>
  <si>
    <t>遺(隱)：宋山里遺跡群深層</t>
    <phoneticPr fontId="5" type="noConversion"/>
  </si>
  <si>
    <t>諾馬艮的葡萄酒船</t>
    <phoneticPr fontId="1" type="noConversion"/>
  </si>
  <si>
    <t>馬爾斯號</t>
    <phoneticPr fontId="1" type="noConversion"/>
  </si>
  <si>
    <t>凱撒彗星的硬幣</t>
    <phoneticPr fontId="1" type="noConversion"/>
  </si>
  <si>
    <t>世界七大奇景</t>
    <phoneticPr fontId="1" type="noConversion"/>
  </si>
  <si>
    <t>阿拉米語的書信</t>
    <phoneticPr fontId="1" type="noConversion"/>
  </si>
  <si>
    <t>圖：古印度遺物的地圖(考古8)</t>
    <phoneticPr fontId="1" type="noConversion"/>
  </si>
  <si>
    <t>棺中的動物木乃尹</t>
    <phoneticPr fontId="1" type="noConversion"/>
  </si>
  <si>
    <t>航海地圖</t>
    <phoneticPr fontId="1" type="noConversion"/>
  </si>
  <si>
    <t>圖：巨大鳥類骨骼的地圖(生物8)</t>
    <phoneticPr fontId="1" type="noConversion"/>
  </si>
  <si>
    <t>圖：植物的分布圖(生物4)</t>
    <phoneticPr fontId="1" type="noConversion"/>
  </si>
  <si>
    <t>舟師魚</t>
    <phoneticPr fontId="1" type="noConversion"/>
  </si>
  <si>
    <t>薩拉斯瓦蒂河</t>
    <phoneticPr fontId="1" type="noConversion"/>
  </si>
  <si>
    <t>火旋風</t>
    <phoneticPr fontId="7" type="noConversion"/>
  </si>
  <si>
    <t>桑吉巴爾/亞丁</t>
    <phoneticPr fontId="1" type="noConversion"/>
  </si>
  <si>
    <t>知床岬</t>
    <phoneticPr fontId="1" type="noConversion"/>
  </si>
  <si>
    <t>卡里班根的印章</t>
    <phoneticPr fontId="1" type="noConversion"/>
  </si>
  <si>
    <t>3.修正史跡任務名稱：探索需要的東西→應該搜索之物、王室建造的交易地點→王室建造的交易據點、圖：士大夫的筆錄(考古10)→圖：士大夫的字條(考古10)、</t>
    <phoneticPr fontId="1" type="noConversion"/>
  </si>
  <si>
    <t xml:space="preserve">    圖：遠古時代史跡地圖(考古9)→圖：先史時代史跡的地圖(考古9)</t>
    <phoneticPr fontId="1" type="noConversion"/>
  </si>
  <si>
    <t>6.修正歷史遺物任務名稱：攜帶的遺物→被帶入的遺物</t>
    <phoneticPr fontId="1" type="noConversion"/>
  </si>
  <si>
    <t>7.修正歷史遺物發現物名稱：諾依瑪根運酒船→諾馬艮的葡萄酒船、馬魯斯號→馬爾斯號、世界七大奇跡→世界七大奇景、亞拉姆語的書信→阿拉米語的書信</t>
    <phoneticPr fontId="1" type="noConversion"/>
  </si>
  <si>
    <t>8.修正寶藏發現物名稱：入棺的動物木乃伊→棺中的動物木乃尹、海洋地圖→航海地圖</t>
    <phoneticPr fontId="1" type="noConversion"/>
  </si>
  <si>
    <t>9.修正昆蟲類地圖名稱：令人毛骨悚然的昆蟲的地圖→可怕的昆蟲的地圖</t>
    <phoneticPr fontId="1" type="noConversion"/>
  </si>
  <si>
    <t>10.修正海洋生物發現物名稱：舟鰤→舟師魚</t>
    <phoneticPr fontId="1" type="noConversion"/>
  </si>
  <si>
    <t>11.修正地理任務名稱：存在的根據→存在於此的根據</t>
    <phoneticPr fontId="1" type="noConversion"/>
  </si>
  <si>
    <t>12.修正地理發現物名稱：加加爾哈卡拉河→薩拉斯瓦蒂河、知床半島砦跡群→知床岬</t>
    <phoneticPr fontId="1" type="noConversion"/>
  </si>
  <si>
    <t>1.大商戰無期限掛站中，請善用巴哈大百科或日文wiki</t>
    <phoneticPr fontId="1" type="noConversion"/>
  </si>
  <si>
    <t>里約熱內盧/聖多明哥/波多貝羅</t>
    <phoneticPr fontId="5" type="noConversion"/>
  </si>
  <si>
    <t>倫敦/馬賽/里約熱內盧</t>
    <phoneticPr fontId="5" type="noConversion"/>
  </si>
  <si>
    <t>本地治里南部(坦賈武爾地區)</t>
  </si>
  <si>
    <t>本地治里南部(坦賈武爾地區)</t>
    <phoneticPr fontId="5" type="noConversion"/>
  </si>
  <si>
    <t>梅里達西南部(尤卡坦半島內陸)</t>
  </si>
  <si>
    <t>倫敦/阿姆斯特丹/馬賽</t>
    <phoneticPr fontId="5" type="noConversion"/>
  </si>
  <si>
    <t>倫敦/塞維爾/馬賽</t>
    <phoneticPr fontId="5" type="noConversion"/>
  </si>
  <si>
    <t>倫敦/阿姆斯特丹/塞維爾/拿坡里/雅典/亞歷山大</t>
    <phoneticPr fontId="1" type="noConversion"/>
  </si>
  <si>
    <t>波多貝羅/里約熱內盧/利馬</t>
  </si>
  <si>
    <t>波多貝羅/里約熱內盧/利馬</t>
    <phoneticPr fontId="5" type="noConversion"/>
  </si>
  <si>
    <t>馬賽/熱那亞/雅典</t>
    <phoneticPr fontId="1" type="noConversion"/>
  </si>
  <si>
    <t>洛布里</t>
    <phoneticPr fontId="5" type="noConversion"/>
  </si>
  <si>
    <t>宋山里遺跡群</t>
    <phoneticPr fontId="1" type="noConversion"/>
  </si>
  <si>
    <t>萬里長城</t>
  </si>
  <si>
    <t>留里克之墓</t>
  </si>
  <si>
    <t>提雷尼亞海(卡利亞里港外)</t>
  </si>
  <si>
    <t>迪夫里伊大清真寺和醫院</t>
  </si>
  <si>
    <t>布里哈迪斯瓦拉神廟</t>
  </si>
  <si>
    <t>狄俄斯庫里神廟</t>
  </si>
  <si>
    <t>普里阿摩斯王的寶藏</t>
  </si>
  <si>
    <t>聖多明哥/波多貝羅/里約熱內盧</t>
  </si>
  <si>
    <t>狄米特里烏斯一世的鎧甲</t>
  </si>
  <si>
    <t>卡里古拉大帝的大理石像</t>
  </si>
  <si>
    <t>奧西里斯之棺</t>
  </si>
  <si>
    <t>賀特里祭官的聖典</t>
  </si>
  <si>
    <t>瓦羅希里手稿</t>
  </si>
  <si>
    <t>聖包里斯與格列伯的聖像</t>
  </si>
  <si>
    <t>可哥貝里壁畫</t>
  </si>
  <si>
    <t>奧西里斯神像</t>
  </si>
  <si>
    <t>騎天馬的莫丘里</t>
  </si>
  <si>
    <t>古斯里琴</t>
  </si>
  <si>
    <t>迪吉里杜號角</t>
  </si>
  <si>
    <t>遺：宋山里遺跡群深層</t>
  </si>
  <si>
    <t>薩泰里琴</t>
  </si>
  <si>
    <t>聖多明哥/里約熱內盧</t>
  </si>
  <si>
    <t>梅里達港口右下海灣(12450,4046)</t>
  </si>
  <si>
    <t>卡里比布西(486,5575)</t>
  </si>
  <si>
    <t>九十九里濱</t>
  </si>
  <si>
    <t>梅里達西南</t>
  </si>
  <si>
    <t>聖托里尼島</t>
  </si>
  <si>
    <t>道具店老闆旁，或造船廠前方城內女性身後的巷子里</t>
  </si>
  <si>
    <t>巨港</t>
    <phoneticPr fontId="5" type="noConversion"/>
  </si>
  <si>
    <t>波那貝島南岸</t>
    <phoneticPr fontId="5" type="noConversion"/>
  </si>
  <si>
    <t>巴利阿里群島海域</t>
    <phoneticPr fontId="5" type="noConversion"/>
  </si>
  <si>
    <t>LM2+</t>
    <phoneticPr fontId="1" type="noConversion"/>
  </si>
  <si>
    <t>印度犀牛</t>
    <phoneticPr fontId="1" type="noConversion"/>
  </si>
  <si>
    <t>四</t>
    <phoneticPr fontId="1" type="noConversion"/>
  </si>
  <si>
    <t>亞歷山大/伊斯坦堡</t>
    <phoneticPr fontId="1" type="noConversion"/>
  </si>
  <si>
    <t>孟加拉灣北岸</t>
    <phoneticPr fontId="1" type="noConversion"/>
  </si>
  <si>
    <t>哈雷茂茂火山口</t>
    <phoneticPr fontId="1" type="noConversion"/>
  </si>
  <si>
    <t>五</t>
    <phoneticPr fontId="1" type="noConversion"/>
  </si>
  <si>
    <t>利馬</t>
    <phoneticPr fontId="1" type="noConversion"/>
  </si>
  <si>
    <t>夏威夷海域</t>
    <phoneticPr fontId="1" type="noConversion"/>
  </si>
  <si>
    <t>LM2+</t>
    <phoneticPr fontId="1" type="noConversion"/>
  </si>
  <si>
    <t>古蜀的遺跡</t>
    <phoneticPr fontId="1" type="noConversion"/>
  </si>
  <si>
    <t>舊金山</t>
    <phoneticPr fontId="1" type="noConversion"/>
  </si>
  <si>
    <t>重慶西南</t>
    <phoneticPr fontId="1" type="noConversion"/>
  </si>
  <si>
    <t>優雅的大胃王</t>
    <phoneticPr fontId="1" type="noConversion"/>
  </si>
  <si>
    <t>木鴿</t>
    <phoneticPr fontId="1" type="noConversion"/>
  </si>
  <si>
    <t>二</t>
    <phoneticPr fontId="1" type="noConversion"/>
  </si>
  <si>
    <t>雅加達</t>
    <phoneticPr fontId="1" type="noConversion"/>
  </si>
  <si>
    <t>旺格努伊西部</t>
    <phoneticPr fontId="1" type="noConversion"/>
  </si>
  <si>
    <t>紫薇</t>
    <phoneticPr fontId="1" type="noConversion"/>
  </si>
  <si>
    <t>悲戀之花木</t>
    <phoneticPr fontId="1" type="noConversion"/>
  </si>
  <si>
    <t>拿坡里</t>
    <phoneticPr fontId="1" type="noConversion"/>
  </si>
  <si>
    <t>三</t>
    <phoneticPr fontId="1" type="noConversion"/>
  </si>
  <si>
    <t>五</t>
    <phoneticPr fontId="1" type="noConversion"/>
  </si>
  <si>
    <t>關島</t>
    <phoneticPr fontId="1" type="noConversion"/>
  </si>
  <si>
    <t>LM2+</t>
    <phoneticPr fontId="1" type="noConversion"/>
  </si>
  <si>
    <t>熱那亞</t>
    <phoneticPr fontId="1" type="noConversion"/>
  </si>
  <si>
    <t>東加羅林海盆</t>
    <phoneticPr fontId="1" type="noConversion"/>
  </si>
  <si>
    <t>五</t>
    <phoneticPr fontId="1" type="noConversion"/>
  </si>
  <si>
    <t>倫敦</t>
    <phoneticPr fontId="1" type="noConversion"/>
  </si>
  <si>
    <t>夏威夷</t>
    <phoneticPr fontId="1" type="noConversion"/>
  </si>
  <si>
    <t>白沙漠</t>
    <phoneticPr fontId="1" type="noConversion"/>
  </si>
  <si>
    <t>埃及北岸</t>
    <phoneticPr fontId="1" type="noConversion"/>
  </si>
  <si>
    <t>五</t>
    <phoneticPr fontId="1" type="noConversion"/>
  </si>
  <si>
    <t>有眾多稱號的君王</t>
    <phoneticPr fontId="1" type="noConversion"/>
  </si>
  <si>
    <t>亞歷山大/伊斯坦堡</t>
    <phoneticPr fontId="1" type="noConversion"/>
  </si>
  <si>
    <t>直布羅陀海峽</t>
    <phoneticPr fontId="1" type="noConversion"/>
  </si>
  <si>
    <t>阿爾罕布拉宮</t>
    <phoneticPr fontId="1" type="noConversion"/>
  </si>
  <si>
    <t>格拉納達之影</t>
    <phoneticPr fontId="1" type="noConversion"/>
  </si>
  <si>
    <t>蘇伊士</t>
    <phoneticPr fontId="1" type="noConversion"/>
  </si>
  <si>
    <t>突尼斯</t>
    <phoneticPr fontId="1" type="noConversion"/>
  </si>
  <si>
    <t>復仇之路的結局</t>
    <phoneticPr fontId="1" type="noConversion"/>
  </si>
  <si>
    <t>圖瓦雷克族的墜飾</t>
    <phoneticPr fontId="1" type="noConversion"/>
  </si>
  <si>
    <t>LM2+</t>
  </si>
  <si>
    <t>利馬</t>
    <phoneticPr fontId="1" type="noConversion"/>
  </si>
  <si>
    <t>二</t>
    <phoneticPr fontId="1" type="noConversion"/>
  </si>
  <si>
    <t>圖：未完成的地圖(地理10)</t>
    <phoneticPr fontId="1" type="noConversion"/>
  </si>
  <si>
    <t>舊金山</t>
    <phoneticPr fontId="1" type="noConversion"/>
  </si>
  <si>
    <t>塔斯曼海</t>
    <phoneticPr fontId="1" type="noConversion"/>
  </si>
  <si>
    <t>芒格努伊山</t>
    <phoneticPr fontId="1" type="noConversion"/>
  </si>
  <si>
    <t>熱那亞</t>
    <phoneticPr fontId="1" type="noConversion"/>
  </si>
  <si>
    <t>北美大陸西岸</t>
    <phoneticPr fontId="1" type="noConversion"/>
  </si>
  <si>
    <t>圖：未完成的地圖(地理9)</t>
    <phoneticPr fontId="1" type="noConversion"/>
  </si>
  <si>
    <t>惡地</t>
    <phoneticPr fontId="1" type="noConversion"/>
  </si>
  <si>
    <t>聖彼得堡</t>
    <phoneticPr fontId="1" type="noConversion"/>
  </si>
  <si>
    <t>圖：未完成的地圖(地理11)</t>
    <phoneticPr fontId="1" type="noConversion"/>
  </si>
  <si>
    <t>米爾福德峽灣</t>
    <phoneticPr fontId="1" type="noConversion"/>
  </si>
  <si>
    <t>圖：古代文明的地圖(考古6)</t>
    <phoneticPr fontId="1" type="noConversion"/>
  </si>
  <si>
    <t>威尼斯</t>
    <phoneticPr fontId="1" type="noConversion"/>
  </si>
  <si>
    <t>瓦卡普加納金字塔</t>
    <phoneticPr fontId="1" type="noConversion"/>
  </si>
  <si>
    <t>一</t>
    <phoneticPr fontId="1" type="noConversion"/>
  </si>
  <si>
    <t>LM2+</t>
    <phoneticPr fontId="1" type="noConversion"/>
  </si>
  <si>
    <t>雲台山西</t>
    <phoneticPr fontId="1" type="noConversion"/>
  </si>
  <si>
    <t>一</t>
    <phoneticPr fontId="1" type="noConversion"/>
  </si>
  <si>
    <t>圖：瘦長的獵犬的地圖(生物5)</t>
    <phoneticPr fontId="1" type="noConversion"/>
  </si>
  <si>
    <t>細犬</t>
    <phoneticPr fontId="1" type="noConversion"/>
  </si>
  <si>
    <t xml:space="preserve">    另補上LM1羅德斯島的巨像(傳說)，截至LM2總數為3323</t>
  </si>
  <si>
    <t>2.新增LM2+發現物15個：史跡+3、歷史遺物+1、寶藏+1、植物+1、鳥類+1、1中型生物+1、海洋生物+1、地理+6，截至LM2+總數為3338</t>
    <phoneticPr fontId="1" type="noConversion"/>
  </si>
  <si>
    <t>3.修正歷史遺物發現物名稱：格拉哥里文字的石碑→格拉哥里字母石碑</t>
    <phoneticPr fontId="1" type="noConversion"/>
  </si>
  <si>
    <t>格拉哥里字母石碑</t>
    <phoneticPr fontId="1" type="noConversion"/>
  </si>
  <si>
    <t>羅德島太陽神銅像</t>
    <phoneticPr fontId="1" type="noConversion"/>
  </si>
  <si>
    <t>圖：小型鳥類的地圖(生物11)</t>
    <phoneticPr fontId="1" type="noConversion"/>
  </si>
  <si>
    <t>4.修正傳說發現物名稱：羅德斯島的巨像→羅德島太陽神銅像</t>
    <phoneticPr fontId="1" type="noConversion"/>
  </si>
  <si>
    <t>5.修正宗教建築任務名稱：收復失地運動中的聖人→收復失地運動的聖人、不僅是遺跡的陳述→流傳的不只是遺跡</t>
    <phoneticPr fontId="1" type="noConversion"/>
  </si>
  <si>
    <t>6.修正中型生物任務名稱：至今最貴的狗→至今為止最貴的犬</t>
    <phoneticPr fontId="1" type="noConversion"/>
  </si>
  <si>
    <t>7.修正地理任務名稱：全新的挑戰目標→新的挑戰目標</t>
    <phoneticPr fontId="1" type="noConversion"/>
  </si>
  <si>
    <t>於該處之根據</t>
  </si>
  <si>
    <t>2020.01.27</t>
    <phoneticPr fontId="1" type="noConversion"/>
  </si>
  <si>
    <t>1.修正LM2+地理任務"髮飾之謎"接任地點為亞丁；修正鳥類AR3+任務名稱"令人眼前一亮的顏色"→"令人眼前一亮的色彩"</t>
    <phoneticPr fontId="1" type="noConversion"/>
  </si>
  <si>
    <t>LM3</t>
    <phoneticPr fontId="1" type="noConversion"/>
  </si>
  <si>
    <t>雅加達</t>
    <phoneticPr fontId="1" type="noConversion"/>
  </si>
  <si>
    <t>二</t>
    <phoneticPr fontId="1" type="noConversion"/>
  </si>
  <si>
    <t>江戶</t>
    <phoneticPr fontId="1" type="noConversion"/>
  </si>
  <si>
    <t>華麗鎧甲的意涵</t>
    <phoneticPr fontId="1" type="noConversion"/>
  </si>
  <si>
    <t>容器的價值</t>
    <phoneticPr fontId="1" type="noConversion"/>
  </si>
  <si>
    <t>赤色鎧甲</t>
    <phoneticPr fontId="1" type="noConversion"/>
  </si>
  <si>
    <t>三</t>
    <phoneticPr fontId="1" type="noConversion"/>
  </si>
  <si>
    <t>最早刻上人像的銀幣</t>
    <phoneticPr fontId="1" type="noConversion"/>
  </si>
  <si>
    <t>錫格洛斯銀幣</t>
    <phoneticPr fontId="1" type="noConversion"/>
  </si>
  <si>
    <t>開普敦</t>
    <phoneticPr fontId="1" type="noConversion"/>
  </si>
  <si>
    <t>幼發拉底河上游</t>
    <phoneticPr fontId="1" type="noConversion"/>
  </si>
  <si>
    <t>LM3</t>
  </si>
  <si>
    <t>LM3</t>
    <phoneticPr fontId="1" type="noConversion"/>
  </si>
  <si>
    <t>雅加達</t>
    <phoneticPr fontId="1" type="noConversion"/>
  </si>
  <si>
    <t>印度西岸</t>
    <phoneticPr fontId="1" type="noConversion"/>
  </si>
  <si>
    <t>二</t>
    <phoneticPr fontId="1" type="noConversion"/>
  </si>
  <si>
    <t>LM3</t>
    <phoneticPr fontId="1" type="noConversion"/>
  </si>
  <si>
    <t>四</t>
    <phoneticPr fontId="1" type="noConversion"/>
  </si>
  <si>
    <t>雅加達</t>
    <phoneticPr fontId="1" type="noConversion"/>
  </si>
  <si>
    <t>第烏</t>
    <phoneticPr fontId="1" type="noConversion"/>
  </si>
  <si>
    <t>金黃鸝</t>
    <phoneticPr fontId="1" type="noConversion"/>
  </si>
  <si>
    <t>喜歡熊貓的友人</t>
    <phoneticPr fontId="1" type="noConversion"/>
  </si>
  <si>
    <t>五</t>
    <phoneticPr fontId="1" type="noConversion"/>
  </si>
  <si>
    <t>智利海盆</t>
    <phoneticPr fontId="1" type="noConversion"/>
  </si>
  <si>
    <t>(12684,6316)</t>
    <phoneticPr fontId="1" type="noConversion"/>
  </si>
  <si>
    <t>黑白海豚</t>
    <phoneticPr fontId="1" type="noConversion"/>
  </si>
  <si>
    <t>卡利卡特</t>
    <phoneticPr fontId="1" type="noConversion"/>
  </si>
  <si>
    <t>非洲東南岸</t>
    <phoneticPr fontId="1" type="noConversion"/>
  </si>
  <si>
    <t>非洲大蝸牛</t>
    <phoneticPr fontId="1" type="noConversion"/>
  </si>
  <si>
    <t>中國東南岸</t>
    <phoneticPr fontId="1" type="noConversion"/>
  </si>
  <si>
    <t>三</t>
    <phoneticPr fontId="1" type="noConversion"/>
  </si>
  <si>
    <t>三角蟹蛛</t>
    <phoneticPr fontId="1" type="noConversion"/>
  </si>
  <si>
    <t>漁民間的人魚傳說</t>
    <phoneticPr fontId="1" type="noConversion"/>
  </si>
  <si>
    <t>東亞東部</t>
    <phoneticPr fontId="1" type="noConversion"/>
  </si>
  <si>
    <t>(6402,3431)</t>
    <phoneticPr fontId="1" type="noConversion"/>
  </si>
  <si>
    <t>五</t>
    <phoneticPr fontId="1" type="noConversion"/>
  </si>
  <si>
    <t>皇帶魚</t>
    <phoneticPr fontId="1" type="noConversion"/>
  </si>
  <si>
    <t>開普敦</t>
    <phoneticPr fontId="1" type="noConversion"/>
  </si>
  <si>
    <t>黃河下游</t>
    <phoneticPr fontId="1" type="noConversion"/>
  </si>
  <si>
    <t>四</t>
    <phoneticPr fontId="1" type="noConversion"/>
  </si>
  <si>
    <t>有刺的青蛙</t>
    <phoneticPr fontId="1" type="noConversion"/>
  </si>
  <si>
    <t>峨眉髭蟾</t>
    <phoneticPr fontId="1" type="noConversion"/>
  </si>
  <si>
    <t>台灣東南岸</t>
    <phoneticPr fontId="1" type="noConversion"/>
  </si>
  <si>
    <t>利馬</t>
    <phoneticPr fontId="1" type="noConversion"/>
  </si>
  <si>
    <t>利馬</t>
    <phoneticPr fontId="1" type="noConversion"/>
  </si>
  <si>
    <t>十二弦天堂鳥</t>
    <phoneticPr fontId="1" type="noConversion"/>
  </si>
  <si>
    <t>尾部有毛的鳥</t>
    <phoneticPr fontId="1" type="noConversion"/>
  </si>
  <si>
    <t>三</t>
    <phoneticPr fontId="1" type="noConversion"/>
  </si>
  <si>
    <t>新幾內亞島南岸</t>
    <phoneticPr fontId="1" type="noConversion"/>
  </si>
  <si>
    <t>永不腐朽的好奇心</t>
    <phoneticPr fontId="1" type="noConversion"/>
  </si>
  <si>
    <t>LM3</t>
    <phoneticPr fontId="1" type="noConversion"/>
  </si>
  <si>
    <t>聖喬治</t>
    <phoneticPr fontId="1" type="noConversion"/>
  </si>
  <si>
    <t>新克羅文化的木乃伊</t>
    <phoneticPr fontId="1" type="noConversion"/>
  </si>
  <si>
    <t>五</t>
    <phoneticPr fontId="1" type="noConversion"/>
  </si>
  <si>
    <t>舊金山</t>
    <phoneticPr fontId="1" type="noConversion"/>
  </si>
  <si>
    <t>巴拿馬</t>
    <phoneticPr fontId="1" type="noConversion"/>
  </si>
  <si>
    <t>臭鼬</t>
    <phoneticPr fontId="1" type="noConversion"/>
  </si>
  <si>
    <t>二</t>
    <phoneticPr fontId="1" type="noConversion"/>
  </si>
  <si>
    <t>舊金山</t>
    <phoneticPr fontId="1" type="noConversion"/>
  </si>
  <si>
    <t>中國東南岸</t>
    <phoneticPr fontId="1" type="noConversion"/>
  </si>
  <si>
    <t>沙棘</t>
    <phoneticPr fontId="1" type="noConversion"/>
  </si>
  <si>
    <t>基伍樹蝰</t>
    <phoneticPr fontId="1" type="noConversion"/>
  </si>
  <si>
    <t>帥氣的蛇的調查</t>
    <phoneticPr fontId="1" type="noConversion"/>
  </si>
  <si>
    <t>非洲幾內亞灣北部</t>
    <phoneticPr fontId="1" type="noConversion"/>
  </si>
  <si>
    <t>聖多明哥</t>
    <phoneticPr fontId="1" type="noConversion"/>
  </si>
  <si>
    <t>百年一度的花</t>
    <phoneticPr fontId="1" type="noConversion"/>
  </si>
  <si>
    <t>里斯本</t>
    <phoneticPr fontId="1" type="noConversion"/>
  </si>
  <si>
    <t>南美西北岸</t>
    <phoneticPr fontId="1" type="noConversion"/>
  </si>
  <si>
    <t>萵氏普亞鳳梨</t>
    <phoneticPr fontId="1" type="noConversion"/>
  </si>
  <si>
    <t>長形堤防</t>
    <phoneticPr fontId="1" type="noConversion"/>
  </si>
  <si>
    <t>二</t>
    <phoneticPr fontId="1" type="noConversion"/>
  </si>
  <si>
    <t>亞歷山大</t>
    <phoneticPr fontId="1" type="noConversion"/>
  </si>
  <si>
    <t>尋寶(古代地圖的傳說)</t>
    <phoneticPr fontId="1" type="noConversion"/>
  </si>
  <si>
    <t>探索傳承航路</t>
    <phoneticPr fontId="1" type="noConversion"/>
  </si>
  <si>
    <t>大堤防</t>
    <phoneticPr fontId="1" type="noConversion"/>
  </si>
  <si>
    <t>索斯特拉圖斯碑文</t>
    <phoneticPr fontId="1" type="noConversion"/>
  </si>
  <si>
    <t>基座上的碑文</t>
    <phoneticPr fontId="1" type="noConversion"/>
  </si>
  <si>
    <t>大燈塔的雕像</t>
    <phoneticPr fontId="1" type="noConversion"/>
  </si>
  <si>
    <t>大燈塔與航海的守護女神</t>
    <phoneticPr fontId="1" type="noConversion"/>
  </si>
  <si>
    <t>刻有大燈塔的硬幣</t>
    <phoneticPr fontId="1" type="noConversion"/>
  </si>
  <si>
    <t>雅典</t>
    <phoneticPr fontId="1" type="noConversion"/>
  </si>
  <si>
    <t>巨大的攻城塔</t>
    <phoneticPr fontId="1" type="noConversion"/>
  </si>
  <si>
    <t>破城者</t>
    <phoneticPr fontId="1" type="noConversion"/>
  </si>
  <si>
    <t>甘地亞西部</t>
    <phoneticPr fontId="1" type="noConversion"/>
  </si>
  <si>
    <t>島的象徵</t>
    <phoneticPr fontId="1" type="noConversion"/>
  </si>
  <si>
    <t>刻有太陽神的硬幣</t>
    <phoneticPr fontId="1" type="noConversion"/>
  </si>
  <si>
    <t>太陽戰車</t>
    <phoneticPr fontId="1" type="noConversion"/>
  </si>
  <si>
    <t>太陽神的雕刻</t>
    <phoneticPr fontId="1" type="noConversion"/>
  </si>
  <si>
    <t>土耳其西岸</t>
    <phoneticPr fontId="1" type="noConversion"/>
  </si>
  <si>
    <t>圖：未完成的地圖(地理10)</t>
    <phoneticPr fontId="1" type="noConversion"/>
  </si>
  <si>
    <t>胡安·費爾南德斯群島</t>
    <phoneticPr fontId="1" type="noConversion"/>
  </si>
  <si>
    <t>(12960,5734)</t>
    <phoneticPr fontId="1" type="noConversion"/>
  </si>
  <si>
    <t>祕魯海盆</t>
    <phoneticPr fontId="1" type="noConversion"/>
  </si>
  <si>
    <t>塞維爾</t>
    <phoneticPr fontId="1" type="noConversion"/>
  </si>
  <si>
    <t>德馬峰</t>
    <phoneticPr fontId="1" type="noConversion"/>
  </si>
  <si>
    <t>圖：未完成的地圖(地理7)</t>
    <phoneticPr fontId="1" type="noConversion"/>
  </si>
  <si>
    <t>(2352,3783)</t>
    <phoneticPr fontId="1" type="noConversion"/>
  </si>
  <si>
    <t>波斯灣</t>
    <phoneticPr fontId="1" type="noConversion"/>
  </si>
  <si>
    <t>哥斯大黎加巨型石球</t>
    <phoneticPr fontId="1" type="noConversion"/>
  </si>
  <si>
    <t>漢陽</t>
    <phoneticPr fontId="1" type="noConversion"/>
  </si>
  <si>
    <t>南美西北岸</t>
    <phoneticPr fontId="1" type="noConversion"/>
  </si>
  <si>
    <t>安平</t>
    <phoneticPr fontId="1" type="noConversion"/>
  </si>
  <si>
    <t>三十三孔橋</t>
    <phoneticPr fontId="1" type="noConversion"/>
  </si>
  <si>
    <t>波斯灣北岸</t>
    <phoneticPr fontId="1" type="noConversion"/>
  </si>
  <si>
    <t>利馬北部(庫斯科)</t>
    <phoneticPr fontId="1" type="noConversion"/>
  </si>
  <si>
    <t>圖：印加帝國歷史書的地圖(考古8)</t>
    <phoneticPr fontId="1" type="noConversion"/>
  </si>
  <si>
    <t>熱那亞</t>
    <phoneticPr fontId="1" type="noConversion"/>
  </si>
  <si>
    <t>印地安人的書簡</t>
    <phoneticPr fontId="1" type="noConversion"/>
  </si>
  <si>
    <t>圖：印度河流域文明的石像的地圖(考古11)</t>
    <phoneticPr fontId="1" type="noConversion"/>
  </si>
  <si>
    <t>舊金山</t>
    <phoneticPr fontId="1" type="noConversion"/>
  </si>
  <si>
    <t>摩亨佐達羅的石像</t>
    <phoneticPr fontId="1" type="noConversion"/>
  </si>
  <si>
    <t>圖：密林中的石球的地圖(考古8)</t>
    <phoneticPr fontId="1" type="noConversion"/>
  </si>
  <si>
    <t>圖：拱形橋的地圖(考古8)</t>
    <phoneticPr fontId="1" type="noConversion"/>
  </si>
  <si>
    <t>印度西岸海域</t>
    <phoneticPr fontId="1" type="noConversion"/>
  </si>
  <si>
    <t>漢陽</t>
    <phoneticPr fontId="1" type="noConversion"/>
  </si>
  <si>
    <t>圖：毀壞的寺院的地圖(宗教10)</t>
    <phoneticPr fontId="1" type="noConversion"/>
  </si>
  <si>
    <t>象島的寺院</t>
    <phoneticPr fontId="1" type="noConversion"/>
  </si>
  <si>
    <t>安平</t>
    <phoneticPr fontId="5" type="noConversion"/>
  </si>
  <si>
    <t>圖：山頂遺跡的地圖(宗教12)</t>
    <phoneticPr fontId="5" type="noConversion"/>
  </si>
  <si>
    <t>(11922,4245)</t>
    <phoneticPr fontId="5" type="noConversion"/>
  </si>
  <si>
    <t>特萬佩克灣</t>
    <phoneticPr fontId="5" type="noConversion"/>
  </si>
  <si>
    <t>阿爾班山遺址</t>
    <phoneticPr fontId="5" type="noConversion"/>
  </si>
  <si>
    <t>安平</t>
    <phoneticPr fontId="1" type="noConversion"/>
  </si>
  <si>
    <t>圖：愉快的石碑的地圖(宗教8)</t>
    <phoneticPr fontId="1" type="noConversion"/>
  </si>
  <si>
    <t>跳舞之人的石碑</t>
    <phoneticPr fontId="1" type="noConversion"/>
  </si>
  <si>
    <t>南美西北岸</t>
    <phoneticPr fontId="1" type="noConversion"/>
  </si>
  <si>
    <t>圖：動物模樣的金工藝品的地圖(宗教9)</t>
    <phoneticPr fontId="1" type="noConversion"/>
  </si>
  <si>
    <t>金色的駱駝雕像</t>
    <phoneticPr fontId="1" type="noConversion"/>
  </si>
  <si>
    <t>利馬北部(庫斯科)</t>
    <phoneticPr fontId="1" type="noConversion"/>
  </si>
  <si>
    <t>有蓋子的手工箱子</t>
    <phoneticPr fontId="1" type="noConversion"/>
  </si>
  <si>
    <t>《Cetus》「海獸」</t>
    <phoneticPr fontId="1" type="noConversion"/>
  </si>
  <si>
    <t>LM3</t>
    <phoneticPr fontId="1" type="noConversion"/>
  </si>
  <si>
    <t>五</t>
    <phoneticPr fontId="1" type="noConversion"/>
  </si>
  <si>
    <t>關於非洲巨大生物的傳說</t>
    <phoneticPr fontId="1" type="noConversion"/>
  </si>
  <si>
    <t>里斯本/塞維爾</t>
    <phoneticPr fontId="1" type="noConversion"/>
  </si>
  <si>
    <t>酒館</t>
    <phoneticPr fontId="1" type="noConversion"/>
  </si>
  <si>
    <t>非洲西南岸</t>
    <phoneticPr fontId="1" type="noConversion"/>
  </si>
  <si>
    <t>魔克拉-姆邊貝</t>
    <phoneticPr fontId="1" type="noConversion"/>
  </si>
  <si>
    <t>鸞鳥</t>
    <phoneticPr fontId="1" type="noConversion"/>
  </si>
  <si>
    <t>靈鳥的傳說</t>
    <phoneticPr fontId="1" type="noConversion"/>
  </si>
  <si>
    <t>江戶/杭州</t>
    <phoneticPr fontId="1" type="noConversion"/>
  </si>
  <si>
    <t>泉州</t>
    <phoneticPr fontId="1" type="noConversion"/>
  </si>
  <si>
    <t>2.新增LM3發現物38個，總數為3376</t>
    <phoneticPr fontId="1" type="noConversion"/>
  </si>
  <si>
    <t>孤立的帝都(完成轉為另一個世界)</t>
    <phoneticPr fontId="1" type="noConversion"/>
  </si>
  <si>
    <t>驅散惡夢之夢</t>
    <phoneticPr fontId="1" type="noConversion"/>
  </si>
  <si>
    <t>儀式的地點</t>
    <phoneticPr fontId="1" type="noConversion"/>
  </si>
  <si>
    <t>調查華北的建築物</t>
    <phoneticPr fontId="1" type="noConversion"/>
  </si>
  <si>
    <t>星之戰爭</t>
    <phoneticPr fontId="1" type="noConversion"/>
  </si>
  <si>
    <t>山丘？陵墓？</t>
    <phoneticPr fontId="1" type="noConversion"/>
  </si>
  <si>
    <t>霸業之餘暉</t>
    <phoneticPr fontId="1" type="noConversion"/>
  </si>
  <si>
    <t>受中斷的委託</t>
    <phoneticPr fontId="1" type="noConversion"/>
  </si>
  <si>
    <t>格陵蘭的居住痕跡</t>
    <phoneticPr fontId="5" type="noConversion"/>
  </si>
  <si>
    <t>聳立於安地斯之都</t>
    <phoneticPr fontId="1" type="noConversion"/>
  </si>
  <si>
    <t>位於城市深處之物</t>
    <phoneticPr fontId="1" type="noConversion"/>
  </si>
  <si>
    <t>未開墾土地的奇妙事物</t>
    <phoneticPr fontId="1" type="noConversion"/>
  </si>
  <si>
    <t>沙漠另一側的聖地</t>
    <phoneticPr fontId="1" type="noConversion"/>
  </si>
  <si>
    <t>特洛伊</t>
    <phoneticPr fontId="1" type="noConversion"/>
  </si>
  <si>
    <t>調查神秘的金字塔</t>
    <phoneticPr fontId="1" type="noConversion"/>
  </si>
  <si>
    <t>岩壁畫</t>
    <phoneticPr fontId="1" type="noConversion"/>
  </si>
  <si>
    <t>羅馬帝國的政策轉移</t>
    <phoneticPr fontId="1" type="noConversion"/>
  </si>
  <si>
    <t>巨人堆積起來的石頭</t>
    <phoneticPr fontId="5" type="noConversion"/>
  </si>
  <si>
    <t>美輪美奐的庭園</t>
    <phoneticPr fontId="5" type="noConversion"/>
  </si>
  <si>
    <t>加冕之地</t>
    <phoneticPr fontId="5" type="noConversion"/>
  </si>
  <si>
    <t>位於廣場上的斜坡</t>
    <phoneticPr fontId="5" type="noConversion"/>
  </si>
  <si>
    <t>王城之過去</t>
    <phoneticPr fontId="5" type="noConversion"/>
  </si>
  <si>
    <t>黃金豐饒的傳說之都</t>
    <phoneticPr fontId="1" type="noConversion"/>
  </si>
  <si>
    <t>奇怪的浮雕</t>
    <phoneticPr fontId="1" type="noConversion"/>
  </si>
  <si>
    <t>百濟都城之遺跡</t>
    <phoneticPr fontId="5" type="noConversion"/>
  </si>
  <si>
    <t>巨大的山丘</t>
    <phoneticPr fontId="5" type="noConversion"/>
  </si>
  <si>
    <t>神殿的事實</t>
    <phoneticPr fontId="1" type="noConversion"/>
  </si>
  <si>
    <t>漢陽的宮殿</t>
    <phoneticPr fontId="5" type="noConversion"/>
  </si>
  <si>
    <t>神奇的岩石山</t>
    <phoneticPr fontId="6" type="noConversion"/>
  </si>
  <si>
    <t>古代遺跡的足跡</t>
    <phoneticPr fontId="5" type="noConversion"/>
  </si>
  <si>
    <t>花郎的將軍</t>
    <phoneticPr fontId="5" type="noConversion"/>
  </si>
  <si>
    <t>再次調查羅德島</t>
    <phoneticPr fontId="1" type="noConversion"/>
  </si>
  <si>
    <t>另一座雅典娜神殿</t>
    <phoneticPr fontId="1" type="noConversion"/>
  </si>
  <si>
    <t>海角</t>
    <phoneticPr fontId="1" type="noConversion"/>
  </si>
  <si>
    <t>誘惑的甜香氣</t>
    <phoneticPr fontId="5" type="noConversion"/>
  </si>
  <si>
    <t>皇帝的別墅</t>
    <phoneticPr fontId="1" type="noConversion"/>
  </si>
  <si>
    <t>磚塊壘砌的住房</t>
    <phoneticPr fontId="1" type="noConversion"/>
  </si>
  <si>
    <t>奇岩的宗教都市</t>
  </si>
  <si>
    <t>另一座宮殿</t>
    <phoneticPr fontId="5" type="noConversion"/>
  </si>
  <si>
    <t>神之家</t>
    <phoneticPr fontId="1" type="noConversion"/>
  </si>
  <si>
    <t>奇妙的石塔</t>
    <phoneticPr fontId="1" type="noConversion"/>
  </si>
  <si>
    <t>關於聖地風習</t>
    <phoneticPr fontId="1" type="noConversion"/>
  </si>
  <si>
    <t>龐貝遺蹟的追加調查</t>
    <phoneticPr fontId="1" type="noConversion"/>
  </si>
  <si>
    <t>另一座阿波羅神殿</t>
    <phoneticPr fontId="1" type="noConversion"/>
  </si>
  <si>
    <t>古羅馬城市遺跡</t>
  </si>
  <si>
    <t>精靈與人們的風景</t>
    <phoneticPr fontId="1" type="noConversion"/>
  </si>
  <si>
    <t>印度的母河</t>
    <phoneticPr fontId="5" type="noConversion"/>
  </si>
  <si>
    <t>古代美索不達米亞的都市</t>
    <phoneticPr fontId="5" type="noConversion"/>
  </si>
  <si>
    <t>加勒比的盡頭</t>
    <phoneticPr fontId="5" type="noConversion"/>
  </si>
  <si>
    <t>有權威的神諭</t>
    <phoneticPr fontId="1" type="noConversion"/>
  </si>
  <si>
    <t>消失的神殿</t>
    <phoneticPr fontId="1" type="noConversion"/>
  </si>
  <si>
    <t>歷史之河</t>
    <phoneticPr fontId="5" type="noConversion"/>
  </si>
  <si>
    <t>歷史與神話之都</t>
    <phoneticPr fontId="5" type="noConversion"/>
  </si>
  <si>
    <t>位於城市深處之物</t>
    <phoneticPr fontId="5" type="noConversion"/>
  </si>
  <si>
    <t>巴士拉</t>
    <phoneticPr fontId="1" type="noConversion"/>
  </si>
  <si>
    <t>不毛的高原</t>
    <phoneticPr fontId="5" type="noConversion"/>
  </si>
  <si>
    <t>星之戰爭</t>
    <phoneticPr fontId="5" type="noConversion"/>
  </si>
  <si>
    <t>沒水的文明</t>
    <phoneticPr fontId="1" type="noConversion"/>
  </si>
  <si>
    <t>巨岩屹立的聖地</t>
    <phoneticPr fontId="5" type="noConversion"/>
  </si>
  <si>
    <t>秘境之都</t>
    <phoneticPr fontId="5" type="noConversion"/>
  </si>
  <si>
    <t xml:space="preserve">過往歲月的故事 </t>
  </si>
  <si>
    <t>未開墾土地的奇妙事物</t>
    <phoneticPr fontId="5" type="noConversion"/>
  </si>
  <si>
    <t>警戒的印加帝國</t>
    <phoneticPr fontId="5" type="noConversion"/>
  </si>
  <si>
    <t>道教之名山</t>
    <phoneticPr fontId="5" type="noConversion"/>
  </si>
  <si>
    <t>尋找夏威基</t>
    <phoneticPr fontId="5" type="noConversion"/>
  </si>
  <si>
    <t>伽耶的紀錄</t>
    <phoneticPr fontId="5" type="noConversion"/>
  </si>
  <si>
    <t>當地調查的勸告</t>
    <phoneticPr fontId="5" type="noConversion"/>
  </si>
  <si>
    <t>蘇門答臘東南邊的島嶼</t>
    <phoneticPr fontId="5" type="noConversion"/>
  </si>
  <si>
    <t>望星島</t>
    <phoneticPr fontId="5" type="noConversion"/>
  </si>
  <si>
    <t>巴別塔的原型</t>
    <phoneticPr fontId="1" type="noConversion"/>
  </si>
  <si>
    <t>農耕神的神殿</t>
  </si>
  <si>
    <t>地下的教會</t>
  </si>
  <si>
    <t>調查拉諾拉拉庫的石像</t>
  </si>
  <si>
    <t>建於巴黎的寶石</t>
  </si>
  <si>
    <t>古代的神秘儀式</t>
  </si>
  <si>
    <t>羅馬共和國之始</t>
  </si>
  <si>
    <t>墨涅拉俄斯的宮殿調查</t>
    <phoneticPr fontId="1" type="noConversion"/>
  </si>
  <si>
    <t>調查神殿的壁畫</t>
  </si>
  <si>
    <t>神雷所帶來之物</t>
    <phoneticPr fontId="5" type="noConversion"/>
  </si>
  <si>
    <t>活供品之像</t>
  </si>
  <si>
    <t>濕壁畫的研究</t>
  </si>
  <si>
    <t>祈禱與冥想的環境</t>
  </si>
  <si>
    <t>古埃及的建築技術</t>
  </si>
  <si>
    <t>屋脊與脊梁</t>
    <phoneticPr fontId="1" type="noConversion"/>
  </si>
  <si>
    <t>神殿的守護神</t>
  </si>
  <si>
    <t>調查吉薩金字塔</t>
    <phoneticPr fontId="1" type="noConversion"/>
  </si>
  <si>
    <t>太陽神馬車</t>
    <phoneticPr fontId="5" type="noConversion"/>
  </si>
  <si>
    <t>巴比倫的法典</t>
    <phoneticPr fontId="5" type="noConversion"/>
  </si>
  <si>
    <t>阿瓦隆</t>
    <phoneticPr fontId="5" type="noConversion"/>
  </si>
  <si>
    <t>拉斯帕爾馬斯的光之劍</t>
    <phoneticPr fontId="5" type="noConversion"/>
  </si>
  <si>
    <t>邁錫尼之王</t>
    <phoneticPr fontId="5" type="noConversion"/>
  </si>
  <si>
    <t>虛假的真相</t>
    <phoneticPr fontId="5" type="noConversion"/>
  </si>
  <si>
    <t>彼列的寶玉</t>
    <phoneticPr fontId="5" type="noConversion"/>
  </si>
  <si>
    <t>阿斯馬代的寶玉</t>
    <phoneticPr fontId="5" type="noConversion"/>
  </si>
  <si>
    <t>刻於劍上的文字</t>
    <phoneticPr fontId="5" type="noConversion"/>
  </si>
  <si>
    <t>又長又白的雲</t>
    <phoneticPr fontId="5" type="noConversion"/>
  </si>
  <si>
    <t>曼島的海神</t>
    <phoneticPr fontId="5" type="noConversion"/>
  </si>
  <si>
    <t>馬雅王墓</t>
    <phoneticPr fontId="1" type="noConversion"/>
  </si>
  <si>
    <t>傳說中的魔術師</t>
    <phoneticPr fontId="5" type="noConversion"/>
  </si>
  <si>
    <t>鐵匠鋪的遺留物</t>
    <phoneticPr fontId="5" type="noConversion"/>
  </si>
  <si>
    <t>路克索地區的祭典</t>
    <phoneticPr fontId="1" type="noConversion"/>
  </si>
  <si>
    <t>聯繫的好奇心</t>
    <phoneticPr fontId="5" type="noConversion"/>
  </si>
  <si>
    <t>探索美索不達米亞文明</t>
    <phoneticPr fontId="5" type="noConversion"/>
  </si>
  <si>
    <t xml:space="preserve">喀爾特之盾 </t>
    <phoneticPr fontId="5" type="noConversion"/>
  </si>
  <si>
    <t>阿布辛拜勒的壁畫</t>
    <phoneticPr fontId="5" type="noConversion"/>
  </si>
  <si>
    <t>西台的古文書</t>
    <phoneticPr fontId="5" type="noConversion"/>
  </si>
  <si>
    <t>傳說之王</t>
  </si>
  <si>
    <t>知性的美女</t>
  </si>
  <si>
    <t>亞歷山大一世的肖像</t>
    <phoneticPr fontId="5" type="noConversion"/>
  </si>
  <si>
    <t>海平面下的沉沒之都</t>
    <phoneticPr fontId="5" type="noConversion"/>
  </si>
  <si>
    <t>王族之血與眾神之守護</t>
    <phoneticPr fontId="5" type="noConversion"/>
  </si>
  <si>
    <t>聖騎士之劍</t>
    <phoneticPr fontId="5" type="noConversion"/>
  </si>
  <si>
    <t>塔寺並列的大地</t>
    <phoneticPr fontId="5" type="noConversion"/>
  </si>
  <si>
    <t>古代文明的大都市</t>
    <phoneticPr fontId="5" type="noConversion"/>
  </si>
  <si>
    <t>阿茲特克戰士的戰鬥法</t>
    <phoneticPr fontId="5" type="noConversion"/>
  </si>
  <si>
    <t>智慧的耕地</t>
    <phoneticPr fontId="5" type="noConversion"/>
  </si>
  <si>
    <t>條條大路通羅馬</t>
    <phoneticPr fontId="5" type="noConversion"/>
  </si>
  <si>
    <t>與學者的課題</t>
    <phoneticPr fontId="5" type="noConversion"/>
  </si>
  <si>
    <t>米諾斯迷宮的傳說</t>
    <phoneticPr fontId="5" type="noConversion"/>
  </si>
  <si>
    <t>遺(隱)：利馬教會中層4F</t>
    <phoneticPr fontId="5" type="noConversion"/>
  </si>
  <si>
    <t>位於河口的島</t>
  </si>
  <si>
    <t>遺(隱)：宋山里遺跡群上層</t>
    <phoneticPr fontId="5" type="noConversion"/>
  </si>
  <si>
    <t>火沉睡的地方</t>
  </si>
  <si>
    <t>大帝的歸宿</t>
  </si>
  <si>
    <t>被命運捉弄的公主</t>
    <phoneticPr fontId="5" type="noConversion"/>
  </si>
  <si>
    <t>地下墓地中所留下的記號</t>
    <phoneticPr fontId="5" type="noConversion"/>
  </si>
  <si>
    <t>少年王的足跡</t>
    <phoneticPr fontId="5" type="noConversion"/>
  </si>
  <si>
    <t>預先調查歷史</t>
    <phoneticPr fontId="5" type="noConversion"/>
  </si>
  <si>
    <t>圖：羅馬的史書的地圖(考古10)</t>
  </si>
  <si>
    <t>染血的建國者</t>
    <phoneticPr fontId="1" type="noConversion"/>
  </si>
  <si>
    <t>不歸之由、不解之詩</t>
    <phoneticPr fontId="1" type="noConversion"/>
  </si>
  <si>
    <t>載滿寶物的要塞</t>
    <phoneticPr fontId="5" type="noConversion"/>
  </si>
  <si>
    <t>華麗的騎士</t>
    <phoneticPr fontId="5" type="noConversion"/>
  </si>
  <si>
    <t>丹努的故鄉</t>
    <phoneticPr fontId="5" type="noConversion"/>
  </si>
  <si>
    <t>沉睡於地下的竹簡</t>
    <phoneticPr fontId="5" type="noConversion"/>
  </si>
  <si>
    <t>奇岩的宗教都市</t>
    <phoneticPr fontId="5" type="noConversion"/>
  </si>
  <si>
    <t>為愛而死</t>
    <phoneticPr fontId="5" type="noConversion"/>
  </si>
  <si>
    <t>羅馬帝國的政策轉移</t>
    <phoneticPr fontId="5" type="noConversion"/>
  </si>
  <si>
    <t>克利奧帕特拉的化妝</t>
  </si>
  <si>
    <t>馬雅的藝術</t>
    <phoneticPr fontId="1" type="noConversion"/>
  </si>
  <si>
    <t>某巫女的故事</t>
    <phoneticPr fontId="5" type="noConversion"/>
  </si>
  <si>
    <t>公主之淚</t>
    <phoneticPr fontId="5" type="noConversion"/>
  </si>
  <si>
    <t>凱撒與克利奧帕特拉</t>
  </si>
  <si>
    <t>偽聖女</t>
    <phoneticPr fontId="5" type="noConversion"/>
  </si>
  <si>
    <t>遺：宋山里遺跡群上層</t>
    <phoneticPr fontId="5" type="noConversion"/>
  </si>
  <si>
    <t>名君的紀錄</t>
  </si>
  <si>
    <t>古醫學</t>
    <phoneticPr fontId="5" type="noConversion"/>
  </si>
  <si>
    <t>圖：古代煙斗的地圖(考古5)</t>
    <phoneticPr fontId="5" type="noConversion"/>
  </si>
  <si>
    <t>克利奧帕特拉之子</t>
  </si>
  <si>
    <t>用水撲不滅的火焰</t>
    <phoneticPr fontId="5" type="noConversion"/>
  </si>
  <si>
    <t>圖：古代文字遺物的地圖(考古2)</t>
  </si>
  <si>
    <t>賀特裡祭官的聖典</t>
    <phoneticPr fontId="1" type="noConversion"/>
  </si>
  <si>
    <t>她所凝視的山</t>
    <phoneticPr fontId="5" type="noConversion"/>
  </si>
  <si>
    <t>英格蘭的聖槍</t>
    <phoneticPr fontId="5" type="noConversion"/>
  </si>
  <si>
    <t>逼近遺跡之謎者</t>
    <phoneticPr fontId="5" type="noConversion"/>
  </si>
  <si>
    <t>賦予榮耀和詛咒的戒指</t>
    <phoneticPr fontId="5" type="noConversion"/>
  </si>
  <si>
    <t>朝鮮王朝政治之基準</t>
    <phoneticPr fontId="5" type="noConversion"/>
  </si>
  <si>
    <t>唐僧玄奘的旅記</t>
    <phoneticPr fontId="5" type="noConversion"/>
  </si>
  <si>
    <t>毗濕奴鼎力相助所創之美</t>
  </si>
  <si>
    <t>聖人列傳的異說</t>
  </si>
  <si>
    <t>獻給濕婆的神廟</t>
    <phoneticPr fontId="5" type="noConversion"/>
  </si>
  <si>
    <t>僧侶之行蹤</t>
    <phoneticPr fontId="5" type="noConversion"/>
  </si>
  <si>
    <t>過往歲月的故事</t>
    <phoneticPr fontId="1" type="noConversion"/>
  </si>
  <si>
    <t>賀特里祭官的聖典</t>
    <phoneticPr fontId="1" type="noConversion"/>
  </si>
  <si>
    <t>注目與期望與羨慕</t>
    <phoneticPr fontId="5" type="noConversion"/>
  </si>
  <si>
    <t>夏威夷的怪神</t>
  </si>
  <si>
    <t>消失於迷宮的探險家</t>
    <phoneticPr fontId="5" type="noConversion"/>
  </si>
  <si>
    <t>路克索地方的祭典</t>
  </si>
  <si>
    <t>生者之街</t>
    <phoneticPr fontId="5" type="noConversion"/>
  </si>
  <si>
    <t>猿神之使者</t>
    <phoneticPr fontId="5" type="noConversion"/>
  </si>
  <si>
    <t>圖：克里特島女神像的地圖(宗教10)</t>
    <phoneticPr fontId="7" type="noConversion"/>
  </si>
  <si>
    <t>拉美西斯二世的神殿</t>
    <phoneticPr fontId="5" type="noConversion"/>
  </si>
  <si>
    <t>圖：大洋洲神像的地圖(宗教8)</t>
    <phoneticPr fontId="1" type="noConversion"/>
  </si>
  <si>
    <t>有火山之島</t>
    <phoneticPr fontId="5" type="noConversion"/>
  </si>
  <si>
    <t>圖：古老法典的地圖(宗教7)</t>
    <phoneticPr fontId="5" type="noConversion"/>
  </si>
  <si>
    <t>再調查：非洲南部神像地圖</t>
    <phoneticPr fontId="1" type="noConversion"/>
  </si>
  <si>
    <t>雅各之石</t>
    <phoneticPr fontId="5" type="noConversion"/>
  </si>
  <si>
    <t>諾曼地海盜</t>
    <phoneticPr fontId="5" type="noConversion"/>
  </si>
  <si>
    <t>妖豔面具的傳聞</t>
    <phoneticPr fontId="5" type="noConversion"/>
  </si>
  <si>
    <t>克里特島的傳說</t>
    <phoneticPr fontId="1" type="noConversion"/>
  </si>
  <si>
    <t>彗星的紀錄</t>
  </si>
  <si>
    <t>所謂當代一流之繪畫</t>
    <phoneticPr fontId="5" type="noConversion"/>
  </si>
  <si>
    <t>冒險家的經典著作</t>
    <phoneticPr fontId="5" type="noConversion"/>
  </si>
  <si>
    <t>國王與象</t>
    <phoneticPr fontId="5" type="noConversion"/>
  </si>
  <si>
    <t>圖：細膩屏風畫的地圖(美術6)</t>
    <phoneticPr fontId="5" type="noConversion"/>
  </si>
  <si>
    <t>圖：教會宗教畫的地圖(宗教3)</t>
    <phoneticPr fontId="1" type="noConversion"/>
  </si>
  <si>
    <t>圖：英雄雕像的地圖(宗教4)</t>
    <phoneticPr fontId="1" type="noConversion"/>
  </si>
  <si>
    <t>朝國王之路…</t>
    <phoneticPr fontId="1" type="noConversion"/>
  </si>
  <si>
    <t>永恒的群星</t>
  </si>
  <si>
    <t>儀式、護身符等</t>
  </si>
  <si>
    <t>傳國玉璽</t>
    <phoneticPr fontId="5" type="noConversion"/>
  </si>
  <si>
    <t>最後一幕的前奏</t>
    <phoneticPr fontId="5" type="noConversion"/>
  </si>
  <si>
    <t>善意的謊言</t>
    <phoneticPr fontId="5" type="noConversion"/>
  </si>
  <si>
    <t>悲劇的開始</t>
    <phoneticPr fontId="5" type="noConversion"/>
  </si>
  <si>
    <t>最早的蒸汽裝置</t>
  </si>
  <si>
    <t>梅迪奇家的藥</t>
    <phoneticPr fontId="5" type="noConversion"/>
  </si>
  <si>
    <t>紫色的記憶</t>
    <phoneticPr fontId="5" type="noConversion"/>
  </si>
  <si>
    <t>天使般的腳步</t>
    <phoneticPr fontId="5" type="noConversion"/>
  </si>
  <si>
    <t>較小說有趣之歷史</t>
    <phoneticPr fontId="5" type="noConversion"/>
  </si>
  <si>
    <t xml:space="preserve">演奏歷史的人們 </t>
  </si>
  <si>
    <t>傳教的據點</t>
    <phoneticPr fontId="5" type="noConversion"/>
  </si>
  <si>
    <t>考驗智者的煉金術書</t>
    <phoneticPr fontId="5" type="noConversion"/>
  </si>
  <si>
    <t>為繼承遺志</t>
    <phoneticPr fontId="5" type="noConversion"/>
  </si>
  <si>
    <t>貴婦人的香皂</t>
  </si>
  <si>
    <t>安土城探索的催促信</t>
    <phoneticPr fontId="5" type="noConversion"/>
  </si>
  <si>
    <t>島嶼的線索收集</t>
    <phoneticPr fontId="5" type="noConversion"/>
  </si>
  <si>
    <t xml:space="preserve">沙之花 </t>
  </si>
  <si>
    <t>遺(隱)：宋山里遺跡群中層</t>
    <phoneticPr fontId="5" type="noConversion"/>
  </si>
  <si>
    <t>儀式的象徵</t>
  </si>
  <si>
    <t>大國的議論</t>
    <phoneticPr fontId="5" type="noConversion"/>
  </si>
  <si>
    <t>戀愛是什麼？</t>
    <phoneticPr fontId="5" type="noConversion"/>
  </si>
  <si>
    <t>探尋紅毛城的探險家</t>
    <phoneticPr fontId="5" type="noConversion"/>
  </si>
  <si>
    <t xml:space="preserve">對話的音色 </t>
  </si>
  <si>
    <t>遺：宋山里遺跡群中層</t>
    <phoneticPr fontId="5" type="noConversion"/>
  </si>
  <si>
    <t>凶兆之傳達者</t>
    <phoneticPr fontId="5" type="noConversion"/>
  </si>
  <si>
    <t>對遺跡調查隊的協助</t>
    <phoneticPr fontId="5" type="noConversion"/>
  </si>
  <si>
    <t>操控心智的魔笛</t>
    <phoneticPr fontId="5" type="noConversion"/>
  </si>
  <si>
    <t>描繪著伊斯蘭世界的家具</t>
  </si>
  <si>
    <t>波斯寓言的講述者</t>
  </si>
  <si>
    <t>鬥牛風潮低迷</t>
    <phoneticPr fontId="5" type="noConversion"/>
  </si>
  <si>
    <t>神魔槍的詛咒</t>
    <phoneticPr fontId="5" type="noConversion"/>
  </si>
  <si>
    <t>拉達梅斯和阿伊達</t>
    <phoneticPr fontId="5" type="noConversion"/>
  </si>
  <si>
    <t>高麗的紀錄</t>
    <phoneticPr fontId="5" type="noConversion"/>
  </si>
  <si>
    <t>多才的詩人</t>
  </si>
  <si>
    <t>再調查：奇妙道具的地圖</t>
    <phoneticPr fontId="5" type="noConversion"/>
  </si>
  <si>
    <t>另一個世界</t>
    <phoneticPr fontId="5" type="noConversion"/>
  </si>
  <si>
    <t>石頭圍成的聖地</t>
  </si>
  <si>
    <t>再調查：變色寶石礦脈的地圖</t>
    <phoneticPr fontId="7" type="noConversion"/>
  </si>
  <si>
    <t>宛如玩具的打擊樂器</t>
  </si>
  <si>
    <t>群雄割據的物語</t>
    <phoneticPr fontId="5" type="noConversion"/>
  </si>
  <si>
    <t>紳士淑女的舉止</t>
    <phoneticPr fontId="5" type="noConversion"/>
  </si>
  <si>
    <t>劍所沉睡的神殿</t>
    <phoneticPr fontId="5" type="noConversion"/>
  </si>
  <si>
    <t>屠龍徽章旗</t>
    <phoneticPr fontId="5" type="noConversion"/>
  </si>
  <si>
    <t>聖槍</t>
    <phoneticPr fontId="5" type="noConversion"/>
  </si>
  <si>
    <t>圍繞大型生物遺骸的爭論</t>
    <phoneticPr fontId="5" type="noConversion"/>
  </si>
  <si>
    <t>華北的古代文明</t>
    <phoneticPr fontId="5" type="noConversion"/>
  </si>
  <si>
    <t>非洲的飛龍</t>
    <phoneticPr fontId="5" type="noConversion"/>
  </si>
  <si>
    <t>再調查：結果樹木的地圖(生物6)</t>
    <phoneticPr fontId="5" type="noConversion"/>
  </si>
  <si>
    <t>再調查：製成茶葉的植物的地圖(生物5)</t>
    <phoneticPr fontId="5" type="noConversion"/>
  </si>
  <si>
    <t>再調查：楚楚可憐的花的地圖</t>
    <phoneticPr fontId="7" type="noConversion"/>
  </si>
  <si>
    <t>女神統治的灌木</t>
    <phoneticPr fontId="1" type="noConversion"/>
  </si>
  <si>
    <t>圖：黃花的地圖(山物3)</t>
    <phoneticPr fontId="1" type="noConversion"/>
  </si>
  <si>
    <t>圖：植物的生長地圖(生物3)</t>
  </si>
  <si>
    <t>再調查：如蜘蛛的昆蟲地圖(生物7)</t>
    <phoneticPr fontId="1" type="noConversion"/>
  </si>
  <si>
    <t>調查藍蜻蜓</t>
  </si>
  <si>
    <t>再次調查台灣島上的鳥</t>
    <phoneticPr fontId="5" type="noConversion"/>
  </si>
  <si>
    <t>畏懼與雄壯之巨翼</t>
    <phoneticPr fontId="5" type="noConversion"/>
  </si>
  <si>
    <t>留下回憶的事</t>
  </si>
  <si>
    <t>七彩虹神鳥</t>
    <phoneticPr fontId="5" type="noConversion"/>
  </si>
  <si>
    <t>髮型帥氣的模特兒</t>
    <phoneticPr fontId="1" type="noConversion"/>
  </si>
  <si>
    <t>戀愛情況</t>
  </si>
  <si>
    <t>至遠地的調查委託</t>
    <phoneticPr fontId="5" type="noConversion"/>
  </si>
  <si>
    <t>再次調查台灣島的鳥類</t>
    <phoneticPr fontId="5" type="noConversion"/>
  </si>
  <si>
    <t>船員的爭論</t>
    <phoneticPr fontId="5" type="noConversion"/>
  </si>
  <si>
    <t>令人驚訝的外型</t>
  </si>
  <si>
    <t>飛空企鵝</t>
    <phoneticPr fontId="1" type="noConversion"/>
  </si>
  <si>
    <t>強者的證明</t>
    <phoneticPr fontId="5" type="noConversion"/>
  </si>
  <si>
    <t>至大陸內側</t>
    <phoneticPr fontId="5" type="noConversion"/>
  </si>
  <si>
    <t>台灣島的鳥類調查</t>
    <phoneticPr fontId="5" type="noConversion"/>
  </si>
  <si>
    <t>棲息於東南方大陸的大型生物</t>
  </si>
  <si>
    <t>轟聲的來源</t>
  </si>
  <si>
    <t>美麗的水鳥</t>
    <phoneticPr fontId="5" type="noConversion"/>
  </si>
  <si>
    <t>非洲南部的禿鷲</t>
    <phoneticPr fontId="1" type="noConversion"/>
  </si>
  <si>
    <t>智慧的打扮</t>
    <phoneticPr fontId="5" type="noConversion"/>
  </si>
  <si>
    <t>美妙聲音之主</t>
    <phoneticPr fontId="5" type="noConversion"/>
  </si>
  <si>
    <t>長尾巴的雞</t>
    <phoneticPr fontId="5" type="noConversion"/>
  </si>
  <si>
    <t>白鳥與黑鳥</t>
    <phoneticPr fontId="5" type="noConversion"/>
  </si>
  <si>
    <t>具話題性的羽飾</t>
    <phoneticPr fontId="5" type="noConversion"/>
  </si>
  <si>
    <t>隨風擺動的尾羽</t>
    <phoneticPr fontId="5" type="noConversion"/>
  </si>
  <si>
    <t>大群渡鳥</t>
    <phoneticPr fontId="5" type="noConversion"/>
  </si>
  <si>
    <t>黑臉渡鳥</t>
    <phoneticPr fontId="5" type="noConversion"/>
  </si>
  <si>
    <t>化藍妝的鳥</t>
    <phoneticPr fontId="5" type="noConversion"/>
  </si>
  <si>
    <t>阿里山的動物調査</t>
    <phoneticPr fontId="5" type="noConversion"/>
  </si>
  <si>
    <t>可愛的怪物</t>
    <phoneticPr fontId="5" type="noConversion"/>
  </si>
  <si>
    <t>尋找相思之鳥</t>
    <phoneticPr fontId="5" type="noConversion"/>
  </si>
  <si>
    <t>尾隨同類的鳥</t>
    <phoneticPr fontId="5" type="noConversion"/>
  </si>
  <si>
    <t>大地的躍動</t>
    <phoneticPr fontId="6" type="noConversion"/>
  </si>
  <si>
    <t>生物學者所望之地</t>
    <phoneticPr fontId="5" type="noConversion"/>
  </si>
  <si>
    <t>森林深處之謎</t>
    <phoneticPr fontId="5" type="noConversion"/>
  </si>
  <si>
    <t>膽小的動物</t>
    <phoneticPr fontId="5" type="noConversion"/>
  </si>
  <si>
    <t>白鬍鬚鳥</t>
  </si>
  <si>
    <t>巨大身軀與聲音</t>
    <phoneticPr fontId="5" type="noConversion"/>
  </si>
  <si>
    <t>遠東的青鳥</t>
    <phoneticPr fontId="5" type="noConversion"/>
  </si>
  <si>
    <t>條紋鳥</t>
    <phoneticPr fontId="5" type="noConversion"/>
  </si>
  <si>
    <t>戀之橋</t>
    <phoneticPr fontId="5" type="noConversion"/>
  </si>
  <si>
    <t>會換衣的鳥</t>
  </si>
  <si>
    <t>尖聲青鳥</t>
    <phoneticPr fontId="5" type="noConversion"/>
  </si>
  <si>
    <t>棲息於地裡的鳥</t>
  </si>
  <si>
    <t>圖：色鮮艷的鳥的地圖(生物9)</t>
    <phoneticPr fontId="5" type="noConversion"/>
  </si>
  <si>
    <t>溺愛子女的父親</t>
    <phoneticPr fontId="5" type="noConversion"/>
  </si>
  <si>
    <t>會唱歌的鳥</t>
    <phoneticPr fontId="5" type="noConversion"/>
  </si>
  <si>
    <t>襲擊鳥類的鳥</t>
  </si>
  <si>
    <t>再調查：奔跑的鳥類的地圖</t>
    <phoneticPr fontId="5" type="noConversion"/>
  </si>
  <si>
    <t>再調查：大眼鳥的地圖</t>
    <phoneticPr fontId="5" type="noConversion"/>
  </si>
  <si>
    <t>圖：尾部分叉的鳥的地圖(生物8)</t>
    <phoneticPr fontId="5" type="noConversion"/>
  </si>
  <si>
    <t>動植物的樂園</t>
    <phoneticPr fontId="5" type="noConversion"/>
  </si>
  <si>
    <t>再調查：奇妙青蛙的地圖</t>
    <phoneticPr fontId="5" type="noConversion"/>
  </si>
  <si>
    <t>兩張臉</t>
  </si>
  <si>
    <t>金色的生物</t>
    <phoneticPr fontId="5" type="noConversion"/>
  </si>
  <si>
    <t>比身體還長的尾巴</t>
  </si>
  <si>
    <t>再調查：奇特蜥蜴的地圖</t>
    <phoneticPr fontId="5" type="noConversion"/>
  </si>
  <si>
    <t>再調查：棲息在水邊的鼴鼠的地圖</t>
    <phoneticPr fontId="7" type="noConversion"/>
  </si>
  <si>
    <t>非洲南端</t>
    <phoneticPr fontId="5" type="noConversion"/>
  </si>
  <si>
    <t>圖：擅長跳躍的老鼠地圖(生物4)</t>
    <phoneticPr fontId="5" type="noConversion"/>
  </si>
  <si>
    <t>再次尋求新天地</t>
    <phoneticPr fontId="1" type="noConversion"/>
  </si>
  <si>
    <t>唱歌的狗</t>
    <phoneticPr fontId="5" type="noConversion"/>
  </si>
  <si>
    <t>再調查：敏捷的狗的地圖</t>
    <phoneticPr fontId="1" type="noConversion"/>
  </si>
  <si>
    <t>黑眼睛海獸</t>
    <phoneticPr fontId="5" type="noConversion"/>
  </si>
  <si>
    <t>圖：鹿群的地圖</t>
  </si>
  <si>
    <t>棲息在森林的龍</t>
    <phoneticPr fontId="1" type="noConversion"/>
  </si>
  <si>
    <t>有害的猛獸</t>
    <phoneticPr fontId="1" type="noConversion"/>
  </si>
  <si>
    <t>圖：極北的猛獸的地圖(生物6)</t>
    <phoneticPr fontId="1" type="noConversion"/>
  </si>
  <si>
    <t>戴眼鏡的熊</t>
  </si>
  <si>
    <t>圖：有角的大型獸地圖(生物3)</t>
  </si>
  <si>
    <t>易於飼養的玩賞犬</t>
    <phoneticPr fontId="5" type="noConversion"/>
  </si>
  <si>
    <t>粉紅色的海灘</t>
    <phoneticPr fontId="1" type="noConversion"/>
  </si>
  <si>
    <t>紅瀑布</t>
    <phoneticPr fontId="1" type="noConversion"/>
  </si>
  <si>
    <t>冰海帶來的幸運</t>
    <phoneticPr fontId="5" type="noConversion"/>
  </si>
  <si>
    <t>怒濤洶湧的大瀑布</t>
    <phoneticPr fontId="5" type="noConversion"/>
  </si>
  <si>
    <t>遙遠的夏威基</t>
    <phoneticPr fontId="5" type="noConversion"/>
  </si>
  <si>
    <t>潛藏在海底的寶石</t>
  </si>
  <si>
    <t>通道</t>
    <phoneticPr fontId="1" type="noConversion"/>
  </si>
  <si>
    <t>那是皇帝之山</t>
    <phoneticPr fontId="1" type="noConversion"/>
  </si>
  <si>
    <t>漂流而來的載貨</t>
    <phoneticPr fontId="1" type="noConversion"/>
  </si>
  <si>
    <t>至「葡萄產地」之路</t>
    <phoneticPr fontId="1" type="noConversion"/>
  </si>
  <si>
    <t>望星島</t>
    <phoneticPr fontId="1" type="noConversion"/>
  </si>
  <si>
    <t>第二次的環遊世界</t>
    <phoneticPr fontId="1" type="noConversion"/>
  </si>
  <si>
    <t>佈滿霧氣與冰的大海</t>
    <phoneticPr fontId="1" type="noConversion"/>
  </si>
  <si>
    <t>神祇降臨之湖</t>
    <phoneticPr fontId="1" type="noConversion"/>
  </si>
  <si>
    <t>和歌中吟詠之高嶺</t>
    <phoneticPr fontId="1" type="noConversion"/>
  </si>
  <si>
    <t>她所凝視的山</t>
    <phoneticPr fontId="1" type="noConversion"/>
  </si>
  <si>
    <t>黑雲亂舞的洞窟</t>
    <phoneticPr fontId="1" type="noConversion"/>
  </si>
  <si>
    <t>給虛弱多寎的媽媽的禮物</t>
    <phoneticPr fontId="5" type="noConversion"/>
  </si>
  <si>
    <t>永恆之地</t>
    <phoneticPr fontId="1" type="noConversion"/>
  </si>
  <si>
    <t>大洞穴調查委託</t>
    <phoneticPr fontId="5" type="noConversion"/>
  </si>
  <si>
    <t>地圖上沒有的島</t>
    <phoneticPr fontId="1" type="noConversion"/>
  </si>
  <si>
    <t>雷聲隆隆</t>
    <phoneticPr fontId="1" type="noConversion"/>
  </si>
  <si>
    <t>河口的群島</t>
    <phoneticPr fontId="1" type="noConversion"/>
  </si>
  <si>
    <t>沙漠與海的關係</t>
    <phoneticPr fontId="1" type="noConversion"/>
  </si>
  <si>
    <t>東方的礦脈</t>
    <phoneticPr fontId="1" type="noConversion"/>
  </si>
  <si>
    <t>怪物棲息的海灣</t>
    <phoneticPr fontId="1" type="noConversion"/>
  </si>
  <si>
    <t>文化聚集之島</t>
    <phoneticPr fontId="1" type="noConversion"/>
  </si>
  <si>
    <t>斯庫拉與卡律布狄斯</t>
    <phoneticPr fontId="1" type="noConversion"/>
  </si>
  <si>
    <t>古代傳說的山脈</t>
    <phoneticPr fontId="1" type="noConversion"/>
  </si>
  <si>
    <t>不毛的高原</t>
    <phoneticPr fontId="1" type="noConversion"/>
  </si>
  <si>
    <t>舉行儀式的名山</t>
    <phoneticPr fontId="1" type="noConversion"/>
  </si>
  <si>
    <t>宏偉壯大之水</t>
    <phoneticPr fontId="1" type="noConversion"/>
  </si>
  <si>
    <t>屹立的岩柱</t>
    <phoneticPr fontId="1" type="noConversion"/>
  </si>
  <si>
    <t>山之含義</t>
    <phoneticPr fontId="1" type="noConversion"/>
  </si>
  <si>
    <t>東方盡頭之加拉巴哥</t>
    <phoneticPr fontId="1" type="noConversion"/>
  </si>
  <si>
    <t>杭州附近的地理調查</t>
    <phoneticPr fontId="1" type="noConversion"/>
  </si>
  <si>
    <t>歐亞的最北瑞</t>
  </si>
  <si>
    <t>自遠高處落水</t>
    <phoneticPr fontId="5" type="noConversion"/>
  </si>
  <si>
    <t>那是皇帝之山</t>
    <phoneticPr fontId="5" type="noConversion"/>
  </si>
  <si>
    <t>選定第二補給港候選地</t>
  </si>
  <si>
    <t>平凡英雄</t>
    <phoneticPr fontId="5" type="noConversion"/>
  </si>
  <si>
    <t>非洲的巫醫</t>
    <phoneticPr fontId="5" type="noConversion"/>
  </si>
  <si>
    <t>為與不為之人</t>
    <phoneticPr fontId="5" type="noConversion"/>
  </si>
  <si>
    <t>好漁場的傳說</t>
    <phoneticPr fontId="1" type="noConversion"/>
  </si>
  <si>
    <t>維持王朝的河川</t>
    <phoneticPr fontId="1" type="noConversion"/>
  </si>
  <si>
    <t>天空之大海</t>
    <phoneticPr fontId="1" type="noConversion"/>
  </si>
  <si>
    <t>忒修斯的回歸</t>
    <phoneticPr fontId="1" type="noConversion"/>
  </si>
  <si>
    <t>分割大河的島</t>
    <phoneticPr fontId="1" type="noConversion"/>
  </si>
  <si>
    <t>太陽昇起的地方</t>
    <phoneticPr fontId="1" type="noConversion"/>
  </si>
  <si>
    <t>又長又白的雲</t>
    <phoneticPr fontId="1" type="noConversion"/>
  </si>
  <si>
    <t>新大陸西岸的巨大山脈</t>
    <phoneticPr fontId="1" type="noConversion"/>
  </si>
  <si>
    <t>鳥類聚集之處</t>
    <phoneticPr fontId="1" type="noConversion"/>
  </si>
  <si>
    <t>玫瑰色的湖泊</t>
    <phoneticPr fontId="1" type="noConversion"/>
  </si>
  <si>
    <t>前人的足跡</t>
    <phoneticPr fontId="1" type="noConversion"/>
  </si>
  <si>
    <t>幫助研究員</t>
    <phoneticPr fontId="1" type="noConversion"/>
  </si>
  <si>
    <t>大洞穴調查委託</t>
    <phoneticPr fontId="1" type="noConversion"/>
  </si>
  <si>
    <t>至大陸內側</t>
    <phoneticPr fontId="1" type="noConversion"/>
  </si>
  <si>
    <t>動植物的樂園</t>
    <phoneticPr fontId="1" type="noConversion"/>
  </si>
  <si>
    <t>大陸之山</t>
    <phoneticPr fontId="1" type="noConversion"/>
  </si>
  <si>
    <t>華北的古代文明</t>
    <phoneticPr fontId="1" type="noConversion"/>
  </si>
  <si>
    <t>北美沿岸的調查</t>
    <phoneticPr fontId="1" type="noConversion"/>
  </si>
  <si>
    <t>像天獻花的女子</t>
    <phoneticPr fontId="1" type="noConversion"/>
  </si>
  <si>
    <t>秘密菜單的秘訣</t>
    <phoneticPr fontId="1" type="noConversion"/>
  </si>
  <si>
    <t>海上怪物騷動</t>
    <phoneticPr fontId="1" type="noConversion"/>
  </si>
  <si>
    <t>旅途的終點</t>
    <phoneticPr fontId="5" type="noConversion"/>
  </si>
  <si>
    <t>不列顛島的療養地</t>
    <phoneticPr fontId="5" type="noConversion"/>
  </si>
  <si>
    <t>留級生</t>
    <phoneticPr fontId="5" type="noConversion"/>
  </si>
  <si>
    <t>智慧的耕地</t>
    <phoneticPr fontId="1" type="noConversion"/>
  </si>
  <si>
    <t>山脈頂端</t>
    <phoneticPr fontId="1" type="noConversion"/>
  </si>
  <si>
    <t>傳教的據點</t>
    <phoneticPr fontId="1" type="noConversion"/>
  </si>
  <si>
    <t>巡禮前的預先調查</t>
    <phoneticPr fontId="1" type="noConversion"/>
  </si>
  <si>
    <t>無盡的荒野</t>
    <phoneticPr fontId="1" type="noConversion"/>
  </si>
  <si>
    <t>另一條航路</t>
    <phoneticPr fontId="1" type="noConversion"/>
  </si>
  <si>
    <t>榮華盛衰的窄海</t>
    <phoneticPr fontId="1" type="noConversion"/>
  </si>
  <si>
    <t>銀與河</t>
    <phoneticPr fontId="1" type="noConversion"/>
  </si>
  <si>
    <t>找找根源地</t>
    <phoneticPr fontId="1" type="noConversion"/>
  </si>
  <si>
    <t>印度教的支流</t>
    <phoneticPr fontId="1" type="noConversion"/>
  </si>
  <si>
    <t>初始之地</t>
    <phoneticPr fontId="1" type="noConversion"/>
  </si>
  <si>
    <t>赤砂的荒野</t>
    <phoneticPr fontId="1" type="noConversion"/>
  </si>
  <si>
    <t>盡頭的燈火</t>
    <phoneticPr fontId="1" type="noConversion"/>
  </si>
  <si>
    <t>神之投石</t>
    <phoneticPr fontId="1" type="noConversion"/>
  </si>
  <si>
    <t>巨岩屹立的聖地</t>
    <phoneticPr fontId="1" type="noConversion"/>
  </si>
  <si>
    <t>尋求長生不死</t>
    <phoneticPr fontId="1" type="noConversion"/>
  </si>
  <si>
    <t>列島東端</t>
    <phoneticPr fontId="1" type="noConversion"/>
  </si>
  <si>
    <t>搖動的巨島</t>
    <phoneticPr fontId="1" type="noConversion"/>
  </si>
  <si>
    <t>島嶼與陸地之間</t>
    <phoneticPr fontId="1" type="noConversion"/>
  </si>
  <si>
    <t>「大川」之名的河川</t>
    <phoneticPr fontId="1" type="noConversion"/>
  </si>
  <si>
    <t>巨神的山脈</t>
    <phoneticPr fontId="5" type="noConversion"/>
  </si>
  <si>
    <t>具訛傳之湖</t>
    <phoneticPr fontId="5" type="noConversion"/>
  </si>
  <si>
    <t>橫斷太平洋航線計劃</t>
  </si>
  <si>
    <t>未發現的小島</t>
    <phoneticPr fontId="1" type="noConversion"/>
  </si>
  <si>
    <t>潛藏著怪奇的河川</t>
    <phoneticPr fontId="1" type="noConversion"/>
  </si>
  <si>
    <t>沙漠的東端</t>
    <phoneticPr fontId="1" type="noConversion"/>
  </si>
  <si>
    <t>歷史之河</t>
    <phoneticPr fontId="1" type="noConversion"/>
  </si>
  <si>
    <t>巨神的山脈</t>
    <phoneticPr fontId="1" type="noConversion"/>
  </si>
  <si>
    <t>茶紅色的臺地</t>
    <phoneticPr fontId="1" type="noConversion"/>
  </si>
  <si>
    <t>目標西南端</t>
    <phoneticPr fontId="1" type="noConversion"/>
  </si>
  <si>
    <t>台灣東岸的地理調查</t>
    <phoneticPr fontId="1" type="noConversion"/>
  </si>
  <si>
    <t>自遠高處落水</t>
    <phoneticPr fontId="1" type="noConversion"/>
  </si>
  <si>
    <t>荒野的沙漠</t>
    <phoneticPr fontId="1" type="noConversion"/>
  </si>
  <si>
    <t>魔海域</t>
    <phoneticPr fontId="1" type="noConversion"/>
  </si>
  <si>
    <t>年輕男子的苦惱</t>
    <phoneticPr fontId="1" type="noConversion"/>
  </si>
  <si>
    <t>小威尼斯</t>
    <phoneticPr fontId="1" type="noConversion"/>
  </si>
  <si>
    <t>漂浮於大海上的孤島</t>
    <phoneticPr fontId="1" type="noConversion"/>
  </si>
  <si>
    <t>島嶼的線索收集</t>
    <phoneticPr fontId="1" type="noConversion"/>
  </si>
  <si>
    <t>大海原的正中央</t>
    <phoneticPr fontId="1" type="noConversion"/>
  </si>
  <si>
    <t>火山的記錄</t>
    <phoneticPr fontId="1" type="noConversion"/>
  </si>
  <si>
    <t>爆發的記錄</t>
    <phoneticPr fontId="1" type="noConversion"/>
  </si>
  <si>
    <t>加勒比的盡頭</t>
    <phoneticPr fontId="1" type="noConversion"/>
  </si>
  <si>
    <t>即將沈沒的大地</t>
    <phoneticPr fontId="1" type="noConversion"/>
  </si>
  <si>
    <t>橫斷太平洋航線計劃</t>
    <phoneticPr fontId="1" type="noConversion"/>
  </si>
  <si>
    <t>安平附近的地理調查</t>
    <phoneticPr fontId="5" type="noConversion"/>
  </si>
  <si>
    <t>黃風的故鄉</t>
    <phoneticPr fontId="5" type="noConversion"/>
  </si>
  <si>
    <t>土地開發的期待</t>
    <phoneticPr fontId="1" type="noConversion"/>
  </si>
  <si>
    <t>古巴附近的島嶼</t>
    <phoneticPr fontId="1" type="noConversion"/>
  </si>
  <si>
    <t>最初的新大陸</t>
    <phoneticPr fontId="1" type="noConversion"/>
  </si>
  <si>
    <t>最重要的監視海域</t>
    <phoneticPr fontId="1" type="noConversion"/>
  </si>
  <si>
    <t>當地調查的勸告</t>
    <phoneticPr fontId="1" type="noConversion"/>
  </si>
  <si>
    <t>通往加勒比的據點</t>
    <phoneticPr fontId="1" type="noConversion"/>
  </si>
  <si>
    <t>森林和水的王國</t>
    <phoneticPr fontId="1" type="noConversion"/>
  </si>
  <si>
    <t>加勒比最大的島嶼</t>
    <phoneticPr fontId="1" type="noConversion"/>
  </si>
  <si>
    <t>珊瑚的海洋</t>
    <phoneticPr fontId="1" type="noConversion"/>
  </si>
  <si>
    <t>小島與山</t>
    <phoneticPr fontId="1" type="noConversion"/>
  </si>
  <si>
    <t>大家都爬的山</t>
    <phoneticPr fontId="1" type="noConversion"/>
  </si>
  <si>
    <t>北美東部地理調查</t>
    <phoneticPr fontId="1" type="noConversion"/>
  </si>
  <si>
    <t>印度東面的海灣</t>
    <phoneticPr fontId="1" type="noConversion"/>
  </si>
  <si>
    <t>大陸西北岸的基本調查</t>
    <phoneticPr fontId="1" type="noConversion"/>
  </si>
  <si>
    <t>安平附近的地理調查</t>
    <phoneticPr fontId="1" type="noConversion"/>
  </si>
  <si>
    <t>有火山之島</t>
    <phoneticPr fontId="1" type="noConversion"/>
  </si>
  <si>
    <t>調查大河</t>
    <phoneticPr fontId="1" type="noConversion"/>
  </si>
  <si>
    <t>在各個海角</t>
    <phoneticPr fontId="1" type="noConversion"/>
  </si>
  <si>
    <t>生富的小島</t>
    <phoneticPr fontId="1" type="noConversion"/>
  </si>
  <si>
    <t>大地盡頭的斷崖</t>
    <phoneticPr fontId="1" type="noConversion"/>
  </si>
  <si>
    <t>奇怪的風景</t>
    <phoneticPr fontId="1" type="noConversion"/>
  </si>
  <si>
    <t>姐妹之命運</t>
    <phoneticPr fontId="5" type="noConversion"/>
  </si>
  <si>
    <t>貢糖的調查</t>
    <phoneticPr fontId="5" type="noConversion"/>
  </si>
  <si>
    <t>城市周邊的地形調查</t>
    <phoneticPr fontId="5" type="noConversion"/>
  </si>
  <si>
    <t>山之秘密</t>
    <phoneticPr fontId="5" type="noConversion"/>
  </si>
  <si>
    <t>地峽的地形調查</t>
    <phoneticPr fontId="5" type="noConversion"/>
  </si>
  <si>
    <t>黎巴嫩山嶽</t>
    <phoneticPr fontId="5" type="noConversion"/>
  </si>
  <si>
    <t>支助江戶食之基礎</t>
    <phoneticPr fontId="5" type="noConversion"/>
  </si>
  <si>
    <t>目標是自由的大平原</t>
    <phoneticPr fontId="5" type="noConversion"/>
  </si>
  <si>
    <t>大陸之山</t>
    <phoneticPr fontId="5" type="noConversion"/>
  </si>
  <si>
    <t>淡水附近的地理調查</t>
    <phoneticPr fontId="5" type="noConversion"/>
  </si>
  <si>
    <t>孕育古代文明的河流</t>
  </si>
  <si>
    <t>北方的企鵝</t>
    <phoneticPr fontId="5" type="noConversion"/>
  </si>
  <si>
    <t>迫近「世界盡頭」</t>
    <phoneticPr fontId="5" type="noConversion"/>
  </si>
  <si>
    <t>再調查：未完成的地圖</t>
    <phoneticPr fontId="7" type="noConversion"/>
  </si>
  <si>
    <t>紅色的海洋</t>
  </si>
  <si>
    <t>預先調查古代的城市</t>
    <phoneticPr fontId="5" type="noConversion"/>
  </si>
  <si>
    <t>民族調查之協助</t>
    <phoneticPr fontId="5" type="noConversion"/>
  </si>
  <si>
    <t>面臨斷崖的洞穴</t>
    <phoneticPr fontId="5" type="noConversion"/>
  </si>
  <si>
    <t>茶紅色的臺地</t>
    <phoneticPr fontId="5" type="noConversion"/>
  </si>
  <si>
    <t>台灣東岸的地理調查</t>
    <phoneticPr fontId="5" type="noConversion"/>
  </si>
  <si>
    <t>沸騰的大海</t>
    <phoneticPr fontId="5" type="noConversion"/>
  </si>
  <si>
    <t>印度洋的島嶼</t>
  </si>
  <si>
    <t>調查新幾內亞島東方海域</t>
    <phoneticPr fontId="5" type="noConversion"/>
  </si>
  <si>
    <t>尋找眾神之山</t>
    <phoneticPr fontId="1" type="noConversion"/>
  </si>
  <si>
    <t>太平洋的中心</t>
    <phoneticPr fontId="5" type="noConversion"/>
  </si>
  <si>
    <t>夏威夷周邊的地理調查</t>
    <phoneticPr fontId="5" type="noConversion"/>
  </si>
  <si>
    <t>北美東部地理調查</t>
    <phoneticPr fontId="5" type="noConversion"/>
  </si>
  <si>
    <t>對非洲的地理進行調查</t>
  </si>
  <si>
    <t>調查波羅的海海灣</t>
    <phoneticPr fontId="5" type="noConversion"/>
  </si>
  <si>
    <t>最重要的監視海域</t>
    <phoneticPr fontId="5" type="noConversion"/>
  </si>
  <si>
    <t>加那利群島的調查</t>
  </si>
  <si>
    <t>巴厘阿裡群島的地形調查</t>
    <phoneticPr fontId="1" type="noConversion"/>
  </si>
  <si>
    <t>古代文明的傳說</t>
  </si>
  <si>
    <t>亞得里亞海的出入口</t>
    <phoneticPr fontId="1" type="noConversion"/>
  </si>
  <si>
    <t>預言中的彗星出現</t>
    <phoneticPr fontId="1" type="noConversion"/>
  </si>
  <si>
    <t>2.由於部分資料巴哈百科尚未統整，請多善用搜尋功能</t>
    <phoneticPr fontId="1" type="noConversion"/>
  </si>
  <si>
    <t>南方天空中的巨人</t>
    <phoneticPr fontId="5" type="noConversion"/>
  </si>
  <si>
    <t>米諾斯迷宮的傳說</t>
    <phoneticPr fontId="9" type="noConversion"/>
  </si>
  <si>
    <t>含有北極星的星座</t>
  </si>
  <si>
    <t>圖：天文學者的觀測紀錄(天文學11)</t>
    <phoneticPr fontId="7" type="noConversion"/>
  </si>
  <si>
    <t>衣索比亞王妃的星座</t>
    <phoneticPr fontId="1" type="noConversion"/>
  </si>
  <si>
    <t>圖：天文學者的觀測紀錄(天文學12)</t>
    <phoneticPr fontId="7" type="noConversion"/>
  </si>
  <si>
    <t>圖：天文學者的觀測紀錄(天文學9)</t>
  </si>
  <si>
    <t>圖：天文學者的觀測紀錄(天文學9)</t>
    <phoneticPr fontId="7" type="noConversion"/>
  </si>
  <si>
    <t>狐狸座中啞鈴型之星雲</t>
    <phoneticPr fontId="7" type="noConversion"/>
  </si>
  <si>
    <t>圖：天文學者的觀測紀錄(天文學9)</t>
    <phoneticPr fontId="1" type="noConversion"/>
  </si>
  <si>
    <t>升上天空的優秀國王</t>
  </si>
  <si>
    <t>圖：土星的觀測紀錄(天文學7)</t>
    <phoneticPr fontId="1" type="noConversion"/>
  </si>
  <si>
    <t>圖：木星的觀測紀錄(天文學6)</t>
    <phoneticPr fontId="1" type="noConversion"/>
  </si>
  <si>
    <t>圖：天文學者的觀測紀錄(天文學7)</t>
    <phoneticPr fontId="1" type="noConversion"/>
  </si>
  <si>
    <t>圖：明亮星星的觀測紀錄(天文學7)</t>
    <phoneticPr fontId="7" type="noConversion"/>
  </si>
  <si>
    <t>圖：明亮星星的觀測紀錄(天文學3)</t>
    <phoneticPr fontId="1" type="noConversion"/>
  </si>
  <si>
    <t>圖：天文學者的觀測紀錄(天文學4)</t>
  </si>
  <si>
    <t>圖：金星的觀測紀錄(天文學4)</t>
    <phoneticPr fontId="1" type="noConversion"/>
  </si>
  <si>
    <t>圖：天文學者的觀測紀錄(天文學4)</t>
    <phoneticPr fontId="1" type="noConversion"/>
  </si>
  <si>
    <t>圖：明亮星星的觀測紀錄(天文學2)</t>
    <phoneticPr fontId="1" type="noConversion"/>
  </si>
  <si>
    <t>圖：學生的觀測紀錄(天文學1)</t>
    <phoneticPr fontId="1" type="noConversion"/>
  </si>
  <si>
    <t>矩尺座</t>
    <phoneticPr fontId="1" type="noConversion"/>
  </si>
  <si>
    <t>古代的神秘遺跡</t>
  </si>
  <si>
    <t>應該搜索之物</t>
  </si>
  <si>
    <t>透過岩畫知曉之事</t>
  </si>
  <si>
    <t>古蜀的舊蹟</t>
  </si>
  <si>
    <t>與冥府相連的城市</t>
  </si>
  <si>
    <t>追尋古代河流</t>
  </si>
  <si>
    <t>卡里班根遺跡</t>
  </si>
  <si>
    <t>決定成敗之戰</t>
  </si>
  <si>
    <t>醫神的聖地</t>
    <phoneticPr fontId="1" type="noConversion"/>
  </si>
  <si>
    <t>未來之歸處</t>
    <phoneticPr fontId="1" type="noConversion"/>
  </si>
  <si>
    <t>聖地的石洞壁畫</t>
    <phoneticPr fontId="1" type="noConversion"/>
  </si>
  <si>
    <t>隱秘的誓言</t>
  </si>
  <si>
    <t>養蠶與蠶叢</t>
  </si>
  <si>
    <t>關於彩虹的傳說</t>
  </si>
  <si>
    <t>瑪雅文明的港口城市</t>
  </si>
  <si>
    <t>釋迦牟尼的誕生地</t>
  </si>
  <si>
    <t>草原居民的足跡</t>
  </si>
  <si>
    <t>王室建造的交易據點</t>
  </si>
  <si>
    <t>秘境高塔</t>
  </si>
  <si>
    <t>利用地形狩獵</t>
  </si>
  <si>
    <t>比國家還大的臺地</t>
  </si>
  <si>
    <t>為了滿足求知慾</t>
  </si>
  <si>
    <t>光輝的世代</t>
  </si>
  <si>
    <t>學校的傳聞</t>
  </si>
  <si>
    <t>尼泊爾地區的佛教</t>
  </si>
  <si>
    <t>融合的結果</t>
  </si>
  <si>
    <t>對伊甸園的憧憬</t>
  </si>
  <si>
    <t>東方的聖地</t>
  </si>
  <si>
    <t>漂泊的羅馬人</t>
  </si>
  <si>
    <t>誓言的結局</t>
  </si>
  <si>
    <t>調查大帝</t>
  </si>
  <si>
    <t>手抄本的故鄉</t>
  </si>
  <si>
    <t>流傳的不只是遺跡</t>
  </si>
  <si>
    <t>另一個信仰</t>
  </si>
  <si>
    <t>騎士團的命脈</t>
  </si>
  <si>
    <t>收復失土運動的聖人</t>
  </si>
  <si>
    <t>帶冰的男人</t>
  </si>
  <si>
    <t>海上茶會</t>
  </si>
  <si>
    <t>世界之最奢侈</t>
  </si>
  <si>
    <t>國王的牛車</t>
  </si>
  <si>
    <t>日本的歷史典籍</t>
  </si>
  <si>
    <t>教皇領地的證據</t>
  </si>
  <si>
    <t>聖劍的去向</t>
  </si>
  <si>
    <t>復仇的結局</t>
  </si>
  <si>
    <t>貴人的腰帶</t>
  </si>
  <si>
    <t>阿利伊的飾帶</t>
  </si>
  <si>
    <t>刻有聖經的十字架</t>
    <phoneticPr fontId="1" type="noConversion"/>
  </si>
  <si>
    <t>古代的禁書</t>
    <phoneticPr fontId="1" type="noConversion"/>
  </si>
  <si>
    <t>文字還是記號</t>
  </si>
  <si>
    <t>想不到的出處</t>
  </si>
  <si>
    <t>遙遠的黃金鄉</t>
  </si>
  <si>
    <t>門達尼亞的航海日誌</t>
  </si>
  <si>
    <t>七大奇蹟的起源</t>
  </si>
  <si>
    <t>名將的命運</t>
  </si>
  <si>
    <t>再調查：並列的石柱的地圖</t>
    <phoneticPr fontId="7" type="noConversion"/>
  </si>
  <si>
    <t>再調查：王之浮雕的地圖</t>
    <phoneticPr fontId="7" type="noConversion"/>
  </si>
  <si>
    <t>再調查：土黃色陶壺的地圖</t>
    <phoneticPr fontId="7" type="noConversion"/>
  </si>
  <si>
    <t>來自古代的情報</t>
  </si>
  <si>
    <t>再調查：祭壇浮雕的地圖</t>
    <phoneticPr fontId="7" type="noConversion"/>
  </si>
  <si>
    <t>再調查：維京海盜之盾的地圖</t>
    <phoneticPr fontId="7" type="noConversion"/>
  </si>
  <si>
    <t>異邦人</t>
  </si>
  <si>
    <t>再調查：古代文字黏土版的地圖</t>
    <phoneticPr fontId="7" type="noConversion"/>
  </si>
  <si>
    <t>永恆的記憶</t>
  </si>
  <si>
    <t>承載故事的船隻</t>
  </si>
  <si>
    <t>古愛爾蘭皮革輕舟</t>
  </si>
  <si>
    <t>周遊的修道士</t>
  </si>
  <si>
    <t>七大奇蹟的紀錄</t>
  </si>
  <si>
    <t>被帶入的遺物</t>
  </si>
  <si>
    <t>再調查：印度技藝書的地圖</t>
    <phoneticPr fontId="7" type="noConversion"/>
  </si>
  <si>
    <t>再調查：古代獨木舟的地圖</t>
    <phoneticPr fontId="7" type="noConversion"/>
  </si>
  <si>
    <t>兩位王子</t>
  </si>
  <si>
    <t>再調查：王之石碑的地圖</t>
    <phoneticPr fontId="7" type="noConversion"/>
  </si>
  <si>
    <t>再調查：古代壁畫的地圖</t>
    <phoneticPr fontId="5" type="noConversion"/>
  </si>
  <si>
    <t>再調查：英雄譚的地圖</t>
    <phoneticPr fontId="7" type="noConversion"/>
  </si>
  <si>
    <t>再調查：古代石器的地圖</t>
    <phoneticPr fontId="5" type="noConversion"/>
  </si>
  <si>
    <t>再調查：聳立石柱的地圖</t>
    <phoneticPr fontId="7" type="noConversion"/>
  </si>
  <si>
    <t>賢王的統一事業</t>
  </si>
  <si>
    <t>再調查：儀禮祭典用劍的地圖</t>
    <phoneticPr fontId="7" type="noConversion"/>
  </si>
  <si>
    <t>再調查：大理石女神像的地圖</t>
    <phoneticPr fontId="7" type="noConversion"/>
  </si>
  <si>
    <t>圖：銅工藝品的地圖(考古5)</t>
    <phoneticPr fontId="1" type="noConversion"/>
  </si>
  <si>
    <t>再調查：太陽指南石的地圖</t>
    <phoneticPr fontId="1" type="noConversion"/>
  </si>
  <si>
    <t>再調查：斷裂石碑的地圖</t>
    <phoneticPr fontId="7" type="noConversion"/>
  </si>
  <si>
    <t>再調查：王家墓地的地圖</t>
    <phoneticPr fontId="7" type="noConversion"/>
  </si>
  <si>
    <t>再調查：豐收女神像的地圖</t>
    <phoneticPr fontId="7" type="noConversion"/>
  </si>
  <si>
    <t>再調查：森林中的巨石的地圖</t>
    <phoneticPr fontId="5" type="noConversion"/>
  </si>
  <si>
    <t>北歐神話的藝術之神</t>
  </si>
  <si>
    <t>女祭司的傳說</t>
  </si>
  <si>
    <t>三個禮物</t>
  </si>
  <si>
    <t>被詛咒的財寶</t>
  </si>
  <si>
    <t>聖女的遺體</t>
  </si>
  <si>
    <t>書記官的石板</t>
  </si>
  <si>
    <t>蛇的創世神話</t>
  </si>
  <si>
    <t>佛舍利的一種</t>
    <phoneticPr fontId="1" type="noConversion"/>
  </si>
  <si>
    <t>火的獲得</t>
  </si>
  <si>
    <t>野獸的星座</t>
  </si>
  <si>
    <t>訂貨</t>
  </si>
  <si>
    <t>阻擋人類的山脈</t>
  </si>
  <si>
    <t>破壞神雕像</t>
  </si>
  <si>
    <t>聖人傳的起源</t>
  </si>
  <si>
    <t>破解靈視者的謎題</t>
  </si>
  <si>
    <t>奇妙的緣分</t>
  </si>
  <si>
    <t>尖端與異端</t>
  </si>
  <si>
    <t>再調查：古老文章的地圖</t>
    <phoneticPr fontId="1" type="noConversion"/>
  </si>
  <si>
    <t>再調查：古代聖典的地圖</t>
    <phoneticPr fontId="1" type="noConversion"/>
  </si>
  <si>
    <t>再調查：石佛塔的地圖</t>
    <phoneticPr fontId="7" type="noConversion"/>
  </si>
  <si>
    <t>流行與熱情</t>
  </si>
  <si>
    <t>再調查：除病免災的項鍊的地圖</t>
    <phoneticPr fontId="7" type="noConversion"/>
  </si>
  <si>
    <t>再調查：寺院浮雕的地圖</t>
    <phoneticPr fontId="7" type="noConversion"/>
  </si>
  <si>
    <t>再調查：十字架項鍊的地圖</t>
    <phoneticPr fontId="7" type="noConversion"/>
  </si>
  <si>
    <t>再調查：泰山的女神像的地圖</t>
    <phoneticPr fontId="7" type="noConversion"/>
  </si>
  <si>
    <t>再調查：烏爾王朝法典的地圖</t>
    <phoneticPr fontId="7" type="noConversion"/>
  </si>
  <si>
    <t>彩色玻璃的魅力</t>
  </si>
  <si>
    <t>日本的畫卷</t>
  </si>
  <si>
    <t>波希米亞的玻璃</t>
  </si>
  <si>
    <t>價值高昴的茶器</t>
  </si>
  <si>
    <t>尋找罕見的陶器</t>
  </si>
  <si>
    <t>變化的聖人俄羅斯皇帝徹底調查</t>
    <phoneticPr fontId="1" type="noConversion"/>
  </si>
  <si>
    <t>三個天使</t>
  </si>
  <si>
    <t>摩爾人的餽贈</t>
  </si>
  <si>
    <t>疑慮</t>
  </si>
  <si>
    <t>聖典的種類</t>
  </si>
  <si>
    <t>《啟示錄》中的號</t>
  </si>
  <si>
    <t>重尋玄奘之足跡</t>
    <phoneticPr fontId="1" type="noConversion"/>
  </si>
  <si>
    <t>非洲的特色樂器</t>
  </si>
  <si>
    <t>賢王的真實面目</t>
  </si>
  <si>
    <t>髮飾之謎</t>
  </si>
  <si>
    <t>來自皇家港的委託(海事)</t>
    <phoneticPr fontId="1" type="noConversion"/>
  </si>
  <si>
    <t>閃光的海螺石</t>
  </si>
  <si>
    <t>衛城</t>
  </si>
  <si>
    <t>祈禱與贖罪</t>
  </si>
  <si>
    <t>守護者們</t>
  </si>
  <si>
    <t>居住於高山的大個子</t>
  </si>
  <si>
    <t>官面文章與肺腑之言</t>
  </si>
  <si>
    <t>名將與書記官</t>
  </si>
  <si>
    <t>聞名天下的寶物</t>
  </si>
  <si>
    <t>地下墓地的講述</t>
  </si>
  <si>
    <t>王權的象徵</t>
  </si>
  <si>
    <t>日本的稀有樂器</t>
  </si>
  <si>
    <t>安土城搜索的催促信</t>
  </si>
  <si>
    <t>青銅的音色</t>
  </si>
  <si>
    <t>不同版本證明之物</t>
    <phoneticPr fontId="1" type="noConversion"/>
  </si>
  <si>
    <t>庫丘林的手抄本</t>
  </si>
  <si>
    <t>詩的真偽</t>
  </si>
  <si>
    <t>印度的民族樂器</t>
  </si>
  <si>
    <t>圖：競技用道具的地圖(財寶10)</t>
    <phoneticPr fontId="1" type="noConversion"/>
  </si>
  <si>
    <t>不懂就要問</t>
  </si>
  <si>
    <t>有而復失之物</t>
  </si>
  <si>
    <t>聖布倫丹遊記</t>
    <phoneticPr fontId="1" type="noConversion"/>
  </si>
  <si>
    <t>一次性任務</t>
    <phoneticPr fontId="1" type="noConversion"/>
  </si>
  <si>
    <t>鼠疫再次爆發？</t>
  </si>
  <si>
    <t>圖：星圖的地圖(財寶8)</t>
    <phoneticPr fontId="1" type="noConversion"/>
  </si>
  <si>
    <t>威爾士的亞瑟</t>
  </si>
  <si>
    <t>另一個世界</t>
  </si>
  <si>
    <t>朦朧的希望之燈</t>
  </si>
  <si>
    <t>關於杜阿特王子</t>
  </si>
  <si>
    <t>巨匠歌手之歌</t>
  </si>
  <si>
    <t>挑戰</t>
  </si>
  <si>
    <t>何西的身上</t>
  </si>
  <si>
    <t>外傳-航海王子篇</t>
    <phoneticPr fontId="1" type="noConversion"/>
  </si>
  <si>
    <t>2020.06.12</t>
    <phoneticPr fontId="1" type="noConversion"/>
  </si>
  <si>
    <t>被神選中的兩位國王</t>
  </si>
  <si>
    <t>再調查：南美陶器的地圖</t>
    <phoneticPr fontId="7" type="noConversion"/>
  </si>
  <si>
    <t>再調查：契約文書的地圖</t>
    <phoneticPr fontId="7" type="noConversion"/>
  </si>
  <si>
    <t>再調查：百濟王之石碑的地圖</t>
    <phoneticPr fontId="7" type="noConversion"/>
  </si>
  <si>
    <t>再調查：古代金裝飾的地圖</t>
    <phoneticPr fontId="7" type="noConversion"/>
  </si>
  <si>
    <t>圖：聖職者的紙條(宗教3)</t>
    <phoneticPr fontId="1" type="noConversion"/>
  </si>
  <si>
    <t>再調查：蒲甘王朝佛經的地圖</t>
    <phoneticPr fontId="7" type="noConversion"/>
  </si>
  <si>
    <t>再調查：中亞樂器的地圖</t>
    <phoneticPr fontId="1" type="noConversion"/>
  </si>
  <si>
    <t>圖：巨大龜骨的地圖(生物10)</t>
    <phoneticPr fontId="1" type="noConversion"/>
  </si>
  <si>
    <t>再調查：奇異蜥蜴骨的地圖</t>
    <phoneticPr fontId="1" type="noConversion"/>
  </si>
  <si>
    <t>再調查：奇妙獸骨的地圖</t>
    <phoneticPr fontId="1" type="noConversion"/>
  </si>
  <si>
    <t>再調查：巨大魚骨的地圖</t>
    <phoneticPr fontId="1" type="noConversion"/>
  </si>
  <si>
    <t>同敕命任：來自香料群島地區的貢品</t>
    <phoneticPr fontId="1" type="noConversion"/>
  </si>
  <si>
    <t>藥效豐富的灌木</t>
  </si>
  <si>
    <t>試驗膽量</t>
  </si>
  <si>
    <t>產地不同</t>
  </si>
  <si>
    <t>綠色的蛋</t>
  </si>
  <si>
    <t>非鳥之鳥</t>
  </si>
  <si>
    <t>妖豔的植物</t>
  </si>
  <si>
    <t>法律的守護者</t>
  </si>
  <si>
    <t>再調查：西伯利亞的花的地圖</t>
    <phoneticPr fontId="1" type="noConversion"/>
  </si>
  <si>
    <t>產生糖漿的樹木</t>
  </si>
  <si>
    <t>再調查：植物的分布圖</t>
    <phoneticPr fontId="1" type="noConversion"/>
  </si>
  <si>
    <t>梔子</t>
    <phoneticPr fontId="1" type="noConversion"/>
  </si>
  <si>
    <t>槲寄生</t>
    <phoneticPr fontId="1" type="noConversion"/>
  </si>
  <si>
    <t>圖：熱帶果樹的地圖(生物7)</t>
    <phoneticPr fontId="5" type="noConversion"/>
  </si>
  <si>
    <t>酷似寶石的蝴蝶</t>
  </si>
  <si>
    <t>圖：美麗蝴蝶的地圖(生物8)</t>
    <phoneticPr fontId="5" type="noConversion"/>
  </si>
  <si>
    <t>圖：發光昆蟲的地圖(生物6)</t>
    <phoneticPr fontId="5" type="noConversion"/>
  </si>
  <si>
    <t>長尾巴的雞</t>
  </si>
  <si>
    <t>不動的鳥</t>
  </si>
  <si>
    <t>野獸之友</t>
  </si>
  <si>
    <t>在「葡萄產地」看到的未來</t>
  </si>
  <si>
    <t>令人眼前一亮的色彩</t>
  </si>
  <si>
    <t>惡魔島</t>
  </si>
  <si>
    <t>雪山上的彩虹</t>
  </si>
  <si>
    <t>跳舞的臉</t>
  </si>
  <si>
    <t>適用於婚禮的設計</t>
    <phoneticPr fontId="1" type="noConversion"/>
  </si>
  <si>
    <t>帶來征兆的鳥</t>
  </si>
  <si>
    <t>先有神話？</t>
  </si>
  <si>
    <t>阿島軍艦鳥</t>
    <phoneticPr fontId="1" type="noConversion"/>
  </si>
  <si>
    <t>圖：印度鳥類的地圖(生物15)</t>
    <phoneticPr fontId="1" type="noConversion"/>
  </si>
  <si>
    <t>圓潤的小鳥</t>
  </si>
  <si>
    <t>圖：嗅覺發達的鳥類的地圖(生物11)</t>
    <phoneticPr fontId="1" type="noConversion"/>
  </si>
  <si>
    <t>再調查：黑白色的鳥的地圖</t>
    <phoneticPr fontId="1" type="noConversion"/>
  </si>
  <si>
    <t>夏威夷黑雁</t>
    <phoneticPr fontId="1" type="noConversion"/>
  </si>
  <si>
    <t>圖：青鳥的地圖(生物4)</t>
  </si>
  <si>
    <t>非洲的毒蛇</t>
  </si>
  <si>
    <t>噴吐毒液的蛇</t>
  </si>
  <si>
    <t>同敕命任：調查於當地的生物</t>
    <phoneticPr fontId="1" type="noConversion"/>
  </si>
  <si>
    <t>同敕命任：搜索新大陸西岸地區的動物</t>
    <phoneticPr fontId="1" type="noConversion"/>
  </si>
  <si>
    <t>藥或毒</t>
  </si>
  <si>
    <t>麝鼠</t>
    <phoneticPr fontId="1" type="noConversion"/>
  </si>
  <si>
    <t>灼熱的蜥蜴</t>
  </si>
  <si>
    <t>生活在地下的動物</t>
  </si>
  <si>
    <t>再調查：小型兔子的地圖</t>
    <phoneticPr fontId="1" type="noConversion"/>
  </si>
  <si>
    <t>尋找同伴</t>
  </si>
  <si>
    <t>暗夜的大騷動</t>
  </si>
  <si>
    <t>姬豬</t>
    <phoneticPr fontId="1" type="noConversion"/>
  </si>
  <si>
    <t>白令海</t>
    <phoneticPr fontId="5" type="noConversion"/>
  </si>
  <si>
    <t>最快的猴子</t>
  </si>
  <si>
    <t>蘇卡達龜</t>
    <phoneticPr fontId="1" type="noConversion"/>
  </si>
  <si>
    <t>沙漠的烏龜</t>
  </si>
  <si>
    <t>至今為止最貴的犬</t>
  </si>
  <si>
    <t>加彭絲蝰</t>
    <phoneticPr fontId="1" type="noConversion"/>
  </si>
  <si>
    <t>完全是例外</t>
  </si>
  <si>
    <t>尋找又大又溫和的蝙蝠</t>
  </si>
  <si>
    <t>印度大狐蝠</t>
    <phoneticPr fontId="1" type="noConversion"/>
  </si>
  <si>
    <t>巴拿馬惡臭事件簿</t>
  </si>
  <si>
    <t>替代稅金</t>
  </si>
  <si>
    <t>骨骼具有藥效的老虎</t>
  </si>
  <si>
    <t>穿著鎧甲的動物</t>
  </si>
  <si>
    <t>◎  發現物相關任務、地圖等內容皆連至巴哈大百科</t>
    <phoneticPr fontId="1" type="noConversion"/>
  </si>
  <si>
    <t>表中使用的功績值以日服資料為準，有錯誤請告知</t>
    <phoneticPr fontId="1" type="noConversion"/>
  </si>
  <si>
    <t>圖：孔雀花紋的魚的地圖(生物4)</t>
    <phoneticPr fontId="5" type="noConversion"/>
  </si>
  <si>
    <t>冑刺尻魚</t>
    <phoneticPr fontId="5" type="noConversion"/>
  </si>
  <si>
    <t>杭州附近的地理調查</t>
  </si>
  <si>
    <t>重尋玄奘之足跡</t>
  </si>
  <si>
    <t>加拉巴哥企鵝</t>
    <phoneticPr fontId="1" type="noConversion"/>
  </si>
  <si>
    <t>調查誤入的島嶼</t>
  </si>
  <si>
    <t>神奇的魚</t>
  </si>
  <si>
    <t>酒館老闆的煩惱</t>
  </si>
  <si>
    <t>長腳螃蟹</t>
  </si>
  <si>
    <t>酷似點心的螃蟹</t>
  </si>
  <si>
    <t>解剖學家的委託</t>
  </si>
  <si>
    <t>等待後就能迎來航海的好天氣</t>
  </si>
  <si>
    <t>蜿蜒的魚</t>
  </si>
  <si>
    <t>潛於雪山之物</t>
  </si>
  <si>
    <t>孟加拉灣北岸(喜馬拉雅山脈附近)</t>
  </si>
  <si>
    <t>圓形的巨大石頭</t>
  </si>
  <si>
    <t>珍珠貝的生長地</t>
  </si>
  <si>
    <t>舊金山</t>
    <phoneticPr fontId="1" type="noConversion"/>
  </si>
  <si>
    <t>摩訶婆羅多的大決戰</t>
    <phoneticPr fontId="1" type="noConversion"/>
  </si>
  <si>
    <t>龍之灣</t>
  </si>
  <si>
    <t>白銀島</t>
  </si>
  <si>
    <t>薩拉米斯的海戰遺跡</t>
  </si>
  <si>
    <t>高山的危險</t>
  </si>
  <si>
    <t>女神居住的火山口</t>
  </si>
  <si>
    <t>貝殼的海灘</t>
  </si>
  <si>
    <t>大瀑布形成之謎</t>
  </si>
  <si>
    <t>藍衣男子</t>
  </si>
  <si>
    <t>白令海峽附近的地理調查</t>
  </si>
  <si>
    <t>不可思議的沙灘</t>
  </si>
  <si>
    <t>寶石的洞窟</t>
  </si>
  <si>
    <t>尋找樂園</t>
  </si>
  <si>
    <t>根植於不毛之地</t>
  </si>
  <si>
    <t>文獻調查</t>
  </si>
  <si>
    <t>圖：未完成的地圖(地理11)</t>
  </si>
  <si>
    <t>再調查：未完成的地圖</t>
    <phoneticPr fontId="1" type="noConversion"/>
  </si>
  <si>
    <t>貫穿北美大陸的山脈</t>
  </si>
  <si>
    <t>形狀奇怪的巨大岩石</t>
  </si>
  <si>
    <t>太平洋的中心</t>
  </si>
  <si>
    <t>新的挑戰目標</t>
  </si>
  <si>
    <t>布拉馬普特拉河</t>
    <phoneticPr fontId="1" type="noConversion"/>
  </si>
  <si>
    <t>調查巴利阿里群島西部</t>
  </si>
  <si>
    <t>再次前往杭州的調查委託</t>
  </si>
  <si>
    <t>剩餘的守護神獸</t>
  </si>
  <si>
    <t>接近太陽的星星</t>
  </si>
  <si>
    <t>傳說中的靈獸</t>
  </si>
  <si>
    <t>長蛇與水蛇</t>
  </si>
  <si>
    <t>沒有神話的星座</t>
  </si>
  <si>
    <t>巨大的星雲</t>
  </si>
  <si>
    <t>流星雨的源頭</t>
  </si>
  <si>
    <t>新大陸鳥類的星座</t>
  </si>
  <si>
    <t>最後的守護獸</t>
  </si>
  <si>
    <t>小巧可愛的星座</t>
  </si>
  <si>
    <t>南方的鳥在南方的空中</t>
  </si>
  <si>
    <t>獵戶座的腰帶</t>
    <phoneticPr fontId="6" type="noConversion"/>
  </si>
  <si>
    <t>船帆座(圖：天文學者的觀測記錄(天文學10))</t>
  </si>
  <si>
    <t>圖：天文學者的觀測記錄(天文學11)</t>
  </si>
  <si>
    <t>圖：天文學者的觀測記錄(天文學10)</t>
  </si>
  <si>
    <t>圖：天文學者的觀測記錄(天文學7)</t>
  </si>
  <si>
    <t>最後的「神」</t>
  </si>
  <si>
    <t>漂浮在空中的黑帶</t>
  </si>
  <si>
    <t>印度的鳥的星座</t>
  </si>
  <si>
    <t>星與愛之詩</t>
  </si>
  <si>
    <t>圖：天文學者的觀測記錄(天文學10)</t>
    <phoneticPr fontId="1" type="noConversion"/>
  </si>
  <si>
    <t>另一位半人馬</t>
  </si>
  <si>
    <t>古希臘的吟遊詩人</t>
  </si>
  <si>
    <t>夜空中閃耀的紅星</t>
  </si>
  <si>
    <t>關於理想國的傳說</t>
  </si>
  <si>
    <t>無形幽靈的傳說</t>
  </si>
  <si>
    <t>篝火的傳說</t>
  </si>
  <si>
    <t>關於海中巨人的傳說</t>
  </si>
  <si>
    <t>關於雷之精靈的傳說</t>
  </si>
  <si>
    <t>火球隊列的傳說</t>
  </si>
  <si>
    <t>水之精靈的傳說</t>
  </si>
  <si>
    <t>關於「復活」的傳說</t>
  </si>
  <si>
    <t>治癒疾病的水池的傳說</t>
  </si>
  <si>
    <t>潔白而柔軟的生物的傳說</t>
  </si>
  <si>
    <t>惡魔漩渦的傳說</t>
  </si>
  <si>
    <t>關於通過儀式的傳說</t>
  </si>
  <si>
    <t>世界盡頭的傳說</t>
  </si>
  <si>
    <t>神秘海域大燈塔副本</t>
    <phoneticPr fontId="1" type="noConversion"/>
  </si>
  <si>
    <t>神秘海域要塞島副本</t>
    <phoneticPr fontId="1" type="noConversion"/>
  </si>
  <si>
    <t>完成特定尋寶主題</t>
    <phoneticPr fontId="1" type="noConversion"/>
  </si>
  <si>
    <r>
      <t>大航海時代Online</t>
    </r>
    <r>
      <rPr>
        <u/>
        <sz val="10"/>
        <color indexed="12"/>
        <rFont val="微軟正黑體"/>
        <family val="2"/>
        <charset val="136"/>
      </rPr>
      <t>・</t>
    </r>
    <r>
      <rPr>
        <u/>
        <sz val="10"/>
        <color indexed="12"/>
        <rFont val="Microsoft YaHei UI"/>
        <family val="2"/>
        <charset val="134"/>
      </rPr>
      <t>論戦ウィキ</t>
    </r>
  </si>
  <si>
    <r>
      <t>加勒比</t>
    </r>
    <r>
      <rPr>
        <u/>
        <sz val="12"/>
        <color indexed="12"/>
        <rFont val="微軟正黑體"/>
        <family val="2"/>
        <charset val="136"/>
      </rPr>
      <t>‧</t>
    </r>
    <r>
      <rPr>
        <u/>
        <sz val="12"/>
        <color indexed="12"/>
        <rFont val="Microsoft YaHei UI"/>
        <family val="2"/>
        <charset val="134"/>
      </rPr>
      <t>中美港口</t>
    </r>
  </si>
  <si>
    <r>
      <t>東非</t>
    </r>
    <r>
      <rPr>
        <u/>
        <sz val="12"/>
        <color indexed="12"/>
        <rFont val="微軟正黑體"/>
        <family val="2"/>
        <charset val="136"/>
      </rPr>
      <t>‧</t>
    </r>
    <r>
      <rPr>
        <u/>
        <sz val="12"/>
        <color indexed="12"/>
        <rFont val="Microsoft YaHei UI"/>
        <family val="2"/>
        <charset val="134"/>
      </rPr>
      <t>印度洋港口</t>
    </r>
  </si>
  <si>
    <r>
      <t>東非</t>
    </r>
    <r>
      <rPr>
        <u/>
        <sz val="12"/>
        <color indexed="12"/>
        <rFont val="微軟正黑體"/>
        <family val="2"/>
        <charset val="136"/>
      </rPr>
      <t>‧</t>
    </r>
    <r>
      <rPr>
        <u/>
        <sz val="12"/>
        <color indexed="12"/>
        <rFont val="Microsoft YaHei UI"/>
        <family val="2"/>
        <charset val="134"/>
      </rPr>
      <t>印度洋港口</t>
    </r>
    <phoneticPr fontId="5" type="noConversion"/>
  </si>
  <si>
    <r>
      <t>義大利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南法文化圈</t>
    </r>
    <phoneticPr fontId="1" type="noConversion"/>
  </si>
  <si>
    <t>古代馬其頓的金裝飾</t>
    <phoneticPr fontId="1" type="noConversion"/>
  </si>
  <si>
    <t>比布魯斯文字石碑的碎片</t>
    <phoneticPr fontId="1" type="noConversion"/>
  </si>
  <si>
    <t>馬尼歐巨岩</t>
    <phoneticPr fontId="1" type="noConversion"/>
  </si>
  <si>
    <r>
      <t>南非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印度</t>
    </r>
    <phoneticPr fontId="1" type="noConversion"/>
  </si>
  <si>
    <r>
      <t>加勒比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中美</t>
    </r>
    <phoneticPr fontId="1" type="noConversion"/>
  </si>
  <si>
    <r>
      <t>科學的星座</t>
    </r>
    <r>
      <rPr>
        <u/>
        <sz val="12"/>
        <color indexed="12"/>
        <rFont val="微軟正黑體"/>
        <family val="2"/>
        <charset val="136"/>
      </rPr>
      <t>‧</t>
    </r>
    <r>
      <rPr>
        <u/>
        <sz val="12"/>
        <color indexed="12"/>
        <rFont val="Microsoft YaHei UI"/>
        <family val="2"/>
        <charset val="134"/>
      </rPr>
      <t>續</t>
    </r>
  </si>
  <si>
    <r>
      <rPr>
        <u/>
        <sz val="12"/>
        <color rgb="FFFF0000"/>
        <rFont val="Microsoft YaHei UI"/>
        <family val="2"/>
        <charset val="134"/>
      </rPr>
      <t>船底座</t>
    </r>
    <r>
      <rPr>
        <u/>
        <sz val="12"/>
        <color indexed="12"/>
        <rFont val="Microsoft YaHei UI"/>
        <family val="2"/>
        <charset val="134"/>
      </rPr>
      <t>(圖：天文學者的觀測記錄(天文10))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</si>
  <si>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阿爾戈船英雄記</t>
    </r>
    <r>
      <rPr>
        <u/>
        <sz val="12"/>
        <color indexed="12"/>
        <rFont val="Microsoft YaHei UI"/>
        <family val="2"/>
        <charset val="134"/>
      </rPr>
      <t>(圖：古書的地圖(宗教9))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</si>
  <si>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北落師門</t>
    </r>
    <r>
      <rPr>
        <u/>
        <sz val="12"/>
        <color indexed="12"/>
        <rFont val="Microsoft YaHei UI"/>
        <family val="2"/>
        <charset val="134"/>
      </rPr>
      <t>(14世紀聖羅克角海域/印度西岸海域)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</si>
  <si>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大彗星</t>
    </r>
    <r>
      <rPr>
        <u/>
        <sz val="12"/>
        <color indexed="12"/>
        <rFont val="Microsoft YaHei UI"/>
        <family val="2"/>
        <charset val="134"/>
      </rPr>
      <t>(19世紀巴拿馬灣)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</si>
  <si>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大陵五</t>
    </r>
    <r>
      <rPr>
        <u/>
        <sz val="12"/>
        <color indexed="12"/>
        <rFont val="Microsoft YaHei UI"/>
        <family val="2"/>
        <charset val="134"/>
      </rPr>
      <t>(圖：明亮的星星的觀測記錄(天文學7))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</si>
  <si>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畢宿五</t>
    </r>
    <r>
      <rPr>
        <u/>
        <sz val="12"/>
        <color indexed="12"/>
        <rFont val="Microsoft YaHei UI"/>
        <family val="2"/>
        <charset val="134"/>
      </rPr>
      <t>(16-2亞得里亞海)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</si>
  <si>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北河二</t>
    </r>
    <r>
      <rPr>
        <u/>
        <sz val="12"/>
        <color indexed="12"/>
        <rFont val="Microsoft YaHei UI"/>
        <family val="2"/>
        <charset val="134"/>
      </rPr>
      <t>(16-4東地中海)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</si>
  <si>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北河三</t>
    </r>
    <r>
      <rPr>
        <u/>
        <sz val="12"/>
        <color indexed="12"/>
        <rFont val="Microsoft YaHei UI"/>
        <family val="2"/>
        <charset val="134"/>
      </rPr>
      <t>(16-5東地中海)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</si>
  <si>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夏季大三角</t>
    </r>
    <r>
      <rPr>
        <u/>
        <sz val="12"/>
        <color indexed="12"/>
        <rFont val="Microsoft YaHei UI"/>
        <family val="2"/>
        <charset val="134"/>
      </rPr>
      <t>(圖：學生的觀測紀錄(天文學1))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</si>
  <si>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孔雀十一</t>
    </r>
    <r>
      <rPr>
        <u/>
        <sz val="12"/>
        <color indexed="12"/>
        <rFont val="Microsoft YaHei UI"/>
        <family val="2"/>
        <charset val="134"/>
      </rPr>
      <t>(19世紀塔斯曼海)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</si>
  <si>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心宿二</t>
    </r>
    <r>
      <rPr>
        <u/>
        <sz val="12"/>
        <color indexed="12"/>
        <rFont val="Microsoft YaHei UI"/>
        <family val="2"/>
        <charset val="134"/>
      </rPr>
      <t>(15-1幾內亞灣/紅海)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</si>
  <si>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劍魚座</t>
    </r>
    <r>
      <rPr>
        <u/>
        <sz val="12"/>
        <color indexed="12"/>
        <rFont val="Microsoft YaHei UI"/>
        <family val="2"/>
        <charset val="134"/>
      </rPr>
      <t>(圖：天文學者的觀測記錄(天文10))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</si>
  <si>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老人星</t>
    </r>
    <r>
      <rPr>
        <u/>
        <sz val="12"/>
        <color indexed="12"/>
        <rFont val="Microsoft YaHei UI"/>
        <family val="2"/>
        <charset val="134"/>
      </rPr>
      <t>(神話時代南太平洋海盆)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</si>
  <si>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五車二</t>
    </r>
    <r>
      <rPr>
        <u/>
        <sz val="12"/>
        <color indexed="12"/>
        <rFont val="Microsoft YaHei UI"/>
        <family val="2"/>
        <charset val="134"/>
      </rPr>
      <t>(18-3挪威海/波斯灣)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</si>
  <si>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日落的太白星</t>
    </r>
    <r>
      <rPr>
        <u/>
        <sz val="12"/>
        <color indexed="12"/>
        <rFont val="Microsoft YaHei UI"/>
        <family val="2"/>
        <charset val="134"/>
      </rPr>
      <t>(15-5馬德拉海域)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</si>
  <si>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明亮的啟明星</t>
    </r>
    <r>
      <rPr>
        <u/>
        <sz val="12"/>
        <color indexed="12"/>
        <rFont val="Microsoft YaHei UI"/>
        <family val="2"/>
        <charset val="134"/>
      </rPr>
      <t>(15-4聖胡安海域)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</si>
  <si>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天爐座</t>
    </r>
    <r>
      <rPr>
        <u/>
        <sz val="12"/>
        <color indexed="12"/>
        <rFont val="Microsoft YaHei UI"/>
        <family val="2"/>
        <charset val="134"/>
      </rPr>
      <t>(圖：天文學者的觀測記錄(天文學4))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</si>
  <si>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獵戶座中的傘狀之星雲</t>
    </r>
    <r>
      <rPr>
        <u/>
        <sz val="12"/>
        <color indexed="12"/>
        <rFont val="Microsoft YaHei UI"/>
        <family val="2"/>
        <charset val="134"/>
      </rPr>
      <t>(天文學者的觀測紀錄(天文學4))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</si>
  <si>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南河三</t>
    </r>
    <r>
      <rPr>
        <u/>
        <sz val="12"/>
        <color indexed="12"/>
        <rFont val="Microsoft YaHei UI"/>
        <family val="2"/>
        <charset val="134"/>
      </rPr>
      <t>(16-1東地中海/紅海)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</si>
  <si>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織女星</t>
    </r>
    <r>
      <rPr>
        <u/>
        <sz val="12"/>
        <color indexed="12"/>
        <rFont val="Microsoft YaHei UI"/>
        <family val="2"/>
        <charset val="134"/>
      </rPr>
      <t>(圖：明亮星星的觀測紀錄(天文學2))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</si>
  <si>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牛郎星</t>
    </r>
    <r>
      <rPr>
        <u/>
        <sz val="12"/>
        <color indexed="12"/>
        <rFont val="Microsoft YaHei UI"/>
        <family val="2"/>
        <charset val="134"/>
      </rPr>
      <t>(圖：明亮星星的觀測紀錄(天文學2))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</si>
  <si>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天津四</t>
    </r>
    <r>
      <rPr>
        <u/>
        <sz val="12"/>
        <color indexed="12"/>
        <rFont val="Microsoft YaHei UI"/>
        <family val="2"/>
        <charset val="134"/>
      </rPr>
      <t>(圖：明亮星星的觀測記錄(天文學2))</t>
    </r>
    <phoneticPr fontId="1" type="noConversion"/>
  </si>
  <si>
    <r>
      <t>斯凱利格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麥克島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</si>
  <si>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卡里班甘的印章</t>
    </r>
    <r>
      <rPr>
        <u/>
        <sz val="12"/>
        <color indexed="12"/>
        <rFont val="Microsoft YaHei UI"/>
        <family val="2"/>
        <charset val="134"/>
      </rPr>
      <t>(圖：古印度遺物的地圖(考古8))</t>
    </r>
    <phoneticPr fontId="1" type="noConversion"/>
  </si>
  <si>
    <r>
      <t>航海者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維京海盜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</si>
  <si>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蒙古高原</t>
    </r>
    <r>
      <rPr>
        <u/>
        <sz val="12"/>
        <color indexed="12"/>
        <rFont val="Microsoft YaHei UI"/>
        <family val="2"/>
        <charset val="134"/>
      </rPr>
      <t>(圖：未完成的地圖(地理8))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</si>
  <si>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馬丁尼克島</t>
    </r>
    <r>
      <rPr>
        <u/>
        <sz val="12"/>
        <color indexed="12"/>
        <rFont val="Microsoft YaHei UI"/>
        <family val="2"/>
        <charset val="134"/>
      </rPr>
      <t>(圖：未完成的地圖(地理7))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</si>
  <si>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具獠牙的似蜥蜴之石</t>
    </r>
    <r>
      <rPr>
        <u/>
        <sz val="12"/>
        <color indexed="12"/>
        <rFont val="Microsoft YaHei UI"/>
        <family val="2"/>
        <charset val="134"/>
      </rPr>
      <t>(圖：奇異之石的地圖 (生物6))</t>
    </r>
    <phoneticPr fontId="1" type="noConversion"/>
  </si>
  <si>
    <r>
      <rPr>
        <sz val="12"/>
        <color theme="1"/>
        <rFont val="Microsoft YaHei UI"/>
        <family val="2"/>
        <charset val="134"/>
      </rPr>
      <t xml:space="preserve">港外視認 </t>
    </r>
    <r>
      <rPr>
        <u/>
        <sz val="12"/>
        <color rgb="FF008000"/>
        <rFont val="Microsoft YaHei UI"/>
        <family val="2"/>
        <charset val="134"/>
      </rPr>
      <t>復活節島系列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</si>
  <si>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挪威北角</t>
    </r>
    <r>
      <rPr>
        <u/>
        <sz val="12"/>
        <color indexed="12"/>
        <rFont val="Microsoft YaHei UI"/>
        <family val="2"/>
        <charset val="134"/>
      </rPr>
      <t>(圖：未完成的地圖(地理5))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</si>
  <si>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喀波特海峽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</si>
  <si>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卡普里島</t>
    </r>
    <r>
      <rPr>
        <u/>
        <sz val="12"/>
        <color indexed="12"/>
        <rFont val="Microsoft YaHei UI"/>
        <family val="2"/>
        <charset val="134"/>
      </rPr>
      <t>(圖：未完成的地圖(地理4))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</si>
  <si>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長嶺山脈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</si>
  <si>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楚科奇半島</t>
    </r>
    <r>
      <rPr>
        <u/>
        <sz val="12"/>
        <color indexed="12"/>
        <rFont val="Microsoft YaHei UI"/>
        <family val="2"/>
        <charset val="134"/>
      </rPr>
      <t>(圖：未完成的地圖(地理6))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</si>
  <si>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鱷梨樹</t>
    </r>
    <r>
      <rPr>
        <u/>
        <sz val="12"/>
        <color indexed="12"/>
        <rFont val="Microsoft YaHei UI"/>
        <family val="2"/>
        <charset val="134"/>
      </rPr>
      <t>(圖：結果樹木的地圖(生物6))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</si>
  <si>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古代的黎巴嫩杉木</t>
    </r>
    <r>
      <rPr>
        <u/>
        <sz val="12"/>
        <color indexed="12"/>
        <rFont val="Microsoft YaHei UI"/>
        <family val="2"/>
        <charset val="134"/>
      </rPr>
      <t>(圖：古代波斯遺物的地圖(考古4))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</si>
  <si>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馬卡迪卡迪鹽沼</t>
    </r>
    <r>
      <rPr>
        <u/>
        <sz val="12"/>
        <color indexed="12"/>
        <rFont val="Microsoft YaHei UI"/>
        <family val="2"/>
        <charset val="134"/>
      </rPr>
      <t>(圖：未完成的地圖(地理5))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</si>
  <si>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斯凱島</t>
    </r>
    <r>
      <rPr>
        <u/>
        <sz val="12"/>
        <color indexed="12"/>
        <rFont val="Microsoft YaHei UI"/>
        <family val="2"/>
        <charset val="134"/>
      </rPr>
      <t>(圖：未完成的地圖(地理5))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</si>
  <si>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細石刃</t>
    </r>
    <r>
      <rPr>
        <u/>
        <sz val="12"/>
        <color indexed="12"/>
        <rFont val="Microsoft YaHei UI"/>
        <family val="2"/>
        <charset val="134"/>
      </rPr>
      <t>(圖：鋒利石器的地圖(考古4))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</si>
  <si>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再會角</t>
    </r>
    <r>
      <rPr>
        <u/>
        <sz val="12"/>
        <color indexed="12"/>
        <rFont val="Microsoft YaHei UI"/>
        <family val="2"/>
        <charset val="134"/>
      </rPr>
      <t>(圖：未完成的地圖(地理6))</t>
    </r>
    <phoneticPr fontId="5" type="noConversion"/>
  </si>
  <si>
    <r>
      <t>北美大陸系列</t>
    </r>
    <r>
      <rPr>
        <sz val="12"/>
        <color theme="1"/>
        <rFont val="Microsoft YaHei UI"/>
        <family val="2"/>
        <charset val="134"/>
      </rPr>
      <t xml:space="preserve"> 紐芬蘭島西(13153,2333)</t>
    </r>
    <phoneticPr fontId="1" type="noConversion"/>
  </si>
  <si>
    <r>
      <t>北美大陸系列</t>
    </r>
    <r>
      <rPr>
        <sz val="12"/>
        <color theme="1"/>
        <rFont val="Microsoft YaHei UI"/>
        <family val="2"/>
        <charset val="134"/>
      </rPr>
      <t xml:space="preserve"> 紐芬蘭島西方(13167,2337)</t>
    </r>
    <phoneticPr fontId="1" type="noConversion"/>
  </si>
  <si>
    <r>
      <t>北美大陸系列</t>
    </r>
    <r>
      <rPr>
        <sz val="12"/>
        <color theme="1"/>
        <rFont val="Microsoft YaHei UI"/>
        <family val="2"/>
        <charset val="134"/>
      </rPr>
      <t xml:space="preserve"> 紐芬蘭島西南方(13204,2424)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</si>
  <si>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艾爾半島</t>
    </r>
    <r>
      <rPr>
        <u/>
        <sz val="12"/>
        <color indexed="12"/>
        <rFont val="Microsoft YaHei UI"/>
        <family val="2"/>
        <charset val="134"/>
      </rPr>
      <t>(圖：寫到一半的地圖(地理4))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</si>
  <si>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琵琶魚</t>
    </r>
    <r>
      <rPr>
        <u/>
        <sz val="12"/>
        <color indexed="12"/>
        <rFont val="Microsoft YaHei UI"/>
        <family val="2"/>
        <charset val="134"/>
      </rPr>
      <t>(圖：外型古怪的魚的地圖(生物5))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</si>
  <si>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如大魚般的石頭</t>
    </r>
    <r>
      <rPr>
        <u/>
        <sz val="12"/>
        <color indexed="12"/>
        <rFont val="Microsoft YaHei UI"/>
        <family val="2"/>
        <charset val="134"/>
      </rPr>
      <t>(圖：魚石的地圖(生物4))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</si>
  <si>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撒旦鴨嘴</t>
    </r>
    <r>
      <rPr>
        <u/>
        <sz val="12"/>
        <color indexed="12"/>
        <rFont val="Microsoft YaHei UI"/>
        <family val="2"/>
        <charset val="134"/>
      </rPr>
      <t>(釣魚5)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</si>
  <si>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鱸鰻</t>
    </r>
    <r>
      <rPr>
        <u/>
        <sz val="12"/>
        <color indexed="12"/>
        <rFont val="Microsoft YaHei UI"/>
        <family val="2"/>
        <charset val="134"/>
      </rPr>
      <t>(釣魚3)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</si>
  <si>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虎鰻</t>
    </r>
    <r>
      <rPr>
        <u/>
        <sz val="12"/>
        <color indexed="12"/>
        <rFont val="Microsoft YaHei UI"/>
        <family val="2"/>
        <charset val="134"/>
      </rPr>
      <t>(圖：令人毛骨悚然的魚的地圖(生物3))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</si>
  <si>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帶怪花圖案的石頭</t>
    </r>
    <r>
      <rPr>
        <u/>
        <sz val="12"/>
        <color indexed="12"/>
        <rFont val="Microsoft YaHei UI"/>
        <family val="2"/>
        <charset val="134"/>
      </rPr>
      <t>(圖：奇異之石的地圖(生物2))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</si>
  <si>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阿爾達布拉環礁</t>
    </r>
    <r>
      <rPr>
        <u/>
        <sz val="12"/>
        <color theme="10"/>
        <rFont val="Microsoft YaHei UI"/>
        <family val="2"/>
        <charset val="134"/>
      </rPr>
      <t>(圖：未完成的地圖(地理7))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</si>
  <si>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匙吻鱘</t>
    </r>
    <r>
      <rPr>
        <u/>
        <sz val="12"/>
        <color indexed="12"/>
        <rFont val="Microsoft YaHei UI"/>
        <family val="2"/>
        <charset val="134"/>
      </rPr>
      <t>(圖：棲息於河中的鯊魚的地圖(生物8))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</si>
  <si>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珊瑚</t>
    </r>
    <r>
      <rPr>
        <u/>
        <sz val="12"/>
        <color indexed="12"/>
        <rFont val="Microsoft YaHei UI"/>
        <family val="2"/>
        <charset val="134"/>
      </rPr>
      <t>(圖：可以採到珊瑚的海域圖(生物1))</t>
    </r>
    <phoneticPr fontId="1" type="noConversion"/>
  </si>
  <si>
    <r>
      <t>澤巴爾德島系列</t>
    </r>
    <r>
      <rPr>
        <u/>
        <sz val="12"/>
        <color theme="1"/>
        <rFont val="Microsoft YaHei UI"/>
        <family val="2"/>
        <charset val="134"/>
      </rPr>
      <t>(13668,6732)</t>
    </r>
    <phoneticPr fontId="1" type="noConversion"/>
  </si>
  <si>
    <r>
      <t>澤巴爾德島系列</t>
    </r>
    <r>
      <rPr>
        <u/>
        <sz val="12"/>
        <color theme="1"/>
        <rFont val="Microsoft YaHei UI"/>
        <family val="2"/>
        <charset val="134"/>
      </rPr>
      <t>(13667,6736)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</si>
  <si>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岩棲真鰃</t>
    </r>
    <r>
      <rPr>
        <u/>
        <sz val="12"/>
        <color indexed="12"/>
        <rFont val="Microsoft YaHei UI"/>
        <family val="2"/>
        <charset val="134"/>
      </rPr>
      <t>(圖：美麗的魚的地圖(生物4))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</si>
  <si>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海豚</t>
    </r>
    <r>
      <rPr>
        <u/>
        <sz val="12"/>
        <color indexed="12"/>
        <rFont val="Microsoft YaHei UI"/>
        <family val="2"/>
        <charset val="134"/>
      </rPr>
      <t>(圖：飛魚的地圖(生物2))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</si>
  <si>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阿留申群島</t>
    </r>
    <r>
      <rPr>
        <u/>
        <sz val="12"/>
        <color indexed="12"/>
        <rFont val="Microsoft YaHei UI"/>
        <family val="2"/>
        <charset val="134"/>
      </rPr>
      <t>(圖：未完成的地圖 (地理5))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</si>
  <si>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哈氏異康吉鰻</t>
    </r>
    <r>
      <rPr>
        <u/>
        <sz val="12"/>
        <color indexed="12"/>
        <rFont val="Microsoft YaHei UI"/>
        <family val="2"/>
        <charset val="134"/>
      </rPr>
      <t>(圖：狗臉的魚的地圖(生物4))</t>
    </r>
    <phoneticPr fontId="1" type="noConversion"/>
  </si>
  <si>
    <r>
      <rPr>
        <u/>
        <sz val="12"/>
        <color rgb="FF008000"/>
        <rFont val="Microsoft YaHei UI"/>
        <family val="2"/>
        <charset val="134"/>
      </rPr>
      <t>澤巴爾德島系列</t>
    </r>
    <r>
      <rPr>
        <u/>
        <sz val="12"/>
        <color theme="1"/>
        <rFont val="Microsoft YaHei UI"/>
        <family val="2"/>
        <charset val="134"/>
      </rPr>
      <t>(</t>
    </r>
    <r>
      <rPr>
        <sz val="12"/>
        <color theme="1"/>
        <rFont val="Microsoft YaHei UI"/>
        <family val="2"/>
        <charset val="134"/>
      </rPr>
      <t>13669,6719)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</si>
  <si>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潘塔努濕地</t>
    </r>
    <r>
      <rPr>
        <u/>
        <sz val="12"/>
        <color theme="10"/>
        <rFont val="Microsoft YaHei UI"/>
        <family val="2"/>
        <charset val="134"/>
      </rPr>
      <t>(圖：未完成的地圖(地理2))</t>
    </r>
    <phoneticPr fontId="5" type="noConversion"/>
  </si>
  <si>
    <r>
      <rPr>
        <sz val="12"/>
        <color rgb="FFFF0000"/>
        <rFont val="Microsoft YaHei UI"/>
        <family val="2"/>
        <charset val="134"/>
      </rPr>
      <t>文化度40000</t>
    </r>
    <r>
      <rPr>
        <sz val="12"/>
        <color theme="1"/>
        <rFont val="Microsoft YaHei UI"/>
        <family val="2"/>
        <charset val="134"/>
      </rPr>
      <t>(13735,4906)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</si>
  <si>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胎生貝湖魚</t>
    </r>
    <r>
      <rPr>
        <u/>
        <sz val="12"/>
        <color indexed="12"/>
        <rFont val="Microsoft YaHei UI"/>
        <family val="2"/>
        <charset val="134"/>
      </rPr>
      <t>(圖：透明魚的地圖(生物9))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</si>
  <si>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北卡外灘</t>
    </r>
    <r>
      <rPr>
        <u/>
        <sz val="12"/>
        <color indexed="12"/>
        <rFont val="Microsoft YaHei UI"/>
        <family val="2"/>
        <charset val="134"/>
      </rPr>
      <t>(未完成的地圖(地理7))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</si>
  <si>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帕姆利科灣</t>
    </r>
    <r>
      <rPr>
        <u/>
        <sz val="12"/>
        <color indexed="12"/>
        <rFont val="Microsoft YaHei UI"/>
        <family val="2"/>
        <charset val="134"/>
      </rPr>
      <t>(未完成的地圖(地理6))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</si>
  <si>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南塔特克島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</si>
  <si>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馴鹿</t>
    </r>
    <r>
      <rPr>
        <u/>
        <sz val="12"/>
        <color indexed="12"/>
        <rFont val="Microsoft YaHei UI"/>
        <family val="2"/>
        <charset val="134"/>
      </rPr>
      <t>(圖：大鹿的地圖(生物1))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</si>
  <si>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單峰駝</t>
    </r>
    <r>
      <rPr>
        <u/>
        <sz val="12"/>
        <color indexed="12"/>
        <rFont val="Microsoft YaHei UI"/>
        <family val="2"/>
        <charset val="134"/>
      </rPr>
      <t>(圖：有瘤的動物的地圖(生物1))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</si>
  <si>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大銀板魚</t>
    </r>
    <r>
      <rPr>
        <u/>
        <sz val="12"/>
        <color indexed="12"/>
        <rFont val="Microsoft YaHei UI"/>
        <family val="2"/>
        <charset val="134"/>
      </rPr>
      <t>(釣魚5)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</si>
  <si>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黑脂鯧</t>
    </r>
    <r>
      <rPr>
        <u/>
        <sz val="12"/>
        <color indexed="12"/>
        <rFont val="Microsoft YaHei UI"/>
        <family val="2"/>
        <charset val="134"/>
      </rPr>
      <t>(釣魚4)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</si>
  <si>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犀牛</t>
    </r>
    <r>
      <rPr>
        <u/>
        <sz val="12"/>
        <color indexed="12"/>
        <rFont val="Microsoft YaHei UI"/>
        <family val="2"/>
        <charset val="134"/>
      </rPr>
      <t>(圖：有角的大型獸地圖(生物3))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</si>
  <si>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斑馬</t>
    </r>
    <r>
      <rPr>
        <u/>
        <sz val="12"/>
        <color indexed="12"/>
        <rFont val="Microsoft YaHei UI"/>
        <family val="2"/>
        <charset val="134"/>
      </rPr>
      <t>(圖：擁有奇異花紋動物的地圖(生物2))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</si>
  <si>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虎蛇</t>
    </r>
    <r>
      <rPr>
        <u/>
        <sz val="12"/>
        <color indexed="12"/>
        <rFont val="Microsoft YaHei UI"/>
        <family val="2"/>
        <charset val="134"/>
      </rPr>
      <t>(圖：劇毒之蛇的地圖(生物6))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</si>
  <si>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鬣狗</t>
    </r>
    <r>
      <rPr>
        <u/>
        <sz val="12"/>
        <color indexed="12"/>
        <rFont val="Microsoft YaHei UI"/>
        <family val="2"/>
        <charset val="134"/>
      </rPr>
      <t>(圖：野狗的地圖(生物2))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</si>
  <si>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遠東豹</t>
    </r>
    <r>
      <rPr>
        <u/>
        <sz val="12"/>
        <color indexed="12"/>
        <rFont val="Microsoft YaHei UI"/>
        <family val="2"/>
        <charset val="134"/>
      </rPr>
      <t>(圖：極北的猛獸的地圖(生物6))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</si>
  <si>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大水獺</t>
    </r>
    <r>
      <rPr>
        <u/>
        <sz val="12"/>
        <color indexed="12"/>
        <rFont val="Microsoft YaHei UI"/>
        <family val="2"/>
        <charset val="134"/>
      </rPr>
      <t>(圖：大型黃鼠狼的地圖(生物4))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</si>
  <si>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摩弗倫羊</t>
    </r>
    <r>
      <rPr>
        <u/>
        <sz val="12"/>
        <color indexed="12"/>
        <rFont val="Microsoft YaHei UI"/>
        <family val="2"/>
        <charset val="134"/>
      </rPr>
      <t>(圖：野生羊的地圖(生物1))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</si>
  <si>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湯氏瞪羚</t>
    </r>
    <r>
      <rPr>
        <u/>
        <sz val="12"/>
        <color indexed="12"/>
        <rFont val="Microsoft YaHei UI"/>
        <family val="2"/>
        <charset val="134"/>
      </rPr>
      <t>(圖：類似鹿的動物的地圖(生物4))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</si>
  <si>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黑猩猩</t>
    </r>
    <r>
      <rPr>
        <u/>
        <sz val="12"/>
        <color indexed="12"/>
        <rFont val="Microsoft YaHei UI"/>
        <family val="2"/>
        <charset val="134"/>
      </rPr>
      <t>(圖：中型猴子的地圖(生物6))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</si>
  <si>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黑猩猩</t>
    </r>
    <r>
      <rPr>
        <u/>
        <sz val="12"/>
        <color indexed="12"/>
        <rFont val="Microsoft YaHei UI"/>
        <family val="2"/>
        <charset val="134"/>
      </rPr>
      <t>(圖：中型猴子的地圖(生物6))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</si>
  <si>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盤羊</t>
    </r>
    <r>
      <rPr>
        <u/>
        <sz val="12"/>
        <color indexed="12"/>
        <rFont val="Microsoft YaHei UI"/>
        <family val="2"/>
        <charset val="134"/>
      </rPr>
      <t>(圖：大綿羊的地圖(生物7))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</si>
  <si>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哈奴曼神像</t>
    </r>
    <r>
      <rPr>
        <u/>
        <sz val="12"/>
        <color indexed="12"/>
        <rFont val="Microsoft YaHei UI"/>
        <family val="2"/>
        <charset val="134"/>
      </rPr>
      <t>(圖：印度神像的地圖(宗教8))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</si>
  <si>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野豬</t>
    </r>
    <r>
      <rPr>
        <u/>
        <sz val="12"/>
        <color indexed="12"/>
        <rFont val="Microsoft YaHei UI"/>
        <family val="2"/>
        <charset val="134"/>
      </rPr>
      <t>(圖：野生豬的地圖(生物1))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</si>
  <si>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猞猁</t>
    </r>
    <r>
      <rPr>
        <u/>
        <sz val="12"/>
        <color indexed="12"/>
        <rFont val="Microsoft YaHei UI"/>
        <family val="2"/>
        <charset val="134"/>
      </rPr>
      <t>(圖：山貓的地圖(生物2))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</si>
  <si>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鬣狗</t>
    </r>
    <r>
      <rPr>
        <u/>
        <sz val="12"/>
        <color theme="10"/>
        <rFont val="Microsoft YaHei UI"/>
        <family val="2"/>
        <charset val="134"/>
      </rPr>
      <t>(圖：野狗的地圖(生物2))</t>
    </r>
    <phoneticPr fontId="6" type="noConversion"/>
  </si>
  <si>
    <r>
      <rPr>
        <u/>
        <sz val="12"/>
        <color rgb="FFFF0000"/>
        <rFont val="Microsoft YaHei UI"/>
        <family val="2"/>
        <charset val="134"/>
      </rPr>
      <t>北美大草原</t>
    </r>
    <r>
      <rPr>
        <u/>
        <sz val="12"/>
        <color indexed="12"/>
        <rFont val="Microsoft YaHei UI"/>
        <family val="2"/>
        <charset val="134"/>
      </rPr>
      <t>(圖：未完成的地圖(地理7))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</si>
  <si>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蛇形徽章</t>
    </r>
    <r>
      <rPr>
        <u/>
        <sz val="12"/>
        <color indexed="12"/>
        <rFont val="Microsoft YaHei UI"/>
        <family val="2"/>
        <charset val="134"/>
      </rPr>
      <t>(圖：古埃及遺物的地圖(財寶8))</t>
    </r>
    <phoneticPr fontId="5" type="noConversion"/>
  </si>
  <si>
    <r>
      <rPr>
        <sz val="12"/>
        <color rgb="FFFF0000"/>
        <rFont val="Microsoft YaHei UI"/>
        <family val="2"/>
        <charset val="134"/>
      </rPr>
      <t>猞猁</t>
    </r>
    <r>
      <rPr>
        <u/>
        <sz val="12"/>
        <color theme="10"/>
        <rFont val="Microsoft YaHei UI"/>
        <family val="2"/>
        <charset val="134"/>
      </rPr>
      <t>(圖：山貓的地圖(生物2))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</si>
  <si>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飛蛙</t>
    </r>
    <r>
      <rPr>
        <u/>
        <sz val="12"/>
        <color indexed="12"/>
        <rFont val="Microsoft YaHei UI"/>
        <family val="2"/>
        <charset val="134"/>
      </rPr>
      <t>(圖：跳躍青蛙的地圖(生物4))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</si>
  <si>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北非髯羊</t>
    </r>
    <r>
      <rPr>
        <u/>
        <sz val="12"/>
        <color indexed="12"/>
        <rFont val="Microsoft YaHei UI"/>
        <family val="2"/>
        <charset val="134"/>
      </rPr>
      <t>(圖：野生羊的地圖(生物1))</t>
    </r>
    <phoneticPr fontId="1" type="noConversion"/>
  </si>
  <si>
    <r>
      <t>黃頸</t>
    </r>
    <r>
      <rPr>
        <sz val="12"/>
        <color theme="1"/>
        <rFont val="微軟正黑體"/>
        <family val="2"/>
      </rPr>
      <t>䴉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</si>
  <si>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鞍嘴鸛</t>
    </r>
    <r>
      <rPr>
        <u/>
        <sz val="12"/>
        <color theme="10"/>
        <rFont val="Microsoft YaHei UI"/>
        <family val="2"/>
        <charset val="134"/>
      </rPr>
      <t>(圖：怪鳥的地圖(生物7))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</si>
  <si>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天鵝</t>
    </r>
    <r>
      <rPr>
        <u/>
        <sz val="12"/>
        <color indexed="12"/>
        <rFont val="Microsoft YaHei UI"/>
        <family val="2"/>
        <charset val="134"/>
      </rPr>
      <t>(圖：白鳥的地圖(生物1))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</si>
  <si>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鷹頭鸚鵡</t>
    </r>
    <r>
      <rPr>
        <u/>
        <sz val="12"/>
        <color indexed="12"/>
        <rFont val="Microsoft YaHei UI"/>
        <family val="2"/>
        <charset val="134"/>
      </rPr>
      <t>(圖：帶扇鳥的地圖(生物5))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</si>
  <si>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黃頭錐尾鸚鵡</t>
    </r>
    <r>
      <rPr>
        <u/>
        <sz val="12"/>
        <color indexed="12"/>
        <rFont val="Microsoft YaHei UI"/>
        <family val="2"/>
        <charset val="134"/>
      </rPr>
      <t>(圖：七色鳥的地圖(生物5))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</si>
  <si>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黑帽山雀</t>
    </r>
    <r>
      <rPr>
        <u/>
        <sz val="12"/>
        <color indexed="12"/>
        <rFont val="Microsoft YaHei UI"/>
        <family val="2"/>
        <charset val="134"/>
      </rPr>
      <t>(圖：小型鳥類的地圖(生物5))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</si>
  <si>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棕櫚美冠鸚鵡</t>
    </r>
    <r>
      <rPr>
        <u/>
        <sz val="12"/>
        <color indexed="12"/>
        <rFont val="Microsoft YaHei UI"/>
        <family val="2"/>
        <charset val="134"/>
      </rPr>
      <t>(圖：黑鳥的地圖(生物5))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</si>
  <si>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高角兜</t>
    </r>
    <r>
      <rPr>
        <u/>
        <sz val="12"/>
        <color indexed="12"/>
        <rFont val="Microsoft YaHei UI"/>
        <family val="2"/>
        <charset val="134"/>
      </rPr>
      <t>(圖：長足昆蟲的地圖(生物6))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</si>
  <si>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五犄角大兜蟲</t>
    </r>
    <r>
      <rPr>
        <u/>
        <sz val="12"/>
        <color indexed="12"/>
        <rFont val="Microsoft YaHei UI"/>
        <family val="2"/>
        <charset val="134"/>
      </rPr>
      <t>(圖：有角昆蟲的地圖(生物4))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</si>
  <si>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長頸鹿鍬形蟲</t>
    </r>
    <r>
      <rPr>
        <u/>
        <sz val="12"/>
        <color indexed="12"/>
        <rFont val="Microsoft YaHei UI"/>
        <family val="2"/>
        <charset val="134"/>
      </rPr>
      <t>(圖：帶夾子的昆蟲地圖(生物5))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</si>
  <si>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刺臀鼠</t>
    </r>
    <r>
      <rPr>
        <u/>
        <sz val="12"/>
        <color indexed="12"/>
        <rFont val="Microsoft YaHei UI"/>
        <family val="2"/>
        <charset val="134"/>
      </rPr>
      <t>(圖：酷似松鼠的中型動物的地圖(生物6))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</si>
  <si>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土瓶草</t>
    </r>
    <r>
      <rPr>
        <u/>
        <sz val="12"/>
        <color indexed="12"/>
        <rFont val="Microsoft YaHei UI"/>
        <family val="2"/>
        <charset val="134"/>
      </rPr>
      <t>(圖：捕蟲植物的地圖(生物4))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</si>
  <si>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金光菊</t>
    </r>
    <r>
      <rPr>
        <u/>
        <sz val="12"/>
        <color indexed="12"/>
        <rFont val="Microsoft YaHei UI"/>
        <family val="2"/>
        <charset val="134"/>
      </rPr>
      <t>(圖：黃色花的地圖(生物3))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</si>
  <si>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黑雲杉</t>
    </r>
    <r>
      <rPr>
        <u/>
        <sz val="12"/>
        <color indexed="12"/>
        <rFont val="Microsoft YaHei UI"/>
        <family val="2"/>
        <charset val="134"/>
      </rPr>
      <t>(圖：硬質樹的地圖(生物5))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</si>
  <si>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藍花楹</t>
    </r>
    <r>
      <rPr>
        <u/>
        <sz val="12"/>
        <color indexed="12"/>
        <rFont val="Microsoft YaHei UI"/>
        <family val="2"/>
        <charset val="134"/>
      </rPr>
      <t>(圖：鮮豔的花的地圖(生物4))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</si>
  <si>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鬱金香</t>
    </r>
    <r>
      <rPr>
        <u/>
        <sz val="12"/>
        <color indexed="12"/>
        <rFont val="Microsoft YaHei UI"/>
        <family val="2"/>
        <charset val="134"/>
      </rPr>
      <t>(圖：紅花的地圖(生物3))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</si>
  <si>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巴西莓</t>
    </r>
    <r>
      <rPr>
        <u/>
        <sz val="12"/>
        <color indexed="12"/>
        <rFont val="Microsoft YaHei UI"/>
        <family val="2"/>
        <charset val="134"/>
      </rPr>
      <t>(再調查：結果樹木的地圖(亞馬遜內陸))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</si>
  <si>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羽扇豆</t>
    </r>
    <r>
      <rPr>
        <u/>
        <sz val="12"/>
        <color indexed="12"/>
        <rFont val="Microsoft YaHei UI"/>
        <family val="2"/>
        <charset val="134"/>
      </rPr>
      <t>(圖：小藍花的地圖(生物3))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</si>
  <si>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傑克松</t>
    </r>
    <r>
      <rPr>
        <u/>
        <sz val="12"/>
        <color indexed="12"/>
        <rFont val="Microsoft YaHei UI"/>
        <family val="2"/>
        <charset val="134"/>
      </rPr>
      <t>(圖：樹枝彎曲的樹的地圖(生物4))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</si>
  <si>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帶海螺圖案的石頭</t>
    </r>
    <r>
      <rPr>
        <u/>
        <sz val="12"/>
        <color indexed="12"/>
        <rFont val="Microsoft YaHei UI"/>
        <family val="2"/>
        <charset val="134"/>
      </rPr>
      <t>(圖：奇異之石的地圖(生物1))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</si>
  <si>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如鳥般的蜥蜴骨</t>
    </r>
    <r>
      <rPr>
        <u/>
        <sz val="12"/>
        <color indexed="12"/>
        <rFont val="Microsoft YaHei UI"/>
        <family val="2"/>
        <charset val="134"/>
      </rPr>
      <t>(圖：蜥蜴骨的地圖(生物7))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</si>
  <si>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長有鉤爪的大野獸骨</t>
    </r>
    <r>
      <rPr>
        <u/>
        <sz val="12"/>
        <color indexed="12"/>
        <rFont val="Microsoft YaHei UI"/>
        <family val="2"/>
        <charset val="134"/>
      </rPr>
      <t>(圖：獸骨的地圖(生物6))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</si>
  <si>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長頸蜥蜴骨</t>
    </r>
    <r>
      <rPr>
        <u/>
        <sz val="12"/>
        <color indexed="12"/>
        <rFont val="Microsoft YaHei UI"/>
        <family val="2"/>
        <charset val="134"/>
      </rPr>
      <t>(圖：蜥蝪骨的地圖(生物6)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</si>
  <si>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長滿刺的昆蟲石</t>
    </r>
    <r>
      <rPr>
        <u/>
        <sz val="12"/>
        <color indexed="12"/>
        <rFont val="Microsoft YaHei UI"/>
        <family val="2"/>
        <charset val="134"/>
      </rPr>
      <t>(圖：奇異之石的地圖(生物8))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</si>
  <si>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圓形頭頂的蜥蜴的骨骼</t>
    </r>
    <r>
      <rPr>
        <u/>
        <sz val="12"/>
        <color indexed="12"/>
        <rFont val="Microsoft YaHei UI"/>
        <family val="2"/>
        <charset val="134"/>
      </rPr>
      <t>(圖：奇異蜥蜴骨的地圖(再調查：洛磯山脈地區))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</si>
  <si>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雙腳行動的小蜥蜴骨</t>
    </r>
    <r>
      <rPr>
        <u/>
        <sz val="12"/>
        <color indexed="12"/>
        <rFont val="Microsoft YaHei UI"/>
        <family val="2"/>
        <charset val="134"/>
      </rPr>
      <t>(圖：奇異之石的地圖(生物7))</t>
    </r>
    <phoneticPr fontId="1" type="noConversion"/>
  </si>
  <si>
    <r>
      <t>瓦伊納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卡派克的寶藏</t>
    </r>
    <phoneticPr fontId="1" type="noConversion"/>
  </si>
  <si>
    <r>
      <t>征服者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庫爾特斯</t>
    </r>
  </si>
  <si>
    <r>
      <rPr>
        <u/>
        <sz val="12"/>
        <color rgb="FFFF0000"/>
        <rFont val="Microsoft YaHei UI"/>
        <family val="2"/>
        <charset val="134"/>
      </rPr>
      <t>藍鑽</t>
    </r>
    <r>
      <rPr>
        <u/>
        <sz val="12"/>
        <color indexed="12"/>
        <rFont val="Microsoft YaHei UI"/>
        <family val="2"/>
        <charset val="134"/>
      </rPr>
      <t>(圖：藍寶石礦脈的地圖(財寶13))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</si>
  <si>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雪花蓮</t>
    </r>
    <r>
      <rPr>
        <u/>
        <sz val="12"/>
        <color indexed="12"/>
        <rFont val="Microsoft YaHei UI"/>
        <family val="2"/>
        <charset val="134"/>
      </rPr>
      <t>(圖：白花的地圖(生物4))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</si>
  <si>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薩摩斯島</t>
    </r>
    <r>
      <rPr>
        <u/>
        <sz val="12"/>
        <color indexed="12"/>
        <rFont val="Microsoft YaHei UI"/>
        <family val="2"/>
        <charset val="134"/>
      </rPr>
      <t>(圖：未完成的地圖(地理8))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</si>
  <si>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鴿血石</t>
    </r>
    <r>
      <rPr>
        <u/>
        <sz val="12"/>
        <color indexed="12"/>
        <rFont val="Microsoft YaHei UI"/>
        <family val="2"/>
        <charset val="134"/>
      </rPr>
      <t>(圖：紅寶石礦脈的地圖(財寶12))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</si>
  <si>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比薩航海圖</t>
    </r>
    <r>
      <rPr>
        <u/>
        <sz val="12"/>
        <color indexed="12"/>
        <rFont val="Microsoft YaHei UI"/>
        <family val="2"/>
        <charset val="134"/>
      </rPr>
      <t>(圖：未完成的地圖(財寶8)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</si>
  <si>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戰士的頭飾</t>
    </r>
    <r>
      <rPr>
        <u/>
        <sz val="12"/>
        <color indexed="12"/>
        <rFont val="Microsoft YaHei UI"/>
        <family val="2"/>
        <charset val="134"/>
      </rPr>
      <t>(圖：頭飾的地圖(財寶7))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</si>
  <si>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矢車菊藍寶石</t>
    </r>
    <r>
      <rPr>
        <u/>
        <sz val="12"/>
        <color indexed="12"/>
        <rFont val="Microsoft YaHei UI"/>
        <family val="2"/>
        <charset val="134"/>
      </rPr>
      <t>(圖：藍寶石礦脈的地圖(財寶11))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</si>
  <si>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後漢書(道具)</t>
    </r>
    <r>
      <rPr>
        <u/>
        <sz val="12"/>
        <color indexed="12"/>
        <rFont val="Microsoft YaHei UI"/>
        <family val="2"/>
        <charset val="134"/>
      </rPr>
      <t>(遺：樂山大佛中層)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</si>
  <si>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野豬</t>
    </r>
    <r>
      <rPr>
        <u/>
        <sz val="12"/>
        <color indexed="12"/>
        <rFont val="Microsoft YaHei UI"/>
        <family val="2"/>
        <charset val="134"/>
      </rPr>
      <t>(圖：野生豬的地圖(生物1))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</si>
  <si>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今昔物語集</t>
    </r>
    <r>
      <rPr>
        <u/>
        <sz val="12"/>
        <color indexed="12"/>
        <rFont val="Microsoft YaHei UI"/>
        <family val="2"/>
        <charset val="134"/>
      </rPr>
      <t>(圖：故事集的地圖(財寶7))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</si>
  <si>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天平的香木(道具)</t>
    </r>
    <r>
      <rPr>
        <u/>
        <sz val="12"/>
        <color indexed="12"/>
        <rFont val="Microsoft YaHei UI"/>
        <family val="2"/>
        <charset val="134"/>
      </rPr>
      <t>(遺：安土城中層探險)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</si>
  <si>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赫爾梅斯的文書</t>
    </r>
    <r>
      <rPr>
        <u/>
        <sz val="12"/>
        <color indexed="12"/>
        <rFont val="Microsoft YaHei UI"/>
        <family val="2"/>
        <charset val="134"/>
      </rPr>
      <t>(圖：東羅馬書籍的地圖(財寶5))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</si>
  <si>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荷蘭操帆指南(道具)</t>
    </r>
    <r>
      <rPr>
        <u/>
        <sz val="12"/>
        <color indexed="12"/>
        <rFont val="Microsoft YaHei UI"/>
        <family val="2"/>
        <charset val="134"/>
      </rPr>
      <t>(遺：紅毛城中層探險)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</si>
  <si>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口簧琴</t>
    </r>
    <r>
      <rPr>
        <u/>
        <sz val="12"/>
        <color indexed="12"/>
        <rFont val="Microsoft YaHei UI"/>
        <family val="2"/>
        <charset val="134"/>
      </rPr>
      <t>(圖：似笛樂器的地圖(財寶4))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</si>
  <si>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木頭鼓</t>
    </r>
    <r>
      <rPr>
        <u/>
        <sz val="12"/>
        <color indexed="12"/>
        <rFont val="Microsoft YaHei UI"/>
        <family val="2"/>
        <charset val="134"/>
      </rPr>
      <t>(圖：與眾不同的大鼓的地圖(財寶5))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</si>
  <si>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朝鮮經國典</t>
    </r>
    <r>
      <rPr>
        <u/>
        <sz val="12"/>
        <color indexed="12"/>
        <rFont val="Microsoft YaHei UI"/>
        <family val="2"/>
        <charset val="134"/>
      </rPr>
      <t>(圖：貴重書籍的地圖(財寶5))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</si>
  <si>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百濟王的護符(道具)</t>
    </r>
    <r>
      <rPr>
        <u/>
        <sz val="12"/>
        <color indexed="12"/>
        <rFont val="Microsoft YaHei UI"/>
        <family val="2"/>
        <charset val="134"/>
      </rPr>
      <t>(遺：宋山里遺跡中層探險)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</si>
  <si>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伽利略衛星</t>
    </r>
    <r>
      <rPr>
        <u/>
        <sz val="12"/>
        <color indexed="12"/>
        <rFont val="Microsoft YaHei UI"/>
        <family val="2"/>
        <charset val="134"/>
      </rPr>
      <t>(圖：木星的觀測紀錄(天文學6))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</si>
  <si>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聖母領報</t>
    </r>
    <r>
      <rPr>
        <u/>
        <sz val="12"/>
        <color indexed="12"/>
        <rFont val="Microsoft YaHei UI"/>
        <family val="2"/>
        <charset val="134"/>
      </rPr>
      <t>(圖：教會宗教畫的地圖(美術7))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</si>
  <si>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純金鑲嵌的護身符</t>
    </r>
    <r>
      <rPr>
        <u/>
        <sz val="12"/>
        <color indexed="12"/>
        <rFont val="Microsoft YaHei UI"/>
        <family val="2"/>
        <charset val="134"/>
      </rPr>
      <t>(圖：豪華寶石工藝品的地圖(財寶5))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</si>
  <si>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鑲嵌寶石的首飾盒</t>
    </r>
    <r>
      <rPr>
        <u/>
        <sz val="12"/>
        <color indexed="12"/>
        <rFont val="Microsoft YaHei UI"/>
        <family val="2"/>
        <charset val="134"/>
      </rPr>
      <t>(圖：豪華寶石工藝品的地圖(財寶2))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</si>
  <si>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鍍金剝落了的項鏈</t>
    </r>
    <r>
      <rPr>
        <u/>
        <sz val="12"/>
        <color indexed="12"/>
        <rFont val="Microsoft YaHei UI"/>
        <family val="2"/>
        <charset val="134"/>
      </rPr>
      <t>(圖：豪華寶石工藝品的地圖(財寶1))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</si>
  <si>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特萊德的風景</t>
    </r>
    <r>
      <rPr>
        <u/>
        <sz val="12"/>
        <color indexed="12"/>
        <rFont val="Microsoft YaHei UI"/>
        <family val="2"/>
        <charset val="134"/>
      </rPr>
      <t>(圖：風景畫的地圖(美術7))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</si>
  <si>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雪舟的風景畫</t>
    </r>
    <r>
      <rPr>
        <u/>
        <sz val="12"/>
        <color indexed="12"/>
        <rFont val="Microsoft YaHei UI"/>
        <family val="2"/>
        <charset val="134"/>
      </rPr>
      <t>(圖：風景畫的地圖(美術7))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</si>
  <si>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黃公望的水墨畫</t>
    </r>
    <r>
      <rPr>
        <u/>
        <sz val="12"/>
        <color indexed="12"/>
        <rFont val="Microsoft YaHei UI"/>
        <family val="2"/>
        <charset val="134"/>
      </rPr>
      <t>(圖：水墨畫的地圖(美術5))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</si>
  <si>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聖母領報</t>
    </r>
    <r>
      <rPr>
        <u/>
        <sz val="12"/>
        <color indexed="12"/>
        <rFont val="Microsoft YaHei UI"/>
        <family val="2"/>
        <charset val="134"/>
      </rPr>
      <t>(教會宗教畫的地圖(美術1))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</si>
  <si>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變色寶石的礦脈的地圖</t>
    </r>
    <r>
      <rPr>
        <u/>
        <sz val="12"/>
        <color indexed="12"/>
        <rFont val="Microsoft YaHei UI"/>
        <family val="2"/>
        <charset val="134"/>
      </rPr>
      <t>(再調查：高加索地方)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</si>
  <si>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南塔克特島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</si>
  <si>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t>希佩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托特克的面具</t>
    </r>
  </si>
  <si>
    <r>
      <t>巧可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峇里像</t>
    </r>
  </si>
  <si>
    <r>
      <t>希佩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托特克像</t>
    </r>
  </si>
  <si>
    <r>
      <t>塔帕果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雅烏里金杖</t>
    </r>
  </si>
  <si>
    <r>
      <t>弗蘭西斯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波吉亞的念珠</t>
    </r>
    <phoneticPr fontId="1" type="noConversion"/>
  </si>
  <si>
    <r>
      <t>托馬斯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阿奎納的神學大全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</si>
  <si>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王的弔文</t>
    </r>
    <r>
      <rPr>
        <u/>
        <sz val="12"/>
        <color indexed="12"/>
        <rFont val="Microsoft YaHei UI"/>
        <family val="2"/>
        <charset val="134"/>
      </rPr>
      <t>(遺(隱)：阿布辛拜勒神廟中層)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</si>
  <si>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九柱神之書(道具)</t>
    </r>
    <r>
      <rPr>
        <u/>
        <sz val="12"/>
        <color indexed="12"/>
        <rFont val="Microsoft YaHei UI"/>
        <family val="2"/>
        <charset val="134"/>
      </rPr>
      <t>(遺：吉薩金字塔深層)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</si>
  <si>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風信帖</t>
    </r>
    <r>
      <rPr>
        <u/>
        <sz val="12"/>
        <color indexed="12"/>
        <rFont val="Microsoft YaHei UI"/>
        <family val="2"/>
        <charset val="134"/>
      </rPr>
      <t>(圖：書法家書信的地圖(財寶5))</t>
    </r>
    <phoneticPr fontId="5" type="noConversion"/>
  </si>
  <si>
    <t>無法解讀的經典　</t>
  </si>
  <si>
    <r>
      <rPr>
        <u/>
        <sz val="12"/>
        <color rgb="FFFF0000"/>
        <rFont val="Microsoft YaHei UI"/>
        <family val="2"/>
        <charset val="134"/>
      </rPr>
      <t>希臘神話</t>
    </r>
    <r>
      <rPr>
        <u/>
        <sz val="12"/>
        <color indexed="12"/>
        <rFont val="Microsoft YaHei UI"/>
        <family val="2"/>
        <charset val="134"/>
      </rPr>
      <t>(圖：古書的地圖(宗教5))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</si>
  <si>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如尼文字石碑</t>
    </r>
    <r>
      <rPr>
        <u/>
        <sz val="12"/>
        <color indexed="12"/>
        <rFont val="Microsoft YaHei UI"/>
        <family val="2"/>
        <charset val="134"/>
      </rPr>
      <t>(圖：古代文字遺物的地圖(考古2))</t>
    </r>
    <phoneticPr fontId="1" type="noConversion"/>
  </si>
  <si>
    <r>
      <t>埃努瑪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埃里什</t>
    </r>
    <phoneticPr fontId="5" type="noConversion"/>
  </si>
  <si>
    <r>
      <t>波納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康菲迪達號</t>
    </r>
    <phoneticPr fontId="5" type="noConversion"/>
  </si>
  <si>
    <r>
      <t>科哈烏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朗戈朗戈</t>
    </r>
  </si>
  <si>
    <r>
      <t>布恩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耶穌號</t>
    </r>
  </si>
  <si>
    <r>
      <t>埃比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艾爾像</t>
    </r>
  </si>
  <si>
    <r>
      <t>安東尼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皮雅斯大帝的權杖</t>
    </r>
  </si>
  <si>
    <r>
      <t>馬可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奧勒留大帝騎馬像</t>
    </r>
  </si>
  <si>
    <r>
      <rPr>
        <u/>
        <sz val="12"/>
        <color rgb="FFFF0000"/>
        <rFont val="Microsoft YaHei UI"/>
        <family val="2"/>
        <charset val="134"/>
      </rPr>
      <t>冷凍獅子</t>
    </r>
    <r>
      <rPr>
        <u/>
        <sz val="12"/>
        <color indexed="12"/>
        <rFont val="Microsoft YaHei UI"/>
        <family val="2"/>
        <charset val="134"/>
      </rPr>
      <t>(圖：凍住的野獸的地圖(生物10))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</si>
  <si>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永樂大典</t>
    </r>
    <r>
      <rPr>
        <u/>
        <sz val="12"/>
        <color indexed="12"/>
        <rFont val="Microsoft YaHei UI"/>
        <family val="2"/>
        <charset val="134"/>
      </rPr>
      <t>(圖：貴重書籍的地圖(財寶8))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</si>
  <si>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木乃伊</t>
    </r>
    <r>
      <rPr>
        <u/>
        <sz val="12"/>
        <color indexed="12"/>
        <rFont val="Microsoft YaHei UI"/>
        <family val="2"/>
        <charset val="134"/>
      </rPr>
      <t>(圖：古代墳墓的地圖(考古7))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</si>
  <si>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堤奧迪華岡的陪葬品</t>
    </r>
    <r>
      <rPr>
        <u/>
        <sz val="12"/>
        <color indexed="12"/>
        <rFont val="Microsoft YaHei UI"/>
        <family val="2"/>
        <charset val="134"/>
      </rPr>
      <t>(圖：中美洲遺物的地圖(宗教6))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</si>
  <si>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渾天儀</t>
    </r>
    <r>
      <rPr>
        <u/>
        <sz val="12"/>
        <color indexed="12"/>
        <rFont val="Microsoft YaHei UI"/>
        <family val="2"/>
        <charset val="134"/>
      </rPr>
      <t>(圖：古代道具的地圖(考古6))</t>
    </r>
    <phoneticPr fontId="5" type="noConversion"/>
  </si>
  <si>
    <r>
      <t xml:space="preserve">特洛伊戰爭系列 </t>
    </r>
    <r>
      <rPr>
        <sz val="12"/>
        <color theme="1"/>
        <rFont val="Microsoft YaHei UI"/>
        <family val="2"/>
        <charset val="134"/>
      </rPr>
      <t>考古學家轉職任</t>
    </r>
    <phoneticPr fontId="5" type="noConversion"/>
  </si>
  <si>
    <r>
      <t>帕拉丁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奧利維耶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</si>
  <si>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貝製頸甲</t>
    </r>
    <r>
      <rPr>
        <u/>
        <sz val="12"/>
        <color indexed="12"/>
        <rFont val="Microsoft YaHei UI"/>
        <family val="2"/>
        <charset val="134"/>
      </rPr>
      <t>(圖：貝製飾品的地圖(考古4))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</si>
  <si>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埋沒的玻璃器皿</t>
    </r>
    <r>
      <rPr>
        <u/>
        <sz val="12"/>
        <color indexed="12"/>
        <rFont val="Microsoft YaHei UI"/>
        <family val="2"/>
        <charset val="134"/>
      </rPr>
      <t>(遺(隱)：羅馬教會上層)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</si>
  <si>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人面壺</t>
    </r>
    <r>
      <rPr>
        <u/>
        <sz val="12"/>
        <color indexed="12"/>
        <rFont val="Microsoft YaHei UI"/>
        <family val="2"/>
        <charset val="134"/>
      </rPr>
      <t>(遺：紅毛城上層)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</si>
  <si>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石器</t>
    </r>
    <r>
      <rPr>
        <u/>
        <sz val="12"/>
        <color indexed="12"/>
        <rFont val="Microsoft YaHei UI"/>
        <family val="2"/>
        <charset val="134"/>
      </rPr>
      <t>(圖：先史時代史跡的地圖(考古1))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</si>
  <si>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彩色壁畫的破片</t>
    </r>
    <r>
      <rPr>
        <u/>
        <sz val="12"/>
        <color indexed="12"/>
        <rFont val="Microsoft YaHei UI"/>
        <family val="2"/>
        <charset val="134"/>
      </rPr>
      <t>(遺：帕連奎上層)</t>
    </r>
    <phoneticPr fontId="1" type="noConversion"/>
  </si>
  <si>
    <r>
      <t xml:space="preserve">(13227,2789) </t>
    </r>
    <r>
      <rPr>
        <sz val="12"/>
        <color rgb="FFFF0000"/>
        <rFont val="Microsoft YaHei UI"/>
        <family val="2"/>
        <charset val="134"/>
      </rPr>
      <t>已調查陸地&gt;70</t>
    </r>
    <phoneticPr fontId="5" type="noConversion"/>
  </si>
  <si>
    <r>
      <rPr>
        <sz val="12"/>
        <color rgb="FFFF0000"/>
        <rFont val="Microsoft YaHei UI"/>
        <family val="2"/>
        <charset val="134"/>
      </rPr>
      <t>甘地亞西部</t>
    </r>
    <r>
      <rPr>
        <sz val="12"/>
        <color theme="1"/>
        <rFont val="Microsoft YaHei UI"/>
        <family val="2"/>
        <charset val="134"/>
      </rPr>
      <t>(陸地調查)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</si>
  <si>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貝製頸甲</t>
    </r>
    <r>
      <rPr>
        <u/>
        <sz val="12"/>
        <color indexed="12"/>
        <rFont val="Microsoft YaHei UI"/>
        <family val="2"/>
        <charset val="134"/>
      </rPr>
      <t>(圖：貝製飾品的地圖(考古4))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</si>
  <si>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水中豹的水壺</t>
    </r>
    <r>
      <rPr>
        <u/>
        <sz val="12"/>
        <color indexed="12"/>
        <rFont val="Microsoft YaHei UI"/>
        <family val="2"/>
        <charset val="134"/>
      </rPr>
      <t>(圖：原住民土器的地圖(考古6))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</si>
  <si>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木製棺材</t>
    </r>
    <r>
      <rPr>
        <u/>
        <sz val="12"/>
        <color indexed="12"/>
        <rFont val="Microsoft YaHei UI"/>
        <family val="2"/>
        <charset val="134"/>
      </rPr>
      <t>(圖：古代墳墓的地圖(考古1))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</si>
  <si>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加德滿都盆地</t>
    </r>
    <r>
      <rPr>
        <u/>
        <sz val="12"/>
        <color indexed="12"/>
        <rFont val="Microsoft YaHei UI"/>
        <family val="2"/>
        <charset val="134"/>
      </rPr>
      <t>(圖：未完成的地圖(地理7))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</si>
  <si>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林迪斯芳福音書</t>
    </r>
    <r>
      <rPr>
        <u/>
        <sz val="12"/>
        <color indexed="12"/>
        <rFont val="Microsoft YaHei UI"/>
        <family val="2"/>
        <charset val="134"/>
      </rPr>
      <t>(圖：裝飾過的抄本的地圖 (財寶8))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</si>
  <si>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克里特島</t>
    </r>
    <r>
      <rPr>
        <u/>
        <sz val="12"/>
        <color indexed="12"/>
        <rFont val="Microsoft YaHei UI"/>
        <family val="2"/>
        <charset val="134"/>
      </rPr>
      <t>(圖：未完成的地圖(地理8))</t>
    </r>
    <phoneticPr fontId="7" type="noConversion"/>
  </si>
  <si>
    <r>
      <rPr>
        <u/>
        <sz val="12"/>
        <color rgb="FFFF0000"/>
        <rFont val="Microsoft YaHei UI"/>
        <family val="2"/>
        <charset val="134"/>
      </rPr>
      <t>伯羅奔尼撒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</si>
  <si>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塞浦路斯</t>
    </r>
    <r>
      <rPr>
        <u/>
        <sz val="12"/>
        <color indexed="12"/>
        <rFont val="Microsoft YaHei UI"/>
        <family val="2"/>
        <charset val="134"/>
      </rPr>
      <t>(圖：寫到一半的地圖(地理3))</t>
    </r>
    <phoneticPr fontId="1" type="noConversion"/>
  </si>
  <si>
    <r>
      <t>希拉波利斯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帕姆卡拉</t>
    </r>
    <phoneticPr fontId="1" type="noConversion"/>
  </si>
  <si>
    <r>
      <t>聖納度系列</t>
    </r>
    <r>
      <rPr>
        <sz val="12"/>
        <color rgb="FF008000"/>
        <rFont val="Microsoft YaHei UI"/>
        <family val="2"/>
        <charset val="134"/>
      </rPr>
      <t xml:space="preserve"> </t>
    </r>
    <r>
      <rPr>
        <sz val="12"/>
        <color rgb="FFFF0000"/>
        <rFont val="Microsoft YaHei UI"/>
        <family val="2"/>
        <charset val="134"/>
      </rPr>
      <t>大冒險家轉職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</si>
  <si>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負鼠</t>
    </r>
    <r>
      <rPr>
        <u/>
        <sz val="12"/>
        <color indexed="12"/>
        <rFont val="Microsoft YaHei UI"/>
        <family val="2"/>
        <charset val="134"/>
      </rPr>
      <t>(圖：有袋動物的地圖(生物6))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</si>
  <si>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死者之城</t>
    </r>
    <r>
      <rPr>
        <u/>
        <sz val="12"/>
        <color indexed="12"/>
        <rFont val="Microsoft YaHei UI"/>
        <family val="2"/>
        <charset val="134"/>
      </rPr>
      <t>(圖：潛入地下的入口地圖(考古9))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</si>
  <si>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如大魚般的石頭</t>
    </r>
    <r>
      <rPr>
        <u/>
        <sz val="12"/>
        <color indexed="12"/>
        <rFont val="Microsoft YaHei UI"/>
        <family val="2"/>
        <charset val="134"/>
      </rPr>
      <t>(圖：魚石的地圖(生物4))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</si>
  <si>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橡膠球</t>
    </r>
    <r>
      <rPr>
        <u/>
        <sz val="12"/>
        <color indexed="12"/>
        <rFont val="Microsoft YaHei UI"/>
        <family val="2"/>
        <charset val="134"/>
      </rPr>
      <t>(圖：奇異的成塊地圖 (考古4))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</si>
  <si>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坎佩切灣</t>
    </r>
    <r>
      <rPr>
        <u/>
        <sz val="12"/>
        <color indexed="12"/>
        <rFont val="Microsoft YaHei UI"/>
        <family val="2"/>
        <charset val="134"/>
      </rPr>
      <t>(未完成的地圖(地理6))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</si>
  <si>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塔德拉爾特阿卡庫斯岩畫</t>
    </r>
    <r>
      <rPr>
        <u/>
        <sz val="12"/>
        <color indexed="12"/>
        <rFont val="Microsoft YaHei UI"/>
        <family val="2"/>
        <charset val="134"/>
      </rPr>
      <t>(再調查報酬)</t>
    </r>
    <phoneticPr fontId="1" type="noConversion"/>
  </si>
  <si>
    <r>
      <rPr>
        <sz val="10"/>
        <color theme="1"/>
        <rFont val="Microsoft YaHei UI"/>
        <family val="2"/>
        <charset val="134"/>
      </rPr>
      <t>6.複製貼上蠢白式表格使用教學：</t>
    </r>
    <r>
      <rPr>
        <u/>
        <sz val="10"/>
        <color indexed="12"/>
        <rFont val="Microsoft YaHei UI"/>
        <family val="2"/>
        <charset val="134"/>
      </rPr>
      <t>如何使用冒險統計表</t>
    </r>
    <phoneticPr fontId="1" type="noConversion"/>
  </si>
  <si>
    <t>◎ 如表格內容有誤，請於部落格中文章下評論提出</t>
    <phoneticPr fontId="1" type="noConversion"/>
  </si>
  <si>
    <t>◎  大百科未收錄的資料皆以黃底標注，並連結至日文網站大航海時代データベース</t>
    <phoneticPr fontId="1" type="noConversion"/>
  </si>
  <si>
    <r>
      <rPr>
        <sz val="10"/>
        <color indexed="12"/>
        <rFont val="Microsoft YaHei UI"/>
        <family val="2"/>
        <charset val="134"/>
      </rPr>
      <t>　</t>
    </r>
    <r>
      <rPr>
        <u/>
        <sz val="10"/>
        <color indexed="12"/>
        <rFont val="Microsoft YaHei UI"/>
        <family val="2"/>
        <charset val="134"/>
      </rPr>
      <t>安瑟兒的航行筆記(http://dolanselnote.home.blog)</t>
    </r>
    <phoneticPr fontId="1" type="noConversion"/>
  </si>
  <si>
    <r>
      <t>2.修正史跡發現物名稱：希拉波利斯→希拉波利斯</t>
    </r>
    <r>
      <rPr>
        <sz val="10"/>
        <color theme="0" tint="-0.499984740745262"/>
        <rFont val="微軟正黑體"/>
        <family val="2"/>
      </rPr>
      <t>‧</t>
    </r>
    <r>
      <rPr>
        <sz val="10"/>
        <color theme="0" tint="-0.499984740745262"/>
        <rFont val="Microsoft YaHei UI"/>
        <family val="2"/>
        <charset val="134"/>
      </rPr>
      <t>帕姆卡拉</t>
    </r>
    <phoneticPr fontId="1" type="noConversion"/>
  </si>
  <si>
    <r>
      <t>5.修正宗教遺物發現物名稱：托馬斯·阿奎那的神學大全→托馬斯</t>
    </r>
    <r>
      <rPr>
        <sz val="10"/>
        <color theme="0" tint="-0.499984740745262"/>
        <rFont val="微軟正黑體"/>
        <family val="2"/>
        <charset val="136"/>
      </rPr>
      <t>‧</t>
    </r>
    <r>
      <rPr>
        <sz val="10"/>
        <color theme="0" tint="-0.499984740745262"/>
        <rFont val="Microsoft YaHei UI"/>
        <family val="2"/>
        <charset val="134"/>
      </rPr>
      <t>阿奎納的神學大全</t>
    </r>
    <phoneticPr fontId="1" type="noConversion"/>
  </si>
  <si>
    <r>
      <t>　宗教遺物“派特農神殿的雅典娜神像”→“帕特農神殿的雅典娜神像”、“巧可</t>
    </r>
    <r>
      <rPr>
        <sz val="10"/>
        <color theme="1" tint="0.499984740745262"/>
        <rFont val="微軟正黑體"/>
        <family val="2"/>
      </rPr>
      <t>‧</t>
    </r>
    <r>
      <rPr>
        <sz val="10"/>
        <color theme="1" tint="0.499984740745262"/>
        <rFont val="Microsoft YaHei UI"/>
        <family val="2"/>
        <charset val="134"/>
      </rPr>
      <t>峇里像”→“巧可</t>
    </r>
    <r>
      <rPr>
        <sz val="10"/>
        <color theme="1" tint="0.499984740745262"/>
        <rFont val="微軟正黑體"/>
        <family val="2"/>
      </rPr>
      <t>‧</t>
    </r>
    <r>
      <rPr>
        <sz val="10"/>
        <color theme="1" tint="0.499984740745262"/>
        <rFont val="Microsoft YaHei UI"/>
        <family val="2"/>
        <charset val="134"/>
      </rPr>
      <t xml:space="preserve">峇里像”、“伊南娜讚歌”→“伊南娜贊歌”、“聖包里斯與格列伯的聖像”→“聖包里斯與格列伯的聖像”、“可哥貝里壁畫”→“可可貝里壁畫”、
</t>
    </r>
  </si>
  <si>
    <r>
      <t>4.補上非洲東部</t>
    </r>
    <r>
      <rPr>
        <sz val="10"/>
        <color theme="1" tint="0.499984740745262"/>
        <rFont val="微軟正黑體"/>
        <family val="2"/>
      </rPr>
      <t>‧</t>
    </r>
    <r>
      <rPr>
        <sz val="10"/>
        <color theme="1" tint="0.499984740745262"/>
        <rFont val="Microsoft YaHei UI"/>
        <family val="2"/>
        <charset val="134"/>
      </rPr>
      <t>印度可調查陸地“蘇伊士西北部”</t>
    </r>
    <phoneticPr fontId="1" type="noConversion"/>
  </si>
  <si>
    <t>2020.06.17</t>
    <phoneticPr fontId="1" type="noConversion"/>
  </si>
  <si>
    <t>完成修改網址</t>
    <phoneticPr fontId="1" type="noConversion"/>
  </si>
  <si>
    <t>LM3+</t>
    <phoneticPr fontId="1" type="noConversion"/>
  </si>
  <si>
    <t>接近世界的歷史</t>
    <phoneticPr fontId="1" type="noConversion"/>
  </si>
  <si>
    <t>紐倫堡編年史</t>
    <phoneticPr fontId="1" type="noConversion"/>
  </si>
  <si>
    <t>四</t>
    <phoneticPr fontId="1" type="noConversion"/>
  </si>
  <si>
    <t>拿坡里</t>
    <phoneticPr fontId="1" type="noConversion"/>
  </si>
  <si>
    <t>漢堡</t>
    <phoneticPr fontId="1" type="noConversion"/>
  </si>
  <si>
    <t>醫學的基礎</t>
    <phoneticPr fontId="1" type="noConversion"/>
  </si>
  <si>
    <t>五</t>
    <phoneticPr fontId="1" type="noConversion"/>
  </si>
  <si>
    <t>蒸餾術之書</t>
    <phoneticPr fontId="1" type="noConversion"/>
  </si>
  <si>
    <t>阿姆斯特丹</t>
    <phoneticPr fontId="1" type="noConversion"/>
  </si>
  <si>
    <t>巨人創造的海岸</t>
    <phoneticPr fontId="1" type="noConversion"/>
  </si>
  <si>
    <t>聖彼得堡</t>
    <phoneticPr fontId="1" type="noConversion"/>
  </si>
  <si>
    <t>巨人堤道</t>
    <phoneticPr fontId="1" type="noConversion"/>
  </si>
  <si>
    <t>二</t>
    <phoneticPr fontId="1" type="noConversion"/>
  </si>
  <si>
    <t>不列顛島北部</t>
    <phoneticPr fontId="1" type="noConversion"/>
  </si>
  <si>
    <t>(16067,2255)</t>
    <phoneticPr fontId="1" type="noConversion"/>
  </si>
  <si>
    <t>漢陽</t>
    <phoneticPr fontId="1" type="noConversion"/>
  </si>
  <si>
    <t>三</t>
    <phoneticPr fontId="1" type="noConversion"/>
  </si>
  <si>
    <t>波多貝羅</t>
    <phoneticPr fontId="1" type="noConversion"/>
  </si>
  <si>
    <t>南美西南岸</t>
    <phoneticPr fontId="1" type="noConversion"/>
  </si>
  <si>
    <t>智利長牙鍬形蟲</t>
    <phoneticPr fontId="1" type="noConversion"/>
  </si>
  <si>
    <t>巨大的下顎和小巧的頭部</t>
    <phoneticPr fontId="1" type="noConversion"/>
  </si>
  <si>
    <t>圖：線條模樣的魚的地圖(生物3)</t>
    <phoneticPr fontId="1" type="noConversion"/>
  </si>
  <si>
    <t>(14040,4868)</t>
    <phoneticPr fontId="1" type="noConversion"/>
  </si>
  <si>
    <t>舊金山</t>
    <phoneticPr fontId="1" type="noConversion"/>
  </si>
  <si>
    <t>亞馬遜河流域</t>
    <phoneticPr fontId="1" type="noConversion"/>
  </si>
  <si>
    <t>一</t>
    <phoneticPr fontId="1" type="noConversion"/>
  </si>
  <si>
    <t>鉛筆魚</t>
    <phoneticPr fontId="1" type="noConversion"/>
  </si>
  <si>
    <t>圖：優美的花的地圖(生物3)</t>
    <phoneticPr fontId="1" type="noConversion"/>
  </si>
  <si>
    <t>日本列島西岸</t>
    <phoneticPr fontId="1" type="noConversion"/>
  </si>
  <si>
    <t>落新婦</t>
    <phoneticPr fontId="1" type="noConversion"/>
  </si>
  <si>
    <t>波斯灣北部(拉赫馬特山)</t>
    <phoneticPr fontId="1" type="noConversion"/>
  </si>
  <si>
    <t>桑給巴爾</t>
    <phoneticPr fontId="1" type="noConversion"/>
  </si>
  <si>
    <t>LM3+</t>
    <phoneticPr fontId="1" type="noConversion"/>
  </si>
  <si>
    <t>遺跡相關的委託</t>
    <phoneticPr fontId="1" type="noConversion"/>
  </si>
  <si>
    <t>二</t>
    <phoneticPr fontId="1" type="noConversion"/>
  </si>
  <si>
    <t>萬國門</t>
    <phoneticPr fontId="1" type="noConversion"/>
  </si>
  <si>
    <t>圖：古代遺跡群的地圖(考古6)</t>
    <phoneticPr fontId="1" type="noConversion"/>
  </si>
  <si>
    <t>亞歷山大</t>
    <phoneticPr fontId="1" type="noConversion"/>
  </si>
  <si>
    <t>尼羅河上游</t>
    <phoneticPr fontId="1" type="noConversion"/>
  </si>
  <si>
    <t>博爾戈爾山</t>
    <phoneticPr fontId="1" type="noConversion"/>
  </si>
  <si>
    <t>LM3+</t>
    <phoneticPr fontId="5" type="noConversion"/>
  </si>
  <si>
    <t>三</t>
    <phoneticPr fontId="5" type="noConversion"/>
  </si>
  <si>
    <t>安平</t>
    <phoneticPr fontId="5" type="noConversion"/>
  </si>
  <si>
    <t>與釋迦相關的新情報</t>
    <phoneticPr fontId="5" type="noConversion"/>
  </si>
  <si>
    <t>摩訶菩提寺</t>
    <phoneticPr fontId="5" type="noConversion"/>
  </si>
  <si>
    <t>圖：古代的巨石神殿的地圖(宗教7)</t>
    <phoneticPr fontId="5" type="noConversion"/>
  </si>
  <si>
    <t>亞歷山大</t>
    <phoneticPr fontId="5" type="noConversion"/>
  </si>
  <si>
    <t>二</t>
    <phoneticPr fontId="5" type="noConversion"/>
  </si>
  <si>
    <t>愛奧尼亞海</t>
    <phoneticPr fontId="5" type="noConversion"/>
  </si>
  <si>
    <t>(615,3300)</t>
    <phoneticPr fontId="5" type="noConversion"/>
  </si>
  <si>
    <t>詹蒂亞神廟</t>
    <phoneticPr fontId="5" type="noConversion"/>
  </si>
  <si>
    <t>LM3+</t>
    <phoneticPr fontId="7" type="noConversion"/>
  </si>
  <si>
    <t>二</t>
    <phoneticPr fontId="7" type="noConversion"/>
  </si>
  <si>
    <t>舊金山外海</t>
    <phoneticPr fontId="7" type="noConversion"/>
  </si>
  <si>
    <t>舊金山南方(10545,3307)</t>
    <phoneticPr fontId="7" type="noConversion"/>
  </si>
  <si>
    <t>下擊暴流(白い嵐)</t>
    <phoneticPr fontId="7" type="noConversion"/>
  </si>
  <si>
    <t>霧冰</t>
    <phoneticPr fontId="7" type="noConversion"/>
  </si>
  <si>
    <t>塔科馬近郊(洛磯山脈地區)</t>
    <phoneticPr fontId="7" type="noConversion"/>
  </si>
  <si>
    <t>圓形岩石附近</t>
    <phoneticPr fontId="7" type="noConversion"/>
  </si>
  <si>
    <t>無</t>
    <phoneticPr fontId="7" type="noConversion"/>
  </si>
  <si>
    <t>關於幻之空中都市的傳說</t>
    <phoneticPr fontId="1" type="noConversion"/>
  </si>
  <si>
    <t>酒館喝一杯</t>
    <phoneticPr fontId="1" type="noConversion"/>
  </si>
  <si>
    <t>地理學</t>
    <phoneticPr fontId="1" type="noConversion"/>
  </si>
  <si>
    <t>聖多明哥</t>
    <phoneticPr fontId="1" type="noConversion"/>
  </si>
  <si>
    <t>安地列斯群島海域</t>
    <phoneticPr fontId="1" type="noConversion"/>
  </si>
  <si>
    <t>(13525,3990)聖多明哥東北方</t>
    <phoneticPr fontId="1" type="noConversion"/>
  </si>
  <si>
    <t>寂靜之城</t>
    <phoneticPr fontId="1" type="noConversion"/>
  </si>
  <si>
    <t>2020.06.18</t>
    <phoneticPr fontId="1" type="noConversion"/>
  </si>
  <si>
    <t>邁向健康的大航海</t>
  </si>
  <si>
    <t>給予加護之物</t>
  </si>
  <si>
    <t>巨大蝸牛來襲</t>
  </si>
  <si>
    <r>
      <t>◎ 版本：</t>
    </r>
    <r>
      <rPr>
        <b/>
        <shadow/>
        <sz val="10"/>
        <color rgb="FFFF0000"/>
        <rFont val="Microsoft YaHei UI"/>
        <family val="2"/>
        <charset val="134"/>
      </rPr>
      <t>台服</t>
    </r>
    <r>
      <rPr>
        <shadow/>
        <sz val="10"/>
        <color rgb="FF000000"/>
        <rFont val="Microsoft YaHei UI"/>
        <family val="2"/>
        <charset val="134"/>
      </rPr>
      <t>「Lost Memories失落回憶」 Ch3 小更新《Cetus》「青色海獸」7/21</t>
    </r>
    <phoneticPr fontId="1" type="noConversion"/>
  </si>
  <si>
    <r>
      <t>1. 將表中首列的</t>
    </r>
    <r>
      <rPr>
        <sz val="10"/>
        <color rgb="FFFF0000"/>
        <rFont val="Microsoft YaHei UI"/>
        <family val="2"/>
        <charset val="134"/>
      </rPr>
      <t xml:space="preserve">紅色記號 </t>
    </r>
    <r>
      <rPr>
        <sz val="10"/>
        <color rgb="FFFF0000"/>
        <rFont val="Wingdings"/>
        <charset val="2"/>
      </rPr>
      <t>þ</t>
    </r>
    <r>
      <rPr>
        <sz val="10"/>
        <color rgb="FFFF0000"/>
        <rFont val="Microsoft YaHei UI"/>
        <family val="2"/>
        <charset val="134"/>
      </rPr>
      <t xml:space="preserve"> (或喜愛的任意記號)</t>
    </r>
    <r>
      <rPr>
        <sz val="10"/>
        <color theme="1"/>
        <rFont val="Microsoft YaHei UI"/>
        <family val="2"/>
        <charset val="134"/>
      </rPr>
      <t>，複製到每項發現物後方的空白欄位處即會自動加總，並自動回饋至【功績表】進行統計。</t>
    </r>
    <phoneticPr fontId="1" type="noConversion"/>
  </si>
  <si>
    <t>碼頭官員交談</t>
    <phoneticPr fontId="1" type="noConversion"/>
  </si>
  <si>
    <t>自國首都</t>
    <phoneticPr fontId="1" type="noConversion"/>
  </si>
  <si>
    <t>與伊布恩交談</t>
    <phoneticPr fontId="1" type="noConversion"/>
  </si>
  <si>
    <t>亞歷山大</t>
    <phoneticPr fontId="1" type="noConversion"/>
  </si>
  <si>
    <t>寬紋黑脈綃蝶</t>
  </si>
  <si>
    <t>透明翅膀的蝴蝶</t>
  </si>
  <si>
    <t>閃耀藍色的蝴蝶去向</t>
  </si>
  <si>
    <t>尋找白色蜘蛛</t>
  </si>
  <si>
    <t>奇怪的黃色小鳥</t>
  </si>
  <si>
    <t>戀人峽</t>
  </si>
  <si>
    <t>關島戀人岬</t>
  </si>
  <si>
    <t>1.內容網址修改至巴哈百科，百科未收錄資料則連結至日文wiki</t>
    <phoneticPr fontId="1" type="noConversion"/>
  </si>
  <si>
    <t>修正部分任務網址至巴哈百科</t>
    <phoneticPr fontId="1" type="noConversion"/>
  </si>
  <si>
    <t>新增LM3+發現物13個：史跡+2、宗教建築+2、寶藏+2、植物+1、昆蟲+1、海洋生物+1、地理+1、氣象+2、傳說+1，共3389個發現物</t>
    <phoneticPr fontId="1" type="noConversion"/>
  </si>
  <si>
    <t>雅典西北部(福基斯地區）</t>
    <phoneticPr fontId="1" type="noConversion"/>
  </si>
  <si>
    <t>大燈塔的海衛雕像</t>
    <phoneticPr fontId="1" type="noConversion"/>
  </si>
  <si>
    <t>被丟下的武器</t>
    <phoneticPr fontId="1" type="noConversion"/>
  </si>
  <si>
    <t>包圍戰的古代武器</t>
    <phoneticPr fontId="1" type="noConversion"/>
  </si>
  <si>
    <t>非洲北岸</t>
    <phoneticPr fontId="1" type="noConversion"/>
  </si>
  <si>
    <t>翠藍眼蛺蝶</t>
    <phoneticPr fontId="1" type="noConversion"/>
  </si>
  <si>
    <t>愛漂亮</t>
    <phoneticPr fontId="1" type="noConversion"/>
  </si>
  <si>
    <t>舊金山/里約熱內盧</t>
    <phoneticPr fontId="1" type="noConversion"/>
  </si>
  <si>
    <t>1、史跡中，任務“傳說之王的相關遺跡”，接任地點是亞丁，不是雅典</t>
  </si>
  <si>
    <t>2、史跡中，任務“調查古代劇場”，發現地點是雅典西北部（福基斯地區），不是非洲南南西岸</t>
  </si>
  <si>
    <t>3、歷史遺物中，任務“大燈塔的雕像”，發現物名稱在遊戲中叫做“大燈塔的海衛雕像”</t>
  </si>
  <si>
    <t>4、歷史遺物中，任務“被遺棄的裝甲”，遊戲中任務名稱是“被丟下的武器”，發現物名稱是“包圍戰的古代武器”</t>
  </si>
  <si>
    <t>5、美術中，任務“日本畫卷”，接任地點是聖彼得堡，不是斯德哥爾摩</t>
  </si>
  <si>
    <t>6、美術中，任務“玻璃與蕾絲花邊”，接任地點舊金山，不是利馬</t>
  </si>
  <si>
    <t>7、財寶中，任務“中國的名著”，接任地點舊金山，不是利馬</t>
  </si>
  <si>
    <t>8、化石中，地圖“圖：奇異蜥蜴骨的地圖(生物7)”，發現地點是非洲北岸，不是地中海南部非洲北岸</t>
  </si>
  <si>
    <t>9、昆蟲中，任務“閃耀藍色蝴蝶的去向”，發現物名稱是“翠藍眼蛱蝶”</t>
  </si>
  <si>
    <t>10、海洋生物中，任務“時尚之物”，遊戲中任務名稱是“愛漂亮”</t>
  </si>
  <si>
    <t>11、地理中，任務“調查哈德遜灣”，接任地點是舊金山或裡約，不是波士頓</t>
  </si>
  <si>
    <t>12、地理中，任務“古代傳說的山脈”，接任地點是亞丁，不是雅典</t>
  </si>
  <si>
    <t>13、地理中，地圖“圖：未完成的地圖(地理10)”，發現物芒格努伊山，發現地點是旺格努伊西部，不是塔斯曼海</t>
  </si>
  <si>
    <t xml:space="preserve">修正FelixFGY提出的錯誤
</t>
    <phoneticPr fontId="1" type="noConversion"/>
  </si>
  <si>
    <t>2020.07.25</t>
    <phoneticPr fontId="1" type="noConversion"/>
  </si>
  <si>
    <t>塵捲風</t>
    <phoneticPr fontId="7" type="noConversion"/>
  </si>
  <si>
    <t>超級胞</t>
    <phoneticPr fontId="7" type="noConversion"/>
  </si>
  <si>
    <t>環天頂弧</t>
    <phoneticPr fontId="7" type="noConversion"/>
  </si>
  <si>
    <t>印度西岸</t>
    <phoneticPr fontId="7" type="noConversion"/>
  </si>
  <si>
    <t>二</t>
    <phoneticPr fontId="7" type="noConversion"/>
  </si>
  <si>
    <t>北方重疊岩石附近</t>
    <phoneticPr fontId="7" type="noConversion"/>
  </si>
  <si>
    <t>堺南方(6329-6350,3501-3545)</t>
    <phoneticPr fontId="7" type="noConversion"/>
  </si>
  <si>
    <t>東亞東部</t>
    <phoneticPr fontId="7" type="noConversion"/>
  </si>
  <si>
    <t>四</t>
    <phoneticPr fontId="7" type="noConversion"/>
  </si>
  <si>
    <t>(13508,4180)出現時間非常短</t>
    <phoneticPr fontId="7" type="noConversion"/>
  </si>
  <si>
    <t>2020.07.26</t>
    <phoneticPr fontId="1" type="noConversion"/>
  </si>
  <si>
    <t>新增3個氣象發現物：塵捲風、超級胞、環天頂弧，台服LM3+實際發現物數量應為3392，感謝部落格中不具名好心船長回饋</t>
    <phoneticPr fontId="1" type="noConversion"/>
  </si>
  <si>
    <t>◎ 最後修改日期：2020.07.26</t>
    <phoneticPr fontId="1" type="noConversion"/>
  </si>
  <si>
    <t>帕特農神殿的雅典娜神像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</si>
</sst>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 "/>
    <numFmt numFmtId="177" formatCode="0.00_ "/>
    <numFmt numFmtId="178" formatCode="0.00_);[Red]\(0.00\)"/>
  </numFmts>
  <fonts count="1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4"/>
      <scheme val="minor"/>
    </font>
    <font>
      <sz val="9"/>
      <name val="新細明體"/>
      <family val="3"/>
      <charset val="136"/>
      <scheme val="minor"/>
    </font>
    <font>
      <sz val="10"/>
      <color indexed="81"/>
      <name val="微软雅黑"/>
      <family val="2"/>
      <charset val="134"/>
    </font>
    <font>
      <sz val="9"/>
      <name val="新細明體"/>
      <family val="3"/>
      <charset val="134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u/>
      <sz val="10"/>
      <color indexed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i/>
      <sz val="12"/>
      <color rgb="FF7F7F7F"/>
      <name val="新細明體"/>
      <family val="2"/>
      <charset val="136"/>
      <scheme val="minor"/>
    </font>
    <font>
      <u/>
      <sz val="12"/>
      <color indexed="12"/>
      <name val="微軟正黑體"/>
      <family val="2"/>
      <charset val="136"/>
    </font>
    <font>
      <sz val="12"/>
      <color theme="1"/>
      <name val="Wingdings"/>
      <charset val="2"/>
    </font>
    <font>
      <sz val="12"/>
      <color theme="9" tint="-0.499984740745262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1"/>
      <name val="微軟正黑體"/>
      <family val="2"/>
    </font>
    <font>
      <sz val="12"/>
      <color rgb="FFFF0000"/>
      <name val="Wingdings"/>
      <charset val="2"/>
    </font>
    <font>
      <sz val="12"/>
      <color theme="1" tint="0.249977111117893"/>
      <name val="微軟正黑體"/>
      <family val="2"/>
    </font>
    <font>
      <b/>
      <sz val="12"/>
      <color rgb="FFFF0000"/>
      <name val="Wingdings"/>
      <charset val="2"/>
    </font>
    <font>
      <sz val="12"/>
      <color theme="1"/>
      <name val="微軟正黑體"/>
      <family val="2"/>
    </font>
    <font>
      <u/>
      <sz val="12"/>
      <color indexed="12"/>
      <name val="微軟正黑體"/>
      <family val="2"/>
    </font>
    <font>
      <sz val="12"/>
      <color rgb="FF000000"/>
      <name val="微軟正黑體"/>
      <family val="2"/>
    </font>
    <font>
      <b/>
      <sz val="12"/>
      <color rgb="FFFF0000"/>
      <name val="微軟正黑體"/>
      <family val="2"/>
    </font>
    <font>
      <sz val="12"/>
      <color rgb="FFFF0000"/>
      <name val="微軟正黑體"/>
      <family val="2"/>
    </font>
    <font>
      <sz val="12"/>
      <color theme="0"/>
      <name val="微軟正黑體"/>
      <family val="2"/>
    </font>
    <font>
      <sz val="12"/>
      <color rgb="FFFF0000"/>
      <name val="新細明體"/>
      <family val="3"/>
      <charset val="134"/>
      <scheme val="minor"/>
    </font>
    <font>
      <sz val="12"/>
      <color indexed="10"/>
      <name val="Wingdings"/>
      <charset val="2"/>
    </font>
    <font>
      <sz val="12"/>
      <color theme="0"/>
      <name val="微軟正黑體"/>
      <family val="2"/>
      <charset val="136"/>
    </font>
    <font>
      <sz val="12"/>
      <color theme="9" tint="-0.499984740745262"/>
      <name val="微軟正黑體"/>
      <family val="2"/>
    </font>
    <font>
      <sz val="12"/>
      <name val="微軟正黑體"/>
      <family val="2"/>
    </font>
    <font>
      <b/>
      <sz val="12"/>
      <color theme="0"/>
      <name val="微軟正黑體"/>
      <family val="2"/>
    </font>
    <font>
      <u/>
      <sz val="12"/>
      <color theme="0"/>
      <name val="微軟正黑體"/>
      <family val="2"/>
    </font>
    <font>
      <b/>
      <sz val="12"/>
      <color rgb="FF000000"/>
      <name val="微軟正黑體"/>
      <family val="2"/>
    </font>
    <font>
      <sz val="10"/>
      <color theme="1" tint="0.499984740745262"/>
      <name val="微軟正黑體"/>
      <family val="2"/>
    </font>
    <font>
      <sz val="10"/>
      <color theme="0" tint="-0.499984740745262"/>
      <name val="微軟正黑體"/>
      <family val="2"/>
      <charset val="136"/>
    </font>
    <font>
      <sz val="10"/>
      <color theme="0" tint="-0.499984740745262"/>
      <name val="微軟正黑體"/>
      <family val="2"/>
    </font>
    <font>
      <sz val="12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1"/>
      <color theme="1"/>
      <name val="Microsoft YaHei UI"/>
      <family val="2"/>
      <charset val="134"/>
    </font>
    <font>
      <u/>
      <sz val="12"/>
      <color indexed="12"/>
      <name val="Microsoft YaHei UI"/>
      <family val="2"/>
      <charset val="134"/>
    </font>
    <font>
      <sz val="12"/>
      <color theme="1"/>
      <name val="Microsoft YaHei UI"/>
      <family val="2"/>
      <charset val="134"/>
    </font>
    <font>
      <sz val="12"/>
      <color rgb="FFFF000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b/>
      <sz val="16"/>
      <color theme="1"/>
      <name val="Microsoft YaHei UI"/>
      <family val="2"/>
      <charset val="134"/>
    </font>
    <font>
      <b/>
      <sz val="12"/>
      <color theme="1"/>
      <name val="Microsoft YaHei UI"/>
      <family val="2"/>
      <charset val="134"/>
    </font>
    <font>
      <sz val="10"/>
      <color theme="1"/>
      <name val="Microsoft YaHei UI"/>
      <family val="2"/>
      <charset val="134"/>
    </font>
    <font>
      <b/>
      <sz val="12"/>
      <color rgb="FFFF0000"/>
      <name val="Microsoft YaHei UI"/>
      <family val="2"/>
      <charset val="134"/>
    </font>
    <font>
      <sz val="10"/>
      <color rgb="FF7F7F7F"/>
      <name val="Microsoft YaHei UI"/>
      <family val="2"/>
      <charset val="134"/>
    </font>
    <font>
      <u/>
      <sz val="10"/>
      <color indexed="12"/>
      <name val="Microsoft YaHei UI"/>
      <family val="2"/>
      <charset val="134"/>
    </font>
    <font>
      <sz val="10"/>
      <color rgb="FFFF0000"/>
      <name val="Microsoft YaHei UI"/>
      <family val="2"/>
      <charset val="134"/>
    </font>
    <font>
      <sz val="10"/>
      <color theme="0" tint="-0.14999847407452621"/>
      <name val="Microsoft YaHei UI"/>
      <family val="2"/>
      <charset val="134"/>
    </font>
    <font>
      <sz val="10"/>
      <color rgb="FF333333"/>
      <name val="Microsoft YaHei UI"/>
      <family val="2"/>
      <charset val="134"/>
    </font>
    <font>
      <sz val="10"/>
      <color rgb="FFFFFFFF"/>
      <name val="Microsoft YaHei UI"/>
      <family val="2"/>
      <charset val="134"/>
    </font>
    <font>
      <sz val="10"/>
      <color theme="0"/>
      <name val="Microsoft YaHei UI"/>
      <family val="2"/>
      <charset val="134"/>
    </font>
    <font>
      <sz val="7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u/>
      <sz val="12"/>
      <color theme="0"/>
      <name val="Microsoft YaHei UI"/>
      <family val="2"/>
      <charset val="134"/>
    </font>
    <font>
      <u/>
      <sz val="11"/>
      <color theme="0"/>
      <name val="Microsoft YaHei UI"/>
      <family val="2"/>
      <charset val="134"/>
    </font>
    <font>
      <sz val="12"/>
      <color theme="0"/>
      <name val="Microsoft YaHei UI"/>
      <family val="2"/>
      <charset val="134"/>
    </font>
    <font>
      <sz val="12"/>
      <color rgb="FF222222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2"/>
      <color theme="0"/>
      <name val="Microsoft YaHei UI"/>
      <family val="2"/>
      <charset val="134"/>
    </font>
    <font>
      <u/>
      <sz val="12"/>
      <color rgb="FF0000FF"/>
      <name val="Microsoft YaHei UI"/>
      <family val="2"/>
      <charset val="134"/>
    </font>
    <font>
      <sz val="12"/>
      <name val="Microsoft YaHei UI"/>
      <family val="2"/>
      <charset val="134"/>
    </font>
    <font>
      <sz val="12"/>
      <color theme="9" tint="-0.499984740745262"/>
      <name val="Microsoft YaHei UI"/>
      <family val="2"/>
      <charset val="134"/>
    </font>
    <font>
      <sz val="12"/>
      <color theme="1" tint="0.249977111117893"/>
      <name val="Microsoft YaHei UI"/>
      <family val="2"/>
      <charset val="134"/>
    </font>
    <font>
      <u/>
      <sz val="12"/>
      <color theme="10"/>
      <name val="Microsoft YaHei UI"/>
      <family val="2"/>
      <charset val="134"/>
    </font>
    <font>
      <sz val="12"/>
      <color rgb="FF333333"/>
      <name val="Microsoft YaHei UI"/>
      <family val="2"/>
      <charset val="134"/>
    </font>
    <font>
      <u/>
      <sz val="12"/>
      <color rgb="FFFF0000"/>
      <name val="Microsoft YaHei UI"/>
      <family val="2"/>
      <charset val="134"/>
    </font>
    <font>
      <sz val="12"/>
      <color rgb="FF008000"/>
      <name val="Microsoft YaHei UI"/>
      <family val="2"/>
      <charset val="134"/>
    </font>
    <font>
      <u/>
      <sz val="12"/>
      <color rgb="FF008000"/>
      <name val="Microsoft YaHei UI"/>
      <family val="2"/>
      <charset val="134"/>
    </font>
    <font>
      <sz val="12"/>
      <color theme="7" tint="-0.249977111117893"/>
      <name val="Microsoft YaHei UI"/>
      <family val="2"/>
      <charset val="134"/>
    </font>
    <font>
      <sz val="12"/>
      <color theme="4"/>
      <name val="Microsoft YaHei UI"/>
      <family val="2"/>
      <charset val="134"/>
    </font>
    <font>
      <sz val="12"/>
      <color theme="8" tint="-0.249977111117893"/>
      <name val="Microsoft YaHei UI"/>
      <family val="2"/>
      <charset val="134"/>
    </font>
    <font>
      <sz val="12"/>
      <color rgb="FF20203C"/>
      <name val="Microsoft YaHei UI"/>
      <family val="2"/>
      <charset val="134"/>
    </font>
    <font>
      <u/>
      <sz val="12"/>
      <color theme="1"/>
      <name val="Microsoft YaHei UI"/>
      <family val="2"/>
      <charset val="134"/>
    </font>
    <font>
      <sz val="12"/>
      <color rgb="FF19197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b/>
      <sz val="12"/>
      <color rgb="FF008000"/>
      <name val="Microsoft YaHei UI"/>
      <family val="2"/>
      <charset val="134"/>
    </font>
    <font>
      <b/>
      <sz val="12"/>
      <color rgb="FF990033"/>
      <name val="Microsoft YaHei UI"/>
      <family val="2"/>
      <charset val="134"/>
    </font>
    <font>
      <sz val="12"/>
      <color rgb="FF990033"/>
      <name val="Microsoft YaHei UI"/>
      <family val="2"/>
      <charset val="134"/>
    </font>
    <font>
      <b/>
      <u/>
      <sz val="12"/>
      <color rgb="FFFF0000"/>
      <name val="Microsoft YaHei UI"/>
      <family val="2"/>
      <charset val="134"/>
    </font>
    <font>
      <sz val="12"/>
      <color theme="5" tint="-0.249977111117893"/>
      <name val="Microsoft YaHei UI"/>
      <family val="2"/>
      <charset val="134"/>
    </font>
    <font>
      <shadow/>
      <sz val="10"/>
      <color rgb="FF000000"/>
      <name val="Microsoft YaHei UI"/>
      <family val="2"/>
      <charset val="134"/>
    </font>
    <font>
      <b/>
      <shadow/>
      <sz val="10"/>
      <color rgb="FFFF0000"/>
      <name val="Microsoft YaHei UI"/>
      <family val="2"/>
      <charset val="134"/>
    </font>
    <font>
      <shadow/>
      <sz val="10"/>
      <color rgb="FFFF0000"/>
      <name val="Microsoft YaHei UI"/>
      <family val="2"/>
      <charset val="134"/>
    </font>
    <font>
      <sz val="10"/>
      <name val="Microsoft YaHei UI"/>
      <family val="2"/>
      <charset val="134"/>
    </font>
    <font>
      <sz val="8"/>
      <color theme="0" tint="-0.499984740745262"/>
      <name val="Microsoft YaHei UI"/>
      <family val="2"/>
      <charset val="134"/>
    </font>
    <font>
      <b/>
      <sz val="10"/>
      <color theme="0" tint="-0.499984740745262"/>
      <name val="Microsoft YaHei UI"/>
      <family val="2"/>
      <charset val="134"/>
    </font>
    <font>
      <b/>
      <sz val="12"/>
      <color theme="2" tint="-0.499984740745262"/>
      <name val="Microsoft YaHei UI"/>
      <family val="2"/>
      <charset val="134"/>
    </font>
    <font>
      <b/>
      <sz val="10"/>
      <color theme="1"/>
      <name val="Microsoft YaHei UI"/>
      <family val="2"/>
      <charset val="134"/>
    </font>
    <font>
      <sz val="10"/>
      <color rgb="FFC00000"/>
      <name val="Microsoft YaHei UI"/>
      <family val="2"/>
      <charset val="134"/>
    </font>
    <font>
      <sz val="10"/>
      <color rgb="FF0000FF"/>
      <name val="Microsoft YaHei UI"/>
      <family val="2"/>
      <charset val="134"/>
    </font>
    <font>
      <sz val="8"/>
      <color theme="1"/>
      <name val="Microsoft YaHei UI"/>
      <family val="2"/>
      <charset val="134"/>
    </font>
    <font>
      <sz val="10"/>
      <color indexed="12"/>
      <name val="Microsoft YaHei UI"/>
      <family val="2"/>
      <charset val="134"/>
    </font>
    <font>
      <b/>
      <sz val="10"/>
      <color theme="0"/>
      <name val="Microsoft YaHei UI"/>
      <family val="2"/>
      <charset val="134"/>
    </font>
    <font>
      <b/>
      <sz val="10"/>
      <color indexed="10"/>
      <name val="Microsoft YaHei UI"/>
      <family val="2"/>
      <charset val="134"/>
    </font>
    <font>
      <sz val="10"/>
      <color theme="0" tint="-0.499984740745262"/>
      <name val="Microsoft YaHei UI"/>
      <family val="2"/>
      <charset val="134"/>
    </font>
    <font>
      <sz val="12"/>
      <color theme="0" tint="-0.499984740745262"/>
      <name val="Microsoft YaHei UI"/>
      <family val="2"/>
      <charset val="134"/>
    </font>
    <font>
      <b/>
      <sz val="10"/>
      <color theme="1" tint="0.499984740745262"/>
      <name val="Microsoft YaHei UI"/>
      <family val="2"/>
      <charset val="134"/>
    </font>
    <font>
      <sz val="10"/>
      <color theme="1" tint="0.499984740745262"/>
      <name val="Microsoft YaHei UI"/>
      <family val="2"/>
      <charset val="134"/>
    </font>
    <font>
      <sz val="12"/>
      <color theme="1" tint="0.499984740745262"/>
      <name val="Microsoft YaHei UI"/>
      <family val="2"/>
      <charset val="134"/>
    </font>
    <font>
      <strike/>
      <sz val="10"/>
      <color rgb="FFFF0000"/>
      <name val="Microsoft YaHei UI"/>
      <family val="2"/>
      <charset val="134"/>
    </font>
    <font>
      <b/>
      <sz val="10"/>
      <color theme="0" tint="-0.14999847407452621"/>
      <name val="Microsoft YaHei UI"/>
      <family val="2"/>
      <charset val="134"/>
    </font>
    <font>
      <sz val="12"/>
      <color theme="0" tint="-0.14999847407452621"/>
      <name val="Microsoft YaHei UI"/>
      <family val="2"/>
      <charset val="134"/>
    </font>
    <font>
      <b/>
      <sz val="10"/>
      <color rgb="FFFF0000"/>
      <name val="Microsoft YaHei UI"/>
      <family val="2"/>
      <charset val="134"/>
    </font>
    <font>
      <sz val="10"/>
      <color theme="0" tint="-0.34998626667073579"/>
      <name val="Microsoft YaHei UI"/>
      <family val="2"/>
      <charset val="134"/>
    </font>
    <font>
      <sz val="10"/>
      <color rgb="FFFF0000"/>
      <name val="Wingdings"/>
      <charset val="2"/>
    </font>
    <font>
      <b/>
      <sz val="10"/>
      <name val="Microsoft YaHei UI"/>
      <family val="2"/>
      <charset val="134"/>
    </font>
    <font>
      <sz val="10"/>
      <color rgb="FF2C3338"/>
      <name val="Microsoft YaHei UI"/>
      <family val="2"/>
      <charset val="134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329A98"/>
        <bgColor indexed="64"/>
      </patternFill>
    </fill>
    <fill>
      <patternFill patternType="solid">
        <fgColor rgb="FFBEE7E7"/>
        <bgColor indexed="64"/>
      </patternFill>
    </fill>
    <fill>
      <patternFill patternType="solid">
        <fgColor rgb="FFF2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0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/>
      <bottom style="double">
        <color theme="5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/>
      <bottom style="dotted">
        <color theme="0" tint="-0.34998626667073579"/>
      </bottom>
      <diagonal/>
    </border>
  </borders>
  <cellStyleXfs count="8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8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3" applyFont="1" applyAlignment="1" applyProtection="1">
      <alignment horizontal="center" vertical="center"/>
    </xf>
    <xf numFmtId="0" fontId="23" fillId="0" borderId="0" xfId="0" applyFont="1">
      <alignment vertical="center"/>
    </xf>
    <xf numFmtId="0" fontId="24" fillId="0" borderId="0" xfId="3" applyFont="1" applyAlignment="1" applyProtection="1">
      <alignment vertical="center"/>
    </xf>
    <xf numFmtId="0" fontId="13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Protection="1">
      <alignment vertical="center"/>
      <protection locked="0"/>
    </xf>
    <xf numFmtId="0" fontId="30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31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left" vertical="center"/>
    </xf>
    <xf numFmtId="0" fontId="28" fillId="0" borderId="0" xfId="2" applyFont="1" applyFill="1" applyAlignment="1">
      <alignment horizontal="left" vertical="center" shrinkToFit="1"/>
    </xf>
    <xf numFmtId="49" fontId="28" fillId="0" borderId="0" xfId="2" applyNumberFormat="1" applyFont="1" applyFill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8" fillId="0" borderId="0" xfId="2" applyFont="1" applyFill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5" applyFont="1" applyFill="1" applyAlignment="1">
      <alignment horizontal="center" vertical="center"/>
    </xf>
    <xf numFmtId="0" fontId="23" fillId="18" borderId="0" xfId="0" applyFont="1" applyFill="1">
      <alignment vertical="center"/>
    </xf>
    <xf numFmtId="0" fontId="27" fillId="0" borderId="0" xfId="5" applyFont="1" applyFill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23" fillId="0" borderId="34" xfId="5" applyFont="1" applyFill="1" applyBorder="1" applyAlignment="1">
      <alignment horizontal="center" vertical="center"/>
    </xf>
    <xf numFmtId="0" fontId="23" fillId="0" borderId="0" xfId="6" applyFont="1" applyFill="1" applyAlignment="1">
      <alignment horizontal="center" vertical="center"/>
    </xf>
    <xf numFmtId="0" fontId="27" fillId="0" borderId="0" xfId="6" applyFont="1" applyFill="1" applyAlignment="1">
      <alignment horizontal="center" vertical="center"/>
    </xf>
    <xf numFmtId="0" fontId="23" fillId="0" borderId="0" xfId="4" applyFont="1" applyFill="1" applyAlignment="1">
      <alignment horizontal="center" vertical="center"/>
    </xf>
    <xf numFmtId="0" fontId="27" fillId="0" borderId="0" xfId="4" applyFont="1" applyFill="1" applyAlignment="1">
      <alignment horizontal="center" vertical="center"/>
    </xf>
    <xf numFmtId="0" fontId="23" fillId="0" borderId="34" xfId="4" applyFont="1" applyFill="1" applyBorder="1" applyAlignment="1">
      <alignment horizontal="center" vertical="center"/>
    </xf>
    <xf numFmtId="0" fontId="23" fillId="0" borderId="34" xfId="6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6" fillId="18" borderId="4" xfId="0" applyFont="1" applyFill="1" applyBorder="1">
      <alignment vertical="center"/>
    </xf>
    <xf numFmtId="0" fontId="23" fillId="18" borderId="5" xfId="0" applyFont="1" applyFill="1" applyBorder="1">
      <alignment vertical="center"/>
    </xf>
    <xf numFmtId="0" fontId="25" fillId="18" borderId="38" xfId="0" applyFont="1" applyFill="1" applyBorder="1">
      <alignment vertical="center"/>
    </xf>
    <xf numFmtId="0" fontId="25" fillId="18" borderId="7" xfId="0" applyFont="1" applyFill="1" applyBorder="1">
      <alignment vertical="center"/>
    </xf>
    <xf numFmtId="0" fontId="23" fillId="18" borderId="3" xfId="0" applyFont="1" applyFill="1" applyBorder="1">
      <alignment vertical="center"/>
    </xf>
    <xf numFmtId="0" fontId="23" fillId="18" borderId="6" xfId="0" applyFont="1" applyFill="1" applyBorder="1">
      <alignment vertical="center"/>
    </xf>
    <xf numFmtId="0" fontId="23" fillId="18" borderId="39" xfId="0" applyFont="1" applyFill="1" applyBorder="1">
      <alignment vertical="center"/>
    </xf>
    <xf numFmtId="0" fontId="23" fillId="18" borderId="8" xfId="0" applyFont="1" applyFill="1" applyBorder="1">
      <alignment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0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49" fontId="23" fillId="0" borderId="0" xfId="0" applyNumberFormat="1" applyFont="1">
      <alignment vertical="center"/>
    </xf>
    <xf numFmtId="0" fontId="41" fillId="0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left" vertical="center" shrinkToFit="1"/>
    </xf>
    <xf numFmtId="0" fontId="30" fillId="0" borderId="0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0" borderId="0" xfId="3" applyFont="1" applyAlignment="1" applyProtection="1">
      <alignment horizontal="center" vertical="center"/>
    </xf>
    <xf numFmtId="0" fontId="42" fillId="0" borderId="0" xfId="3" applyFont="1" applyAlignment="1" applyProtection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3" applyFont="1" applyFill="1" applyAlignment="1" applyProtection="1">
      <alignment vertical="center"/>
    </xf>
    <xf numFmtId="0" fontId="45" fillId="0" borderId="0" xfId="0" applyFont="1" applyAlignment="1">
      <alignment horizontal="center" vertical="center"/>
    </xf>
    <xf numFmtId="0" fontId="43" fillId="0" borderId="0" xfId="3" applyFont="1" applyAlignment="1" applyProtection="1">
      <alignment vertical="center"/>
    </xf>
    <xf numFmtId="0" fontId="44" fillId="0" borderId="0" xfId="3" applyFont="1" applyAlignment="1" applyProtection="1">
      <alignment horizontal="center" vertical="center"/>
    </xf>
    <xf numFmtId="0" fontId="48" fillId="17" borderId="0" xfId="0" applyFont="1" applyFill="1" applyAlignment="1">
      <alignment horizontal="center" vertical="center"/>
    </xf>
    <xf numFmtId="0" fontId="48" fillId="17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9" fillId="16" borderId="22" xfId="0" applyFont="1" applyFill="1" applyBorder="1" applyAlignment="1">
      <alignment horizontal="center" vertical="center"/>
    </xf>
    <xf numFmtId="0" fontId="49" fillId="16" borderId="23" xfId="0" applyFont="1" applyFill="1" applyBorder="1" applyAlignment="1">
      <alignment horizontal="center" vertical="center"/>
    </xf>
    <xf numFmtId="0" fontId="49" fillId="16" borderId="24" xfId="0" applyFont="1" applyFill="1" applyBorder="1" applyAlignment="1">
      <alignment horizontal="center" vertical="center"/>
    </xf>
    <xf numFmtId="0" fontId="49" fillId="14" borderId="22" xfId="0" applyFont="1" applyFill="1" applyBorder="1" applyAlignment="1">
      <alignment horizontal="center" vertical="center"/>
    </xf>
    <xf numFmtId="0" fontId="49" fillId="14" borderId="23" xfId="0" applyFont="1" applyFill="1" applyBorder="1" applyAlignment="1">
      <alignment horizontal="center" vertical="center"/>
    </xf>
    <xf numFmtId="0" fontId="49" fillId="14" borderId="24" xfId="0" applyFont="1" applyFill="1" applyBorder="1" applyAlignment="1">
      <alignment horizontal="center" vertical="center"/>
    </xf>
    <xf numFmtId="0" fontId="49" fillId="15" borderId="22" xfId="0" applyFont="1" applyFill="1" applyBorder="1" applyAlignment="1">
      <alignment horizontal="center" vertical="center"/>
    </xf>
    <xf numFmtId="0" fontId="49" fillId="15" borderId="23" xfId="0" applyFont="1" applyFill="1" applyBorder="1" applyAlignment="1">
      <alignment horizontal="center" vertical="center"/>
    </xf>
    <xf numFmtId="0" fontId="49" fillId="13" borderId="23" xfId="0" applyFont="1" applyFill="1" applyBorder="1" applyAlignment="1">
      <alignment horizontal="center" vertical="center"/>
    </xf>
    <xf numFmtId="0" fontId="49" fillId="13" borderId="24" xfId="0" applyFont="1" applyFill="1" applyBorder="1" applyAlignment="1">
      <alignment horizontal="center" vertical="center"/>
    </xf>
    <xf numFmtId="0" fontId="52" fillId="0" borderId="25" xfId="3" applyFont="1" applyBorder="1" applyAlignment="1" applyProtection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2" fillId="0" borderId="26" xfId="3" applyFont="1" applyBorder="1" applyAlignment="1" applyProtection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2" fillId="0" borderId="26" xfId="3" applyFont="1" applyBorder="1" applyAlignment="1" applyProtection="1">
      <alignment vertical="center"/>
    </xf>
    <xf numFmtId="0" fontId="54" fillId="0" borderId="25" xfId="0" applyFont="1" applyBorder="1" applyAlignment="1" applyProtection="1">
      <alignment horizontal="center" vertical="center"/>
      <protection hidden="1"/>
    </xf>
    <xf numFmtId="0" fontId="49" fillId="0" borderId="26" xfId="0" applyFont="1" applyBorder="1" applyAlignment="1" applyProtection="1">
      <alignment horizontal="center" vertical="center"/>
      <protection hidden="1"/>
    </xf>
    <xf numFmtId="0" fontId="49" fillId="0" borderId="25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14" borderId="25" xfId="0" applyFont="1" applyFill="1" applyBorder="1" applyAlignment="1">
      <alignment horizontal="center" vertical="center"/>
    </xf>
    <xf numFmtId="0" fontId="49" fillId="14" borderId="26" xfId="0" applyFont="1" applyFill="1" applyBorder="1" applyAlignment="1">
      <alignment horizontal="center" vertical="center"/>
    </xf>
    <xf numFmtId="0" fontId="54" fillId="0" borderId="26" xfId="0" applyFont="1" applyBorder="1" applyAlignment="1" applyProtection="1">
      <alignment horizontal="center" vertical="center"/>
      <protection hidden="1"/>
    </xf>
    <xf numFmtId="0" fontId="49" fillId="13" borderId="26" xfId="0" applyFont="1" applyFill="1" applyBorder="1" applyAlignment="1">
      <alignment horizontal="center" vertical="center"/>
    </xf>
    <xf numFmtId="0" fontId="49" fillId="0" borderId="27" xfId="0" applyFont="1" applyBorder="1" applyAlignment="1" applyProtection="1">
      <alignment horizontal="center" vertical="center"/>
      <protection hidden="1"/>
    </xf>
    <xf numFmtId="0" fontId="49" fillId="0" borderId="27" xfId="0" applyFont="1" applyBorder="1" applyAlignment="1">
      <alignment horizontal="center" vertical="center"/>
    </xf>
    <xf numFmtId="0" fontId="49" fillId="13" borderId="27" xfId="0" applyFont="1" applyFill="1" applyBorder="1" applyAlignment="1">
      <alignment horizontal="center" vertical="center"/>
    </xf>
    <xf numFmtId="0" fontId="49" fillId="16" borderId="25" xfId="0" applyFont="1" applyFill="1" applyBorder="1" applyAlignment="1">
      <alignment horizontal="center" vertical="center"/>
    </xf>
    <xf numFmtId="0" fontId="49" fillId="16" borderId="26" xfId="0" applyFont="1" applyFill="1" applyBorder="1" applyAlignment="1">
      <alignment horizontal="center" vertical="center"/>
    </xf>
    <xf numFmtId="0" fontId="49" fillId="15" borderId="25" xfId="0" applyFont="1" applyFill="1" applyBorder="1" applyAlignment="1">
      <alignment horizontal="center" vertical="center"/>
    </xf>
    <xf numFmtId="0" fontId="49" fillId="15" borderId="26" xfId="0" applyFont="1" applyFill="1" applyBorder="1" applyAlignment="1">
      <alignment horizontal="center" vertical="center"/>
    </xf>
    <xf numFmtId="0" fontId="55" fillId="12" borderId="26" xfId="0" applyFont="1" applyFill="1" applyBorder="1" applyAlignment="1">
      <alignment horizontal="center" vertical="center"/>
    </xf>
    <xf numFmtId="0" fontId="49" fillId="12" borderId="27" xfId="0" applyFont="1" applyFill="1" applyBorder="1" applyAlignment="1">
      <alignment horizontal="center" vertical="center"/>
    </xf>
    <xf numFmtId="0" fontId="52" fillId="0" borderId="26" xfId="3" applyFont="1" applyBorder="1" applyAlignment="1" applyProtection="1">
      <alignment horizontal="left" vertical="center" indent="1"/>
    </xf>
    <xf numFmtId="0" fontId="49" fillId="0" borderId="2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54" fillId="0" borderId="28" xfId="0" applyFont="1" applyBorder="1" applyAlignment="1" applyProtection="1">
      <alignment horizontal="center" vertical="center"/>
      <protection hidden="1"/>
    </xf>
    <xf numFmtId="0" fontId="49" fillId="0" borderId="29" xfId="0" applyFont="1" applyBorder="1" applyAlignment="1" applyProtection="1">
      <alignment horizontal="center" vertical="center"/>
      <protection hidden="1"/>
    </xf>
    <xf numFmtId="0" fontId="49" fillId="0" borderId="0" xfId="0" applyFont="1" applyAlignment="1">
      <alignment horizontal="right" vertical="center"/>
    </xf>
    <xf numFmtId="0" fontId="44" fillId="0" borderId="12" xfId="0" applyFont="1" applyBorder="1">
      <alignment vertical="center"/>
    </xf>
    <xf numFmtId="0" fontId="44" fillId="0" borderId="13" xfId="0" applyFont="1" applyBorder="1">
      <alignment vertical="center"/>
    </xf>
    <xf numFmtId="0" fontId="57" fillId="9" borderId="10" xfId="0" applyFont="1" applyFill="1" applyBorder="1" applyAlignment="1">
      <alignment horizontal="center" vertical="center"/>
    </xf>
    <xf numFmtId="0" fontId="56" fillId="9" borderId="14" xfId="0" applyFont="1" applyFill="1" applyBorder="1" applyAlignment="1">
      <alignment horizontal="center"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57" fillId="9" borderId="12" xfId="0" applyFont="1" applyFill="1" applyBorder="1" applyAlignment="1">
      <alignment horizontal="center" vertical="center"/>
    </xf>
    <xf numFmtId="0" fontId="57" fillId="9" borderId="13" xfId="0" applyFont="1" applyFill="1" applyBorder="1" applyAlignment="1">
      <alignment horizontal="center" vertical="center"/>
    </xf>
    <xf numFmtId="0" fontId="49" fillId="11" borderId="10" xfId="0" applyFont="1" applyFill="1" applyBorder="1" applyAlignment="1">
      <alignment horizontal="center" vertical="center" wrapText="1"/>
    </xf>
    <xf numFmtId="0" fontId="49" fillId="10" borderId="14" xfId="0" applyFont="1" applyFill="1" applyBorder="1" applyAlignment="1">
      <alignment horizontal="center" vertical="center" wrapText="1"/>
    </xf>
    <xf numFmtId="0" fontId="52" fillId="11" borderId="10" xfId="3" applyFont="1" applyFill="1" applyBorder="1" applyAlignment="1" applyProtection="1">
      <alignment horizontal="center" vertical="center"/>
    </xf>
    <xf numFmtId="0" fontId="49" fillId="10" borderId="10" xfId="0" applyFont="1" applyFill="1" applyBorder="1" applyAlignment="1">
      <alignment horizontal="center" vertical="center" wrapText="1"/>
    </xf>
    <xf numFmtId="0" fontId="49" fillId="11" borderId="10" xfId="0" applyFont="1" applyFill="1" applyBorder="1" applyAlignment="1">
      <alignment horizontal="center" vertical="center"/>
    </xf>
    <xf numFmtId="0" fontId="49" fillId="10" borderId="9" xfId="0" applyFont="1" applyFill="1" applyBorder="1" applyAlignment="1">
      <alignment horizontal="center" vertical="center" wrapText="1"/>
    </xf>
    <xf numFmtId="0" fontId="52" fillId="11" borderId="10" xfId="3" applyFont="1" applyFill="1" applyBorder="1" applyAlignment="1" applyProtection="1">
      <alignment horizontal="center" vertical="center" wrapText="1"/>
    </xf>
    <xf numFmtId="0" fontId="49" fillId="0" borderId="0" xfId="0" applyFont="1">
      <alignment vertical="center"/>
    </xf>
    <xf numFmtId="0" fontId="52" fillId="0" borderId="0" xfId="3" applyFont="1" applyAlignment="1" applyProtection="1">
      <alignment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>
      <alignment horizontal="center" vertical="center"/>
    </xf>
    <xf numFmtId="0" fontId="62" fillId="0" borderId="0" xfId="0" applyFont="1">
      <alignment vertical="center"/>
    </xf>
    <xf numFmtId="0" fontId="63" fillId="0" borderId="0" xfId="0" applyFont="1">
      <alignment vertical="center"/>
    </xf>
    <xf numFmtId="0" fontId="62" fillId="0" borderId="0" xfId="2" applyFont="1" applyFill="1" applyAlignment="1">
      <alignment horizontal="center" vertical="center"/>
    </xf>
    <xf numFmtId="0" fontId="62" fillId="0" borderId="0" xfId="2" applyFont="1" applyFill="1" applyAlignment="1">
      <alignment horizontal="left" vertical="center"/>
    </xf>
    <xf numFmtId="0" fontId="62" fillId="0" borderId="0" xfId="2" applyFont="1" applyFill="1" applyAlignment="1">
      <alignment horizontal="left" vertical="center" shrinkToFit="1"/>
    </xf>
    <xf numFmtId="0" fontId="44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3" fillId="0" borderId="0" xfId="3" applyFont="1" applyAlignment="1" applyProtection="1">
      <alignment horizontal="center" vertical="center"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67" fillId="0" borderId="0" xfId="2" applyFont="1" applyFill="1" applyAlignment="1">
      <alignment horizontal="center" vertical="center"/>
    </xf>
    <xf numFmtId="0" fontId="65" fillId="0" borderId="0" xfId="0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 shrinkToFit="1"/>
      <protection hidden="1"/>
    </xf>
    <xf numFmtId="0" fontId="48" fillId="0" borderId="0" xfId="0" applyFont="1" applyAlignment="1">
      <alignment horizontal="center" vertical="center"/>
    </xf>
    <xf numFmtId="49" fontId="62" fillId="0" borderId="0" xfId="2" applyNumberFormat="1" applyFont="1" applyFill="1" applyAlignment="1">
      <alignment horizontal="center" vertical="center"/>
    </xf>
    <xf numFmtId="0" fontId="67" fillId="0" borderId="0" xfId="0" applyFont="1">
      <alignment vertical="center"/>
    </xf>
    <xf numFmtId="49" fontId="68" fillId="0" borderId="0" xfId="0" applyNumberFormat="1" applyFont="1">
      <alignment vertical="center"/>
    </xf>
    <xf numFmtId="0" fontId="69" fillId="0" borderId="0" xfId="0" applyFont="1">
      <alignment vertical="center"/>
    </xf>
    <xf numFmtId="49" fontId="44" fillId="0" borderId="0" xfId="3" applyNumberFormat="1" applyFont="1" applyAlignment="1" applyProtection="1">
      <alignment horizontal="center" vertical="center"/>
    </xf>
    <xf numFmtId="0" fontId="67" fillId="0" borderId="0" xfId="0" applyFont="1" applyFill="1">
      <alignment vertical="center"/>
    </xf>
    <xf numFmtId="0" fontId="43" fillId="4" borderId="0" xfId="3" applyFont="1" applyFill="1" applyAlignment="1" applyProtection="1">
      <alignment vertical="center"/>
    </xf>
    <xf numFmtId="49" fontId="44" fillId="0" borderId="0" xfId="3" applyNumberFormat="1" applyFont="1" applyAlignment="1" applyProtection="1">
      <alignment horizontal="left" vertical="center"/>
    </xf>
    <xf numFmtId="0" fontId="65" fillId="0" borderId="0" xfId="0" applyFont="1" applyAlignment="1">
      <alignment horizontal="center" vertical="center"/>
    </xf>
    <xf numFmtId="0" fontId="67" fillId="4" borderId="0" xfId="0" applyFont="1" applyFill="1">
      <alignment vertical="center"/>
    </xf>
    <xf numFmtId="0" fontId="44" fillId="0" borderId="0" xfId="0" applyFont="1" applyFill="1" applyAlignment="1">
      <alignment horizontal="center" vertical="center"/>
    </xf>
    <xf numFmtId="0" fontId="65" fillId="0" borderId="37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0" fontId="62" fillId="0" borderId="37" xfId="0" applyFont="1" applyBorder="1" applyAlignment="1" applyProtection="1">
      <alignment horizontal="center" vertical="center"/>
      <protection hidden="1"/>
    </xf>
    <xf numFmtId="0" fontId="62" fillId="0" borderId="37" xfId="0" applyFont="1" applyBorder="1" applyAlignment="1" applyProtection="1">
      <alignment horizontal="center" vertical="center"/>
      <protection locked="0"/>
    </xf>
    <xf numFmtId="0" fontId="62" fillId="0" borderId="37" xfId="0" applyFont="1" applyBorder="1" applyAlignment="1" applyProtection="1">
      <alignment horizontal="center" vertical="center" shrinkToFit="1"/>
      <protection hidden="1"/>
    </xf>
    <xf numFmtId="0" fontId="44" fillId="0" borderId="0" xfId="0" applyFont="1" applyAlignment="1">
      <alignment horizontal="left" vertical="center"/>
    </xf>
    <xf numFmtId="0" fontId="44" fillId="0" borderId="0" xfId="0" applyFont="1" applyFill="1">
      <alignment vertical="center"/>
    </xf>
    <xf numFmtId="0" fontId="44" fillId="4" borderId="0" xfId="0" applyFont="1" applyFill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4" borderId="0" xfId="0" applyFont="1" applyFill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0" borderId="0" xfId="2" applyFont="1" applyFill="1" applyAlignment="1">
      <alignment horizontal="center" vertical="center" shrinkToFit="1"/>
    </xf>
    <xf numFmtId="0" fontId="44" fillId="0" borderId="0" xfId="0" applyFont="1" applyAlignment="1" applyProtection="1">
      <alignment horizontal="center" vertical="center" shrinkToFit="1"/>
      <protection locked="0"/>
    </xf>
    <xf numFmtId="0" fontId="43" fillId="0" borderId="0" xfId="3" applyFont="1" applyAlignment="1" applyProtection="1">
      <alignment horizontal="left" vertical="center"/>
    </xf>
    <xf numFmtId="49" fontId="44" fillId="0" borderId="0" xfId="0" applyNumberFormat="1" applyFont="1" applyAlignment="1">
      <alignment horizontal="center" vertical="center"/>
    </xf>
    <xf numFmtId="0" fontId="43" fillId="0" borderId="0" xfId="3" applyFont="1" applyFill="1" applyBorder="1" applyAlignment="1" applyProtection="1">
      <alignment horizontal="left" vertical="center"/>
    </xf>
    <xf numFmtId="0" fontId="44" fillId="0" borderId="0" xfId="2" applyFont="1" applyFill="1" applyAlignment="1">
      <alignment horizontal="center" vertical="center"/>
    </xf>
    <xf numFmtId="0" fontId="44" fillId="0" borderId="0" xfId="2" applyFont="1" applyFill="1">
      <alignment vertical="center"/>
    </xf>
    <xf numFmtId="0" fontId="44" fillId="0" borderId="0" xfId="2" applyFont="1" applyFill="1" applyAlignment="1" applyProtection="1">
      <alignment horizontal="center" vertical="center" shrinkToFit="1"/>
      <protection locked="0"/>
    </xf>
    <xf numFmtId="0" fontId="44" fillId="0" borderId="0" xfId="2" applyFont="1" applyFill="1" applyAlignment="1">
      <alignment horizontal="center" vertical="center" shrinkToFit="1"/>
    </xf>
    <xf numFmtId="0" fontId="43" fillId="0" borderId="0" xfId="3" applyFont="1" applyFill="1" applyAlignment="1" applyProtection="1">
      <alignment horizontal="left" vertical="center"/>
    </xf>
    <xf numFmtId="0" fontId="44" fillId="0" borderId="0" xfId="0" applyFont="1" applyAlignment="1">
      <alignment horizontal="center" vertical="center" shrinkToFit="1"/>
    </xf>
    <xf numFmtId="0" fontId="48" fillId="0" borderId="0" xfId="0" applyFont="1" applyAlignment="1" applyProtection="1">
      <alignment horizontal="center" vertical="center" shrinkToFit="1"/>
      <protection locked="0"/>
    </xf>
    <xf numFmtId="0" fontId="43" fillId="4" borderId="0" xfId="3" applyFont="1" applyFill="1" applyAlignment="1" applyProtection="1">
      <alignment horizontal="left" vertical="center"/>
    </xf>
    <xf numFmtId="0" fontId="70" fillId="0" borderId="0" xfId="3" applyFont="1" applyAlignment="1" applyProtection="1">
      <alignment horizontal="left" vertical="center" wrapText="1"/>
    </xf>
    <xf numFmtId="0" fontId="71" fillId="0" borderId="0" xfId="0" applyFont="1" applyAlignment="1">
      <alignment horizontal="center" vertical="center"/>
    </xf>
    <xf numFmtId="0" fontId="71" fillId="0" borderId="0" xfId="2" applyFont="1" applyFill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44" fillId="0" borderId="0" xfId="3" applyFont="1" applyAlignment="1" applyProtection="1">
      <alignment horizontal="left" vertical="center"/>
    </xf>
    <xf numFmtId="0" fontId="45" fillId="0" borderId="0" xfId="3" applyFont="1" applyAlignment="1" applyProtection="1">
      <alignment horizontal="left" vertical="center"/>
    </xf>
    <xf numFmtId="0" fontId="73" fillId="0" borderId="0" xfId="0" applyFont="1" applyAlignment="1">
      <alignment horizontal="left" vertical="center"/>
    </xf>
    <xf numFmtId="0" fontId="68" fillId="0" borderId="0" xfId="0" applyFont="1">
      <alignment vertical="center"/>
    </xf>
    <xf numFmtId="0" fontId="67" fillId="0" borderId="0" xfId="0" applyFont="1" applyAlignment="1">
      <alignment horizontal="left" vertical="center"/>
    </xf>
    <xf numFmtId="49" fontId="68" fillId="0" borderId="0" xfId="2" applyNumberFormat="1" applyFont="1" applyFill="1">
      <alignment vertical="center"/>
    </xf>
    <xf numFmtId="0" fontId="69" fillId="0" borderId="0" xfId="2" applyFont="1" applyFill="1">
      <alignment vertical="center"/>
    </xf>
    <xf numFmtId="0" fontId="74" fillId="0" borderId="0" xfId="3" applyFont="1" applyAlignment="1" applyProtection="1">
      <alignment horizontal="left" vertical="center"/>
    </xf>
    <xf numFmtId="0" fontId="44" fillId="0" borderId="0" xfId="2" applyFont="1" applyFill="1" applyAlignment="1">
      <alignment horizontal="left" vertical="center"/>
    </xf>
    <xf numFmtId="49" fontId="45" fillId="0" borderId="0" xfId="0" applyNumberFormat="1" applyFont="1">
      <alignment vertical="center"/>
    </xf>
    <xf numFmtId="0" fontId="50" fillId="0" borderId="0" xfId="3" applyFont="1" applyAlignment="1" applyProtection="1">
      <alignment horizontal="left" vertical="center"/>
    </xf>
    <xf numFmtId="0" fontId="70" fillId="0" borderId="0" xfId="3" applyFont="1" applyFill="1" applyBorder="1" applyAlignment="1" applyProtection="1">
      <alignment horizontal="left" vertical="center"/>
    </xf>
    <xf numFmtId="0" fontId="75" fillId="0" borderId="0" xfId="3" applyFont="1" applyAlignment="1" applyProtection="1">
      <alignment horizontal="left" vertical="center"/>
    </xf>
    <xf numFmtId="0" fontId="50" fillId="0" borderId="0" xfId="0" applyFont="1" applyAlignment="1">
      <alignment horizontal="left" vertical="center"/>
    </xf>
    <xf numFmtId="49" fontId="45" fillId="0" borderId="0" xfId="0" applyNumberFormat="1" applyFont="1" applyAlignment="1" applyProtection="1">
      <alignment horizontal="left" vertical="center" shrinkToFit="1"/>
      <protection locked="0"/>
    </xf>
    <xf numFmtId="0" fontId="45" fillId="0" borderId="0" xfId="0" applyFont="1" applyAlignment="1" applyProtection="1">
      <alignment horizontal="left" vertical="center" shrinkToFit="1"/>
      <protection locked="0"/>
    </xf>
    <xf numFmtId="49" fontId="75" fillId="0" borderId="0" xfId="3" applyNumberFormat="1" applyFont="1" applyAlignment="1" applyProtection="1">
      <alignment horizontal="left" vertical="center"/>
    </xf>
    <xf numFmtId="49" fontId="73" fillId="0" borderId="0" xfId="3" applyNumberFormat="1" applyFont="1" applyAlignment="1" applyProtection="1">
      <alignment horizontal="left" vertical="center"/>
    </xf>
    <xf numFmtId="0" fontId="44" fillId="0" borderId="0" xfId="3" applyFont="1" applyFill="1" applyBorder="1" applyAlignment="1" applyProtection="1">
      <alignment horizontal="left" vertical="center"/>
    </xf>
    <xf numFmtId="0" fontId="43" fillId="0" borderId="0" xfId="3" applyFont="1" applyAlignment="1" applyProtection="1">
      <alignment horizontal="left" vertical="center" wrapText="1"/>
    </xf>
    <xf numFmtId="0" fontId="45" fillId="0" borderId="0" xfId="0" applyFont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50" fillId="0" borderId="0" xfId="3" applyFont="1" applyFill="1" applyBorder="1" applyAlignment="1" applyProtection="1">
      <alignment horizontal="left" vertical="center"/>
    </xf>
    <xf numFmtId="0" fontId="62" fillId="0" borderId="0" xfId="2" applyFont="1" applyFill="1" applyBorder="1" applyAlignment="1">
      <alignment horizontal="center" vertical="center"/>
    </xf>
    <xf numFmtId="0" fontId="43" fillId="0" borderId="0" xfId="3" applyFont="1" applyBorder="1" applyAlignment="1" applyProtection="1">
      <alignment horizontal="left" vertical="center"/>
    </xf>
    <xf numFmtId="0" fontId="43" fillId="4" borderId="0" xfId="3" applyFont="1" applyFill="1" applyBorder="1" applyAlignment="1" applyProtection="1">
      <alignment horizontal="left" vertical="center"/>
    </xf>
    <xf numFmtId="0" fontId="63" fillId="0" borderId="0" xfId="0" applyFont="1" applyAlignment="1">
      <alignment horizontal="left" vertical="center"/>
    </xf>
    <xf numFmtId="0" fontId="70" fillId="4" borderId="0" xfId="3" applyFont="1" applyFill="1" applyBorder="1" applyAlignment="1" applyProtection="1">
      <alignment horizontal="left" vertical="center"/>
    </xf>
    <xf numFmtId="0" fontId="60" fillId="0" borderId="0" xfId="0" applyFont="1" applyBorder="1" applyAlignment="1">
      <alignment horizontal="center" vertical="center"/>
    </xf>
    <xf numFmtId="0" fontId="44" fillId="0" borderId="0" xfId="0" applyFont="1" applyBorder="1">
      <alignment vertical="center"/>
    </xf>
    <xf numFmtId="49" fontId="44" fillId="0" borderId="0" xfId="0" applyNumberFormat="1" applyFont="1" applyAlignment="1">
      <alignment horizontal="left" vertical="center"/>
    </xf>
    <xf numFmtId="0" fontId="68" fillId="0" borderId="0" xfId="2" applyFont="1" applyFill="1">
      <alignment vertical="center"/>
    </xf>
    <xf numFmtId="49" fontId="44" fillId="0" borderId="0" xfId="2" applyNumberFormat="1" applyFont="1" applyFill="1" applyAlignment="1">
      <alignment horizontal="left" vertical="center"/>
    </xf>
    <xf numFmtId="49" fontId="74" fillId="0" borderId="0" xfId="3" applyNumberFormat="1" applyFont="1" applyAlignment="1" applyProtection="1">
      <alignment horizontal="left" vertical="center"/>
    </xf>
    <xf numFmtId="49" fontId="73" fillId="0" borderId="0" xfId="0" applyNumberFormat="1" applyFont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49" fontId="75" fillId="0" borderId="0" xfId="0" applyNumberFormat="1" applyFont="1" applyAlignment="1">
      <alignment horizontal="left" vertical="center"/>
    </xf>
    <xf numFmtId="0" fontId="43" fillId="0" borderId="0" xfId="3" applyFont="1" applyFill="1" applyBorder="1" applyAlignment="1" applyProtection="1">
      <alignment horizontal="left" vertical="center" wrapText="1"/>
    </xf>
    <xf numFmtId="0" fontId="50" fillId="0" borderId="0" xfId="0" applyFont="1" applyBorder="1" applyAlignment="1">
      <alignment horizontal="left" vertical="center"/>
    </xf>
    <xf numFmtId="49" fontId="43" fillId="0" borderId="0" xfId="3" applyNumberFormat="1" applyFont="1" applyAlignment="1" applyProtection="1">
      <alignment horizontal="left" vertical="center"/>
    </xf>
    <xf numFmtId="0" fontId="69" fillId="0" borderId="0" xfId="0" applyFont="1" applyAlignment="1">
      <alignment horizontal="left" vertical="center"/>
    </xf>
    <xf numFmtId="0" fontId="76" fillId="0" borderId="0" xfId="0" applyFont="1">
      <alignment vertical="center"/>
    </xf>
    <xf numFmtId="0" fontId="68" fillId="0" borderId="0" xfId="3" applyFont="1" applyAlignment="1" applyProtection="1">
      <alignment vertical="center"/>
    </xf>
    <xf numFmtId="0" fontId="66" fillId="0" borderId="0" xfId="0" applyFont="1" applyAlignment="1">
      <alignment horizontal="left" vertical="center"/>
    </xf>
    <xf numFmtId="49" fontId="67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0" fontId="70" fillId="0" borderId="0" xfId="3" applyFont="1" applyAlignment="1" applyProtection="1">
      <alignment horizontal="left" vertical="center"/>
    </xf>
    <xf numFmtId="49" fontId="50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 wrapText="1"/>
    </xf>
    <xf numFmtId="0" fontId="44" fillId="0" borderId="0" xfId="2" applyFont="1" applyFill="1" applyAlignment="1" applyProtection="1">
      <alignment horizontal="center" vertical="center"/>
      <protection locked="0"/>
    </xf>
    <xf numFmtId="0" fontId="78" fillId="0" borderId="0" xfId="0" applyFont="1">
      <alignment vertical="center"/>
    </xf>
    <xf numFmtId="0" fontId="62" fillId="0" borderId="0" xfId="0" applyFont="1" applyFill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50" fillId="0" borderId="0" xfId="2" applyFont="1" applyFill="1" applyAlignment="1">
      <alignment horizontal="left" vertical="center"/>
    </xf>
    <xf numFmtId="0" fontId="68" fillId="0" borderId="0" xfId="0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6" fillId="0" borderId="0" xfId="3" applyFont="1" applyFill="1" applyBorder="1" applyAlignment="1" applyProtection="1">
      <alignment horizontal="left" vertical="center"/>
    </xf>
    <xf numFmtId="49" fontId="67" fillId="0" borderId="0" xfId="3" applyNumberFormat="1" applyFont="1" applyAlignment="1" applyProtection="1">
      <alignment horizontal="left" vertical="center"/>
    </xf>
    <xf numFmtId="0" fontId="45" fillId="0" borderId="0" xfId="3" applyFont="1" applyFill="1" applyBorder="1" applyAlignment="1" applyProtection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 applyProtection="1">
      <alignment horizontal="center" vertical="center"/>
      <protection locked="0"/>
    </xf>
    <xf numFmtId="0" fontId="71" fillId="0" borderId="0" xfId="0" applyFont="1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80" fillId="0" borderId="0" xfId="0" applyFont="1">
      <alignment vertical="center"/>
    </xf>
    <xf numFmtId="0" fontId="75" fillId="0" borderId="0" xfId="0" applyFont="1" applyAlignment="1">
      <alignment horizontal="left" vertical="center"/>
    </xf>
    <xf numFmtId="176" fontId="62" fillId="0" borderId="0" xfId="0" applyNumberFormat="1" applyFont="1" applyAlignment="1">
      <alignment horizontal="center" vertical="center"/>
    </xf>
    <xf numFmtId="176" fontId="44" fillId="0" borderId="0" xfId="0" applyNumberFormat="1" applyFont="1" applyAlignment="1">
      <alignment horizontal="center" vertical="center"/>
    </xf>
    <xf numFmtId="0" fontId="44" fillId="4" borderId="0" xfId="0" applyFont="1" applyFill="1">
      <alignment vertical="center"/>
    </xf>
    <xf numFmtId="0" fontId="73" fillId="0" borderId="0" xfId="3" applyFont="1" applyAlignment="1" applyProtection="1">
      <alignment horizontal="left" vertical="center"/>
    </xf>
    <xf numFmtId="0" fontId="69" fillId="0" borderId="0" xfId="0" applyFont="1" applyBorder="1">
      <alignment vertical="center"/>
    </xf>
    <xf numFmtId="0" fontId="45" fillId="0" borderId="0" xfId="0" applyFont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176" fontId="44" fillId="0" borderId="0" xfId="0" applyNumberFormat="1" applyFont="1" applyBorder="1" applyAlignment="1">
      <alignment horizontal="center" vertical="center"/>
    </xf>
    <xf numFmtId="0" fontId="44" fillId="0" borderId="0" xfId="2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68" fillId="0" borderId="0" xfId="0" applyFont="1" applyBorder="1">
      <alignment vertical="center"/>
    </xf>
    <xf numFmtId="0" fontId="68" fillId="0" borderId="0" xfId="2" applyFont="1" applyFill="1" applyBorder="1">
      <alignment vertical="center"/>
    </xf>
    <xf numFmtId="0" fontId="69" fillId="0" borderId="0" xfId="2" applyFont="1" applyFill="1" applyBorder="1">
      <alignment vertical="center"/>
    </xf>
    <xf numFmtId="0" fontId="44" fillId="0" borderId="0" xfId="2" applyFont="1" applyFill="1" applyBorder="1" applyAlignment="1">
      <alignment horizontal="left" vertical="center"/>
    </xf>
    <xf numFmtId="0" fontId="74" fillId="0" borderId="0" xfId="3" applyFont="1" applyBorder="1" applyAlignment="1" applyProtection="1">
      <alignment horizontal="left" vertical="center"/>
    </xf>
    <xf numFmtId="0" fontId="73" fillId="0" borderId="0" xfId="0" applyFont="1" applyBorder="1" applyAlignment="1">
      <alignment horizontal="left" vertical="center"/>
    </xf>
    <xf numFmtId="0" fontId="76" fillId="0" borderId="0" xfId="0" applyFont="1" applyBorder="1">
      <alignment vertical="center"/>
    </xf>
    <xf numFmtId="49" fontId="44" fillId="0" borderId="0" xfId="0" applyNumberFormat="1" applyFont="1" applyBorder="1" applyAlignment="1">
      <alignment horizontal="left" vertical="center"/>
    </xf>
    <xf numFmtId="0" fontId="77" fillId="0" borderId="0" xfId="0" applyFont="1" applyBorder="1" applyAlignment="1">
      <alignment horizontal="left" vertical="center"/>
    </xf>
    <xf numFmtId="49" fontId="81" fillId="0" borderId="0" xfId="0" applyNumberFormat="1" applyFont="1" applyAlignment="1">
      <alignment horizontal="left" vertical="center"/>
    </xf>
    <xf numFmtId="176" fontId="62" fillId="0" borderId="0" xfId="2" applyNumberFormat="1" applyFont="1" applyFill="1" applyAlignment="1">
      <alignment horizontal="center" vertical="center"/>
    </xf>
    <xf numFmtId="176" fontId="44" fillId="0" borderId="0" xfId="2" applyNumberFormat="1" applyFont="1" applyFill="1" applyAlignment="1">
      <alignment horizontal="center" vertical="center"/>
    </xf>
    <xf numFmtId="176" fontId="44" fillId="0" borderId="0" xfId="2" applyNumberFormat="1" applyFont="1" applyFill="1" applyAlignment="1">
      <alignment horizontal="center" vertical="center" shrinkToFit="1"/>
    </xf>
    <xf numFmtId="176" fontId="44" fillId="0" borderId="0" xfId="0" applyNumberFormat="1" applyFont="1" applyAlignment="1" applyProtection="1">
      <alignment horizontal="center" vertical="center"/>
      <protection locked="0"/>
    </xf>
    <xf numFmtId="176" fontId="44" fillId="0" borderId="0" xfId="0" applyNumberFormat="1" applyFont="1" applyAlignment="1">
      <alignment horizontal="center" vertical="center" shrinkToFit="1"/>
    </xf>
    <xf numFmtId="0" fontId="67" fillId="0" borderId="0" xfId="2" applyFont="1" applyFill="1" applyBorder="1" applyAlignment="1">
      <alignment horizontal="left" vertical="center"/>
    </xf>
    <xf numFmtId="0" fontId="45" fillId="0" borderId="0" xfId="1" applyFont="1" applyFill="1" applyAlignment="1">
      <alignment horizontal="left" vertical="center"/>
    </xf>
    <xf numFmtId="0" fontId="62" fillId="0" borderId="0" xfId="2" applyFont="1" applyFill="1">
      <alignment vertical="center"/>
    </xf>
    <xf numFmtId="0" fontId="43" fillId="0" borderId="0" xfId="3" applyFont="1" applyFill="1" applyAlignment="1" applyProtection="1">
      <alignment horizontal="left" vertical="center" wrapText="1"/>
    </xf>
    <xf numFmtId="0" fontId="6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2" fillId="0" borderId="0" xfId="3" applyFont="1" applyAlignment="1" applyProtection="1">
      <alignment horizontal="center" vertical="center"/>
    </xf>
    <xf numFmtId="0" fontId="44" fillId="0" borderId="0" xfId="3" applyFont="1" applyAlignment="1" applyProtection="1">
      <alignment vertical="center"/>
    </xf>
    <xf numFmtId="0" fontId="79" fillId="0" borderId="0" xfId="3" applyFont="1" applyAlignment="1" applyProtection="1">
      <alignment horizontal="center" vertical="center"/>
    </xf>
    <xf numFmtId="0" fontId="73" fillId="0" borderId="0" xfId="2" applyFont="1" applyFill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72" fillId="0" borderId="0" xfId="3" applyFont="1" applyAlignment="1" applyProtection="1">
      <alignment horizontal="left" vertical="center"/>
    </xf>
    <xf numFmtId="0" fontId="85" fillId="0" borderId="0" xfId="3" applyFont="1" applyAlignment="1" applyProtection="1">
      <alignment horizontal="left" vertical="center"/>
    </xf>
    <xf numFmtId="0" fontId="69" fillId="0" borderId="0" xfId="3" applyFont="1" applyAlignment="1" applyProtection="1">
      <alignment vertical="center"/>
    </xf>
    <xf numFmtId="0" fontId="43" fillId="0" borderId="40" xfId="3" applyFont="1" applyFill="1" applyBorder="1" applyAlignment="1" applyProtection="1">
      <alignment horizontal="left" vertical="center"/>
    </xf>
    <xf numFmtId="0" fontId="43" fillId="0" borderId="41" xfId="3" applyFont="1" applyFill="1" applyBorder="1" applyAlignment="1" applyProtection="1">
      <alignment horizontal="left" vertical="center"/>
    </xf>
    <xf numFmtId="0" fontId="43" fillId="0" borderId="0" xfId="0" applyFont="1" applyAlignment="1">
      <alignment horizontal="left" vertical="center"/>
    </xf>
    <xf numFmtId="0" fontId="85" fillId="0" borderId="0" xfId="3" applyFont="1" applyFill="1" applyBorder="1" applyAlignment="1" applyProtection="1">
      <alignment horizontal="left" vertical="center"/>
    </xf>
    <xf numFmtId="0" fontId="73" fillId="0" borderId="0" xfId="0" applyFont="1" applyAlignment="1">
      <alignment horizontal="center" vertical="center"/>
    </xf>
    <xf numFmtId="0" fontId="73" fillId="0" borderId="0" xfId="3" applyFont="1" applyAlignment="1" applyProtection="1">
      <alignment horizontal="center" vertical="center"/>
    </xf>
    <xf numFmtId="0" fontId="45" fillId="0" borderId="0" xfId="3" applyFont="1" applyAlignment="1" applyProtection="1">
      <alignment horizontal="center" vertical="center"/>
    </xf>
    <xf numFmtId="0" fontId="74" fillId="0" borderId="0" xfId="3" applyFont="1" applyAlignment="1" applyProtection="1">
      <alignment horizontal="center" vertical="center"/>
    </xf>
    <xf numFmtId="0" fontId="75" fillId="0" borderId="0" xfId="3" applyFont="1" applyAlignment="1" applyProtection="1">
      <alignment horizontal="center" vertical="center"/>
    </xf>
    <xf numFmtId="0" fontId="50" fillId="0" borderId="0" xfId="3" applyFont="1" applyAlignment="1" applyProtection="1">
      <alignment horizontal="center" vertical="center"/>
    </xf>
    <xf numFmtId="0" fontId="50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45" fillId="0" borderId="0" xfId="3" applyFont="1" applyFill="1" applyAlignment="1" applyProtection="1">
      <alignment horizontal="left" vertical="center"/>
    </xf>
    <xf numFmtId="0" fontId="62" fillId="0" borderId="0" xfId="2" applyFont="1" applyFill="1" applyAlignment="1">
      <alignment horizontal="left" vertical="center" wrapText="1"/>
    </xf>
    <xf numFmtId="0" fontId="62" fillId="0" borderId="0" xfId="2" applyFont="1" applyFill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86" fillId="0" borderId="0" xfId="0" applyFont="1">
      <alignment vertical="center"/>
    </xf>
    <xf numFmtId="49" fontId="74" fillId="0" borderId="0" xfId="3" applyNumberFormat="1" applyFont="1" applyAlignment="1" applyProtection="1">
      <alignment horizontal="center" vertical="center"/>
    </xf>
    <xf numFmtId="0" fontId="86" fillId="0" borderId="0" xfId="0" applyFont="1" applyAlignment="1">
      <alignment vertical="center" shrinkToFit="1"/>
    </xf>
    <xf numFmtId="0" fontId="86" fillId="0" borderId="0" xfId="0" applyFont="1" applyFill="1" applyAlignment="1">
      <alignment vertical="center"/>
    </xf>
    <xf numFmtId="0" fontId="81" fillId="0" borderId="0" xfId="0" applyFont="1" applyFill="1" applyAlignment="1">
      <alignment horizontal="left" vertical="center"/>
    </xf>
    <xf numFmtId="0" fontId="44" fillId="0" borderId="0" xfId="0" applyFont="1" applyAlignment="1" applyProtection="1">
      <alignment horizontal="left" vertical="center" shrinkToFit="1"/>
      <protection locked="0"/>
    </xf>
    <xf numFmtId="0" fontId="44" fillId="0" borderId="0" xfId="0" applyFont="1" applyFill="1" applyAlignment="1">
      <alignment vertical="center" wrapText="1"/>
    </xf>
    <xf numFmtId="0" fontId="44" fillId="0" borderId="0" xfId="0" applyFont="1" applyAlignment="1">
      <alignment vertical="center" wrapText="1"/>
    </xf>
    <xf numFmtId="49" fontId="45" fillId="0" borderId="0" xfId="1" applyNumberFormat="1" applyFont="1" applyFill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49" fontId="75" fillId="0" borderId="0" xfId="0" applyNumberFormat="1" applyFont="1" applyAlignment="1">
      <alignment horizontal="center" vertical="center"/>
    </xf>
    <xf numFmtId="49" fontId="50" fillId="0" borderId="0" xfId="3" applyNumberFormat="1" applyFont="1" applyAlignment="1" applyProtection="1">
      <alignment horizontal="center" vertical="center"/>
    </xf>
    <xf numFmtId="49" fontId="44" fillId="0" borderId="0" xfId="1" applyNumberFormat="1" applyFont="1" applyFill="1" applyAlignment="1">
      <alignment horizontal="center" vertical="center"/>
    </xf>
    <xf numFmtId="0" fontId="81" fillId="0" borderId="0" xfId="3" applyFont="1" applyAlignment="1" applyProtection="1">
      <alignment horizontal="left" vertical="center"/>
    </xf>
    <xf numFmtId="49" fontId="75" fillId="0" borderId="0" xfId="3" applyNumberFormat="1" applyFont="1" applyAlignment="1" applyProtection="1">
      <alignment horizontal="center" vertical="center"/>
    </xf>
    <xf numFmtId="0" fontId="48" fillId="0" borderId="17" xfId="0" applyFont="1" applyBorder="1" applyAlignment="1" applyProtection="1">
      <alignment horizontal="center" vertical="center"/>
      <protection hidden="1"/>
    </xf>
    <xf numFmtId="0" fontId="65" fillId="12" borderId="16" xfId="0" applyFont="1" applyFill="1" applyBorder="1" applyProtection="1">
      <alignment vertical="center"/>
      <protection hidden="1"/>
    </xf>
    <xf numFmtId="0" fontId="64" fillId="12" borderId="16" xfId="0" applyFont="1" applyFill="1" applyBorder="1" applyProtection="1">
      <alignment vertical="center"/>
      <protection hidden="1"/>
    </xf>
    <xf numFmtId="0" fontId="42" fillId="12" borderId="16" xfId="0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50" fillId="0" borderId="18" xfId="0" applyFont="1" applyBorder="1" applyAlignment="1" applyProtection="1">
      <alignment horizontal="center" vertical="center"/>
      <protection hidden="1"/>
    </xf>
    <xf numFmtId="0" fontId="90" fillId="0" borderId="16" xfId="0" applyFont="1" applyBorder="1" applyAlignment="1" applyProtection="1">
      <alignment horizontal="center" vertical="center"/>
      <protection hidden="1"/>
    </xf>
    <xf numFmtId="0" fontId="91" fillId="0" borderId="16" xfId="0" applyFont="1" applyBorder="1" applyAlignment="1" applyProtection="1">
      <alignment horizontal="center" vertical="center"/>
      <protection hidden="1"/>
    </xf>
    <xf numFmtId="0" fontId="50" fillId="0" borderId="16" xfId="0" applyFont="1" applyBorder="1" applyAlignment="1" applyProtection="1">
      <alignment horizontal="center" vertical="center" shrinkToFit="1"/>
      <protection hidden="1"/>
    </xf>
    <xf numFmtId="0" fontId="92" fillId="0" borderId="16" xfId="0" applyFont="1" applyBorder="1" applyAlignment="1" applyProtection="1">
      <alignment horizontal="center" vertical="center" shrinkToFit="1"/>
      <protection hidden="1"/>
    </xf>
    <xf numFmtId="9" fontId="93" fillId="0" borderId="16" xfId="0" applyNumberFormat="1" applyFont="1" applyBorder="1" applyAlignment="1" applyProtection="1">
      <alignment horizontal="center" vertical="center" shrinkToFit="1"/>
      <protection hidden="1"/>
    </xf>
    <xf numFmtId="0" fontId="94" fillId="0" borderId="0" xfId="0" applyFont="1" applyAlignment="1" applyProtection="1">
      <alignment horizontal="center" vertical="center" shrinkToFit="1"/>
      <protection hidden="1"/>
    </xf>
    <xf numFmtId="0" fontId="95" fillId="12" borderId="16" xfId="0" applyFont="1" applyFill="1" applyBorder="1" applyAlignment="1" applyProtection="1">
      <alignment horizontal="center" vertical="center"/>
      <protection hidden="1"/>
    </xf>
    <xf numFmtId="0" fontId="91" fillId="12" borderId="16" xfId="0" applyFont="1" applyFill="1" applyBorder="1" applyAlignment="1" applyProtection="1">
      <alignment horizontal="center" vertical="center"/>
      <protection hidden="1"/>
    </xf>
    <xf numFmtId="0" fontId="96" fillId="12" borderId="16" xfId="0" applyFont="1" applyFill="1" applyBorder="1" applyAlignment="1" applyProtection="1">
      <alignment horizontal="center" vertical="center"/>
      <protection hidden="1"/>
    </xf>
    <xf numFmtId="9" fontId="91" fillId="12" borderId="16" xfId="0" applyNumberFormat="1" applyFont="1" applyFill="1" applyBorder="1" applyAlignment="1" applyProtection="1">
      <alignment horizontal="center" vertical="center"/>
      <protection hidden="1"/>
    </xf>
    <xf numFmtId="0" fontId="97" fillId="0" borderId="0" xfId="0" applyFont="1" applyAlignment="1" applyProtection="1">
      <alignment horizontal="center" vertical="center"/>
      <protection hidden="1"/>
    </xf>
    <xf numFmtId="0" fontId="95" fillId="0" borderId="16" xfId="0" applyFont="1" applyBorder="1" applyAlignment="1" applyProtection="1">
      <alignment horizontal="center" vertical="center"/>
      <protection hidden="1"/>
    </xf>
    <xf numFmtId="0" fontId="96" fillId="0" borderId="16" xfId="0" applyFont="1" applyBorder="1" applyAlignment="1" applyProtection="1">
      <alignment horizontal="center" vertical="center"/>
      <protection hidden="1"/>
    </xf>
    <xf numFmtId="9" fontId="91" fillId="0" borderId="16" xfId="0" applyNumberFormat="1" applyFont="1" applyBorder="1" applyAlignment="1" applyProtection="1">
      <alignment horizontal="center" vertical="center"/>
      <protection hidden="1"/>
    </xf>
    <xf numFmtId="0" fontId="98" fillId="0" borderId="16" xfId="0" applyFont="1" applyBorder="1" applyAlignment="1" applyProtection="1">
      <alignment horizontal="center" vertical="center"/>
      <protection hidden="1"/>
    </xf>
    <xf numFmtId="0" fontId="95" fillId="5" borderId="16" xfId="0" applyFont="1" applyFill="1" applyBorder="1" applyAlignment="1" applyProtection="1">
      <alignment horizontal="center" vertical="center"/>
      <protection hidden="1"/>
    </xf>
    <xf numFmtId="0" fontId="91" fillId="5" borderId="16" xfId="0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hidden="1"/>
    </xf>
    <xf numFmtId="9" fontId="97" fillId="0" borderId="0" xfId="0" applyNumberFormat="1" applyFont="1" applyAlignment="1" applyProtection="1">
      <alignment horizontal="center" vertical="center"/>
      <protection hidden="1"/>
    </xf>
    <xf numFmtId="0" fontId="96" fillId="0" borderId="15" xfId="0" applyFont="1" applyBorder="1" applyAlignment="1" applyProtection="1">
      <alignment horizontal="center" vertical="center"/>
      <protection hidden="1"/>
    </xf>
    <xf numFmtId="0" fontId="97" fillId="0" borderId="15" xfId="0" applyFont="1" applyBorder="1" applyAlignment="1" applyProtection="1">
      <alignment horizontal="center" vertical="center"/>
      <protection hidden="1"/>
    </xf>
    <xf numFmtId="9" fontId="97" fillId="0" borderId="15" xfId="0" applyNumberFormat="1" applyFont="1" applyBorder="1" applyAlignment="1" applyProtection="1">
      <alignment horizontal="center" vertical="center"/>
      <protection hidden="1"/>
    </xf>
    <xf numFmtId="0" fontId="44" fillId="0" borderId="15" xfId="0" applyFont="1" applyBorder="1" applyProtection="1">
      <alignment vertical="center"/>
      <protection hidden="1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73" fillId="0" borderId="0" xfId="0" applyFont="1" applyFill="1" applyAlignment="1">
      <alignment horizontal="left" vertical="center"/>
    </xf>
    <xf numFmtId="0" fontId="4" fillId="0" borderId="0" xfId="3" applyAlignment="1" applyProtection="1">
      <alignment vertical="center"/>
    </xf>
    <xf numFmtId="0" fontId="69" fillId="4" borderId="0" xfId="0" applyFont="1" applyFill="1" applyAlignment="1">
      <alignment vertical="center"/>
    </xf>
    <xf numFmtId="176" fontId="44" fillId="0" borderId="0" xfId="0" applyNumberFormat="1" applyFont="1" applyFill="1" applyAlignment="1">
      <alignment horizontal="center" vertical="center"/>
    </xf>
    <xf numFmtId="49" fontId="44" fillId="0" borderId="0" xfId="0" applyNumberFormat="1" applyFont="1" applyFill="1" applyAlignment="1">
      <alignment horizontal="left" vertical="center"/>
    </xf>
    <xf numFmtId="0" fontId="71" fillId="0" borderId="0" xfId="0" applyFont="1" applyFill="1" applyAlignment="1">
      <alignment horizontal="center" vertical="center"/>
    </xf>
    <xf numFmtId="0" fontId="43" fillId="0" borderId="0" xfId="0" applyFont="1" applyFill="1" applyAlignment="1" applyProtection="1">
      <alignment horizontal="left" vertical="center"/>
    </xf>
    <xf numFmtId="0" fontId="44" fillId="4" borderId="0" xfId="0" applyFont="1" applyFill="1" applyAlignment="1">
      <alignment vertical="center"/>
    </xf>
    <xf numFmtId="0" fontId="73" fillId="0" borderId="0" xfId="0" applyFont="1" applyFill="1" applyAlignment="1">
      <alignment horizontal="center" vertical="center"/>
    </xf>
    <xf numFmtId="0" fontId="44" fillId="0" borderId="0" xfId="0" applyFont="1" applyFill="1" applyAlignment="1" applyProtection="1">
      <alignment horizontal="center" vertical="center"/>
      <protection locked="0"/>
    </xf>
    <xf numFmtId="0" fontId="81" fillId="0" borderId="0" xfId="0" applyNumberFormat="1" applyFont="1" applyFill="1" applyAlignment="1">
      <alignment horizontal="left" vertical="center"/>
    </xf>
    <xf numFmtId="49" fontId="44" fillId="0" borderId="0" xfId="0" applyNumberFormat="1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49" fontId="62" fillId="0" borderId="0" xfId="0" applyNumberFormat="1" applyFont="1" applyAlignment="1">
      <alignment horizontal="left" vertical="center"/>
    </xf>
    <xf numFmtId="0" fontId="67" fillId="0" borderId="0" xfId="3" applyFont="1" applyAlignment="1" applyProtection="1">
      <alignment horizontal="left" vertical="center"/>
    </xf>
    <xf numFmtId="0" fontId="67" fillId="4" borderId="0" xfId="3" applyFont="1" applyFill="1" applyAlignment="1" applyProtection="1">
      <alignment horizontal="left" vertical="center"/>
    </xf>
    <xf numFmtId="0" fontId="65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49" fontId="68" fillId="0" borderId="0" xfId="0" applyNumberFormat="1" applyFont="1" applyFill="1" applyAlignment="1">
      <alignment vertical="center"/>
    </xf>
    <xf numFmtId="0" fontId="44" fillId="0" borderId="0" xfId="3" applyFont="1" applyFill="1" applyAlignment="1" applyProtection="1">
      <alignment horizontal="center" vertical="center"/>
    </xf>
    <xf numFmtId="49" fontId="44" fillId="0" borderId="0" xfId="3" applyNumberFormat="1" applyFont="1" applyFill="1" applyAlignment="1" applyProtection="1">
      <alignment horizontal="center" vertical="center"/>
    </xf>
    <xf numFmtId="0" fontId="44" fillId="0" borderId="2" xfId="0" applyFont="1" applyBorder="1" applyAlignment="1">
      <alignment horizontal="left" vertical="center"/>
    </xf>
    <xf numFmtId="0" fontId="87" fillId="0" borderId="0" xfId="0" applyFont="1" applyProtection="1">
      <alignment vertical="center"/>
      <protection hidden="1"/>
    </xf>
    <xf numFmtId="0" fontId="44" fillId="0" borderId="0" xfId="0" applyFont="1" applyProtection="1">
      <alignment vertical="center"/>
      <protection hidden="1"/>
    </xf>
    <xf numFmtId="0" fontId="89" fillId="0" borderId="0" xfId="0" applyFont="1" applyAlignment="1" applyProtection="1">
      <alignment horizontal="right" vertical="center"/>
      <protection hidden="1"/>
    </xf>
    <xf numFmtId="0" fontId="44" fillId="0" borderId="10" xfId="0" applyFont="1" applyBorder="1" applyAlignment="1" applyProtection="1">
      <alignment horizontal="center" vertical="center"/>
      <protection hidden="1"/>
    </xf>
    <xf numFmtId="0" fontId="44" fillId="0" borderId="10" xfId="0" applyFont="1" applyBorder="1" applyProtection="1">
      <alignment vertical="center"/>
      <protection hidden="1"/>
    </xf>
    <xf numFmtId="0" fontId="44" fillId="12" borderId="16" xfId="0" applyFont="1" applyFill="1" applyBorder="1" applyAlignment="1" applyProtection="1">
      <alignment horizontal="center" vertical="center"/>
      <protection hidden="1"/>
    </xf>
    <xf numFmtId="0" fontId="44" fillId="0" borderId="16" xfId="0" applyFont="1" applyBorder="1" applyAlignment="1" applyProtection="1">
      <alignment horizontal="center" vertical="center"/>
      <protection hidden="1"/>
    </xf>
    <xf numFmtId="0" fontId="44" fillId="5" borderId="16" xfId="0" applyFont="1" applyFill="1" applyBorder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 vertical="center"/>
      <protection hidden="1"/>
    </xf>
    <xf numFmtId="0" fontId="99" fillId="17" borderId="16" xfId="0" applyFont="1" applyFill="1" applyBorder="1" applyAlignment="1" applyProtection="1">
      <alignment horizontal="center" vertical="center"/>
      <protection hidden="1"/>
    </xf>
    <xf numFmtId="0" fontId="44" fillId="0" borderId="32" xfId="0" applyFont="1" applyBorder="1" applyProtection="1">
      <alignment vertical="center"/>
      <protection hidden="1"/>
    </xf>
    <xf numFmtId="0" fontId="49" fillId="0" borderId="32" xfId="0" applyFont="1" applyBorder="1" applyProtection="1">
      <alignment vertical="center"/>
      <protection hidden="1"/>
    </xf>
    <xf numFmtId="0" fontId="44" fillId="0" borderId="33" xfId="0" applyFont="1" applyBorder="1" applyProtection="1">
      <alignment vertical="center"/>
      <protection hidden="1"/>
    </xf>
    <xf numFmtId="0" fontId="49" fillId="0" borderId="2" xfId="0" applyFont="1" applyBorder="1" applyProtection="1">
      <alignment vertical="center"/>
      <protection hidden="1"/>
    </xf>
    <xf numFmtId="0" fontId="49" fillId="0" borderId="0" xfId="0" applyFont="1" applyProtection="1">
      <alignment vertical="center"/>
      <protection hidden="1"/>
    </xf>
    <xf numFmtId="0" fontId="44" fillId="0" borderId="1" xfId="0" applyFont="1" applyBorder="1" applyProtection="1">
      <alignment vertical="center"/>
      <protection hidden="1"/>
    </xf>
    <xf numFmtId="0" fontId="44" fillId="0" borderId="2" xfId="0" applyFont="1" applyBorder="1" applyProtection="1">
      <alignment vertical="center"/>
      <protection hidden="1"/>
    </xf>
    <xf numFmtId="0" fontId="100" fillId="0" borderId="0" xfId="0" applyFont="1" applyAlignment="1" applyProtection="1">
      <alignment horizontal="right" vertical="center" shrinkToFit="1"/>
      <protection hidden="1"/>
    </xf>
    <xf numFmtId="0" fontId="49" fillId="0" borderId="0" xfId="0" applyFont="1" applyAlignment="1" applyProtection="1">
      <alignment horizontal="right" vertical="center"/>
      <protection hidden="1"/>
    </xf>
    <xf numFmtId="0" fontId="52" fillId="0" borderId="0" xfId="3" applyFont="1" applyAlignment="1" applyProtection="1">
      <alignment vertical="center"/>
      <protection hidden="1"/>
    </xf>
    <xf numFmtId="0" fontId="52" fillId="0" borderId="35" xfId="3" applyFont="1" applyBorder="1" applyAlignment="1" applyProtection="1">
      <alignment vertical="center"/>
      <protection hidden="1"/>
    </xf>
    <xf numFmtId="0" fontId="52" fillId="0" borderId="15" xfId="3" applyFont="1" applyBorder="1" applyAlignment="1" applyProtection="1">
      <alignment vertical="center"/>
      <protection hidden="1"/>
    </xf>
    <xf numFmtId="0" fontId="49" fillId="0" borderId="15" xfId="0" applyFont="1" applyBorder="1" applyProtection="1">
      <alignment vertical="center"/>
      <protection hidden="1"/>
    </xf>
    <xf numFmtId="0" fontId="49" fillId="0" borderId="36" xfId="0" applyFont="1" applyBorder="1" applyProtection="1">
      <alignment vertical="center"/>
      <protection hidden="1"/>
    </xf>
    <xf numFmtId="0" fontId="99" fillId="17" borderId="2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Protection="1">
      <alignment vertical="center"/>
      <protection hidden="1"/>
    </xf>
    <xf numFmtId="0" fontId="100" fillId="0" borderId="0" xfId="0" applyFont="1" applyBorder="1" applyAlignment="1" applyProtection="1">
      <alignment horizontal="right" vertical="center" shrinkToFit="1"/>
      <protection hidden="1"/>
    </xf>
    <xf numFmtId="0" fontId="49" fillId="0" borderId="1" xfId="0" applyFont="1" applyBorder="1" applyProtection="1">
      <alignment vertical="center"/>
      <protection hidden="1"/>
    </xf>
    <xf numFmtId="0" fontId="49" fillId="0" borderId="0" xfId="3" applyFont="1" applyAlignment="1" applyProtection="1">
      <alignment horizontal="right" vertical="center"/>
      <protection hidden="1"/>
    </xf>
    <xf numFmtId="0" fontId="49" fillId="0" borderId="2" xfId="0" applyFont="1" applyFill="1" applyBorder="1" applyAlignment="1" applyProtection="1">
      <alignment horizontal="left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13" xfId="0" applyFont="1" applyBorder="1" applyProtection="1">
      <alignment vertical="center"/>
      <protection hidden="1"/>
    </xf>
    <xf numFmtId="0" fontId="57" fillId="17" borderId="31" xfId="0" applyFont="1" applyFill="1" applyBorder="1" applyAlignment="1" applyProtection="1">
      <alignment horizontal="center" vertical="center"/>
      <protection hidden="1"/>
    </xf>
    <xf numFmtId="0" fontId="49" fillId="0" borderId="33" xfId="0" applyFont="1" applyBorder="1" applyProtection="1">
      <alignment vertical="center"/>
      <protection hidden="1"/>
    </xf>
    <xf numFmtId="0" fontId="94" fillId="0" borderId="2" xfId="0" applyFont="1" applyBorder="1" applyProtection="1">
      <alignment vertical="center"/>
      <protection hidden="1"/>
    </xf>
    <xf numFmtId="0" fontId="88" fillId="0" borderId="0" xfId="0" applyFont="1" applyAlignment="1" applyProtection="1">
      <alignment horizontal="left" vertical="center"/>
      <protection hidden="1"/>
    </xf>
    <xf numFmtId="0" fontId="52" fillId="0" borderId="0" xfId="3" applyFont="1" applyBorder="1" applyAlignment="1" applyProtection="1">
      <alignment horizontal="left" vertical="center"/>
      <protection hidden="1"/>
    </xf>
    <xf numFmtId="0" fontId="87" fillId="0" borderId="0" xfId="0" applyFont="1" applyAlignment="1" applyProtection="1">
      <alignment horizontal="left" vertical="center"/>
      <protection hidden="1"/>
    </xf>
    <xf numFmtId="0" fontId="88" fillId="0" borderId="0" xfId="0" applyFont="1" applyBorder="1" applyAlignment="1" applyProtection="1">
      <alignment horizontal="left" vertical="center"/>
      <protection hidden="1"/>
    </xf>
    <xf numFmtId="0" fontId="44" fillId="0" borderId="35" xfId="0" applyFont="1" applyBorder="1" applyProtection="1">
      <alignment vertical="center"/>
      <protection hidden="1"/>
    </xf>
    <xf numFmtId="0" fontId="49" fillId="0" borderId="15" xfId="0" applyFont="1" applyBorder="1" applyAlignment="1" applyProtection="1">
      <alignment horizontal="right" vertical="center"/>
      <protection hidden="1"/>
    </xf>
    <xf numFmtId="0" fontId="100" fillId="0" borderId="15" xfId="0" applyFont="1" applyBorder="1" applyAlignment="1" applyProtection="1">
      <alignment horizontal="right" vertical="center" shrinkToFit="1"/>
      <protection hidden="1"/>
    </xf>
    <xf numFmtId="0" fontId="44" fillId="0" borderId="36" xfId="0" applyFont="1" applyBorder="1" applyProtection="1">
      <alignment vertical="center"/>
      <protection hidden="1"/>
    </xf>
    <xf numFmtId="0" fontId="94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Protection="1">
      <alignment vertical="center"/>
      <protection hidden="1"/>
    </xf>
    <xf numFmtId="0" fontId="92" fillId="0" borderId="2" xfId="0" applyFont="1" applyFill="1" applyBorder="1" applyAlignment="1" applyProtection="1">
      <alignment horizontal="center" vertical="center"/>
      <protection hidden="1"/>
    </xf>
    <xf numFmtId="0" fontId="53" fillId="0" borderId="0" xfId="0" applyFont="1" applyBorder="1" applyProtection="1">
      <alignment vertical="center"/>
      <protection hidden="1"/>
    </xf>
    <xf numFmtId="0" fontId="99" fillId="0" borderId="2" xfId="0" applyFont="1" applyFill="1" applyBorder="1" applyAlignment="1" applyProtection="1">
      <alignment horizontal="center" vertical="center"/>
      <protection hidden="1"/>
    </xf>
    <xf numFmtId="0" fontId="101" fillId="0" borderId="0" xfId="0" applyFont="1" applyBorder="1" applyProtection="1">
      <alignment vertical="center"/>
      <protection hidden="1"/>
    </xf>
    <xf numFmtId="0" fontId="102" fillId="0" borderId="0" xfId="0" applyFont="1" applyBorder="1" applyProtection="1">
      <alignment vertical="center"/>
      <protection hidden="1"/>
    </xf>
    <xf numFmtId="0" fontId="102" fillId="0" borderId="1" xfId="0" applyFont="1" applyBorder="1" applyProtection="1">
      <alignment vertical="center"/>
      <protection hidden="1"/>
    </xf>
    <xf numFmtId="0" fontId="97" fillId="0" borderId="0" xfId="0" applyFont="1" applyAlignment="1" applyProtection="1">
      <alignment horizontal="right" vertical="center"/>
      <protection hidden="1"/>
    </xf>
    <xf numFmtId="0" fontId="101" fillId="0" borderId="0" xfId="0" applyFont="1" applyProtection="1">
      <alignment vertical="center"/>
      <protection hidden="1"/>
    </xf>
    <xf numFmtId="0" fontId="102" fillId="0" borderId="0" xfId="0" applyFont="1" applyProtection="1">
      <alignment vertical="center"/>
      <protection hidden="1"/>
    </xf>
    <xf numFmtId="0" fontId="44" fillId="0" borderId="0" xfId="0" applyFont="1" applyBorder="1" applyAlignment="1" applyProtection="1">
      <alignment horizontal="center" vertical="center"/>
      <protection hidden="1"/>
    </xf>
    <xf numFmtId="0" fontId="103" fillId="0" borderId="2" xfId="0" applyFont="1" applyBorder="1" applyAlignment="1" applyProtection="1">
      <alignment horizontal="center" vertical="center"/>
      <protection hidden="1"/>
    </xf>
    <xf numFmtId="0" fontId="104" fillId="0" borderId="0" xfId="0" applyFont="1" applyProtection="1">
      <alignment vertical="center"/>
      <protection hidden="1"/>
    </xf>
    <xf numFmtId="0" fontId="105" fillId="0" borderId="0" xfId="0" applyFont="1" applyProtection="1">
      <alignment vertical="center"/>
      <protection hidden="1"/>
    </xf>
    <xf numFmtId="0" fontId="53" fillId="0" borderId="0" xfId="0" applyFont="1" applyProtection="1">
      <alignment vertical="center"/>
      <protection hidden="1"/>
    </xf>
    <xf numFmtId="0" fontId="99" fillId="0" borderId="2" xfId="0" applyFont="1" applyBorder="1" applyAlignment="1" applyProtection="1">
      <alignment horizontal="center" vertical="center"/>
      <protection hidden="1"/>
    </xf>
    <xf numFmtId="178" fontId="103" fillId="0" borderId="2" xfId="0" applyNumberFormat="1" applyFont="1" applyBorder="1" applyAlignment="1" applyProtection="1">
      <alignment horizontal="center" vertical="center"/>
      <protection hidden="1"/>
    </xf>
    <xf numFmtId="0" fontId="106" fillId="0" borderId="0" xfId="0" applyFont="1" applyProtection="1">
      <alignment vertical="center"/>
      <protection hidden="1"/>
    </xf>
    <xf numFmtId="0" fontId="107" fillId="0" borderId="2" xfId="0" applyFont="1" applyBorder="1" applyAlignment="1" applyProtection="1">
      <alignment horizontal="center" vertical="center"/>
      <protection hidden="1"/>
    </xf>
    <xf numFmtId="0" fontId="54" fillId="0" borderId="0" xfId="0" applyFont="1" applyProtection="1">
      <alignment vertical="center"/>
      <protection hidden="1"/>
    </xf>
    <xf numFmtId="0" fontId="108" fillId="0" borderId="0" xfId="0" applyFont="1" applyProtection="1">
      <alignment vertical="center"/>
      <protection hidden="1"/>
    </xf>
    <xf numFmtId="0" fontId="108" fillId="0" borderId="1" xfId="0" applyFont="1" applyBorder="1" applyProtection="1">
      <alignment vertical="center"/>
      <protection hidden="1"/>
    </xf>
    <xf numFmtId="0" fontId="108" fillId="0" borderId="0" xfId="0" applyFont="1" applyAlignment="1" applyProtection="1">
      <alignment horizontal="center" vertical="center"/>
      <protection hidden="1"/>
    </xf>
    <xf numFmtId="0" fontId="104" fillId="0" borderId="2" xfId="0" applyFont="1" applyBorder="1" applyAlignment="1" applyProtection="1">
      <alignment horizontal="center" vertical="center"/>
      <protection hidden="1"/>
    </xf>
    <xf numFmtId="0" fontId="48" fillId="0" borderId="0" xfId="0" applyFont="1" applyProtection="1">
      <alignment vertical="center"/>
      <protection hidden="1"/>
    </xf>
    <xf numFmtId="0" fontId="48" fillId="0" borderId="1" xfId="0" applyFont="1" applyBorder="1" applyProtection="1">
      <alignment vertical="center"/>
      <protection hidden="1"/>
    </xf>
    <xf numFmtId="0" fontId="103" fillId="5" borderId="2" xfId="0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>
      <alignment vertical="center"/>
      <protection hidden="1"/>
    </xf>
    <xf numFmtId="0" fontId="45" fillId="0" borderId="1" xfId="0" applyFont="1" applyBorder="1" applyProtection="1">
      <alignment vertical="center"/>
      <protection hidden="1"/>
    </xf>
    <xf numFmtId="0" fontId="105" fillId="0" borderId="2" xfId="0" applyFont="1" applyBorder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104" fillId="0" borderId="0" xfId="0" applyFont="1" applyAlignment="1" applyProtection="1">
      <alignment horizontal="left" vertical="center"/>
      <protection hidden="1"/>
    </xf>
    <xf numFmtId="0" fontId="104" fillId="0" borderId="0" xfId="0" applyFont="1" applyAlignment="1" applyProtection="1">
      <alignment vertical="center" wrapText="1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109" fillId="0" borderId="0" xfId="0" applyFont="1" applyProtection="1">
      <alignment vertical="center"/>
      <protection hidden="1"/>
    </xf>
    <xf numFmtId="177" fontId="104" fillId="0" borderId="2" xfId="0" applyNumberFormat="1" applyFont="1" applyBorder="1" applyAlignment="1" applyProtection="1">
      <alignment horizontal="center" vertical="center"/>
      <protection hidden="1"/>
    </xf>
    <xf numFmtId="0" fontId="104" fillId="0" borderId="2" xfId="0" applyFont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vertical="center" wrapText="1"/>
      <protection hidden="1"/>
    </xf>
    <xf numFmtId="0" fontId="44" fillId="0" borderId="1" xfId="0" applyFont="1" applyBorder="1" applyAlignment="1" applyProtection="1">
      <alignment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left" vertical="center" wrapText="1"/>
      <protection hidden="1"/>
    </xf>
    <xf numFmtId="0" fontId="43" fillId="0" borderId="0" xfId="3" applyFont="1" applyAlignment="1" applyProtection="1">
      <alignment vertical="center"/>
      <protection hidden="1"/>
    </xf>
    <xf numFmtId="0" fontId="110" fillId="0" borderId="0" xfId="0" applyFont="1" applyProtection="1">
      <alignment vertical="center"/>
      <protection hidden="1"/>
    </xf>
    <xf numFmtId="0" fontId="103" fillId="0" borderId="0" xfId="0" applyFont="1" applyProtection="1">
      <alignment vertical="center"/>
      <protection hidden="1"/>
    </xf>
    <xf numFmtId="0" fontId="104" fillId="0" borderId="35" xfId="0" applyFont="1" applyBorder="1" applyAlignment="1" applyProtection="1">
      <alignment horizontal="center" vertical="center"/>
      <protection hidden="1"/>
    </xf>
    <xf numFmtId="0" fontId="104" fillId="0" borderId="15" xfId="0" applyFont="1" applyBorder="1" applyProtection="1">
      <alignment vertic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113" fillId="0" borderId="0" xfId="0" applyFont="1">
      <alignment vertical="center"/>
    </xf>
    <xf numFmtId="0" fontId="112" fillId="0" borderId="2" xfId="0" applyFont="1" applyFill="1" applyBorder="1" applyAlignment="1" applyProtection="1">
      <alignment horizontal="center" vertical="center"/>
      <protection hidden="1"/>
    </xf>
    <xf numFmtId="0" fontId="49" fillId="0" borderId="16" xfId="0" applyFont="1" applyBorder="1" applyAlignment="1" applyProtection="1">
      <alignment horizontal="center" vertical="center" shrinkToFit="1"/>
      <protection hidden="1"/>
    </xf>
    <xf numFmtId="0" fontId="46" fillId="12" borderId="16" xfId="0" applyFont="1" applyFill="1" applyBorder="1" applyAlignment="1" applyProtection="1">
      <alignment horizontal="center" vertical="center"/>
      <protection hidden="1"/>
    </xf>
    <xf numFmtId="0" fontId="49" fillId="0" borderId="19" xfId="0" applyFont="1" applyBorder="1" applyAlignment="1" applyProtection="1">
      <alignment horizontal="center" vertical="center"/>
      <protection hidden="1"/>
    </xf>
    <xf numFmtId="0" fontId="49" fillId="0" borderId="20" xfId="0" applyFont="1" applyBorder="1" applyAlignment="1" applyProtection="1">
      <alignment horizontal="center" vertical="center"/>
      <protection hidden="1"/>
    </xf>
    <xf numFmtId="0" fontId="49" fillId="0" borderId="21" xfId="0" applyFont="1" applyBorder="1" applyAlignment="1" applyProtection="1">
      <alignment horizontal="center" vertical="center"/>
      <protection hidden="1"/>
    </xf>
    <xf numFmtId="0" fontId="57" fillId="17" borderId="31" xfId="0" applyFont="1" applyFill="1" applyBorder="1" applyAlignment="1" applyProtection="1">
      <alignment horizontal="center" vertical="center"/>
      <protection hidden="1"/>
    </xf>
    <xf numFmtId="0" fontId="57" fillId="17" borderId="32" xfId="0" applyFont="1" applyFill="1" applyBorder="1" applyAlignment="1" applyProtection="1">
      <alignment horizontal="center" vertical="center"/>
      <protection hidden="1"/>
    </xf>
    <xf numFmtId="0" fontId="65" fillId="19" borderId="10" xfId="0" applyFont="1" applyFill="1" applyBorder="1" applyAlignment="1" applyProtection="1">
      <alignment horizontal="center" vertical="center"/>
      <protection hidden="1"/>
    </xf>
    <xf numFmtId="0" fontId="44" fillId="20" borderId="10" xfId="0" applyFont="1" applyFill="1" applyBorder="1" applyAlignment="1" applyProtection="1">
      <alignment horizontal="center" vertical="center"/>
      <protection hidden="1"/>
    </xf>
    <xf numFmtId="0" fontId="44" fillId="20" borderId="11" xfId="0" applyFont="1" applyFill="1" applyBorder="1" applyAlignment="1" applyProtection="1">
      <alignment horizontal="center" vertical="center"/>
      <protection hidden="1"/>
    </xf>
    <xf numFmtId="0" fontId="44" fillId="20" borderId="13" xfId="0" applyFont="1" applyFill="1" applyBorder="1" applyAlignment="1" applyProtection="1">
      <alignment horizontal="center" vertical="center"/>
      <protection hidden="1"/>
    </xf>
    <xf numFmtId="0" fontId="49" fillId="10" borderId="11" xfId="0" applyFont="1" applyFill="1" applyBorder="1" applyAlignment="1">
      <alignment horizontal="center" vertical="center" wrapText="1"/>
    </xf>
    <xf numFmtId="0" fontId="49" fillId="10" borderId="13" xfId="0" applyFont="1" applyFill="1" applyBorder="1" applyAlignment="1">
      <alignment horizontal="center" vertical="center" wrapText="1"/>
    </xf>
    <xf numFmtId="0" fontId="49" fillId="10" borderId="9" xfId="0" applyFont="1" applyFill="1" applyBorder="1" applyAlignment="1">
      <alignment horizontal="center" vertical="center" wrapText="1"/>
    </xf>
    <xf numFmtId="0" fontId="49" fillId="10" borderId="14" xfId="0" applyFont="1" applyFill="1" applyBorder="1" applyAlignment="1">
      <alignment horizontal="center" vertical="center" wrapText="1"/>
    </xf>
    <xf numFmtId="0" fontId="49" fillId="11" borderId="5" xfId="0" applyFont="1" applyFill="1" applyBorder="1" applyAlignment="1">
      <alignment horizontal="center" vertical="center"/>
    </xf>
    <xf numFmtId="0" fontId="49" fillId="11" borderId="6" xfId="0" applyFont="1" applyFill="1" applyBorder="1" applyAlignment="1">
      <alignment horizontal="center" vertical="center"/>
    </xf>
    <xf numFmtId="0" fontId="52" fillId="11" borderId="4" xfId="3" applyFont="1" applyFill="1" applyBorder="1" applyAlignment="1" applyProtection="1">
      <alignment horizontal="center" vertical="center" wrapText="1"/>
    </xf>
    <xf numFmtId="0" fontId="52" fillId="11" borderId="6" xfId="3" applyFont="1" applyFill="1" applyBorder="1" applyAlignment="1" applyProtection="1">
      <alignment horizontal="center" vertical="center" wrapText="1"/>
    </xf>
    <xf numFmtId="0" fontId="52" fillId="11" borderId="7" xfId="3" applyFont="1" applyFill="1" applyBorder="1" applyAlignment="1" applyProtection="1">
      <alignment horizontal="center" vertical="center" wrapText="1"/>
    </xf>
    <xf numFmtId="0" fontId="52" fillId="11" borderId="8" xfId="3" applyFont="1" applyFill="1" applyBorder="1" applyAlignment="1" applyProtection="1">
      <alignment horizontal="center" vertical="center" wrapText="1"/>
    </xf>
    <xf numFmtId="0" fontId="49" fillId="11" borderId="4" xfId="0" applyFont="1" applyFill="1" applyBorder="1" applyAlignment="1">
      <alignment horizontal="center" vertical="center"/>
    </xf>
    <xf numFmtId="0" fontId="49" fillId="11" borderId="3" xfId="0" applyFont="1" applyFill="1" applyBorder="1" applyAlignment="1">
      <alignment horizontal="center" vertical="center"/>
    </xf>
    <xf numFmtId="0" fontId="49" fillId="11" borderId="8" xfId="0" applyFont="1" applyFill="1" applyBorder="1" applyAlignment="1">
      <alignment horizontal="center" vertical="center"/>
    </xf>
    <xf numFmtId="0" fontId="49" fillId="11" borderId="7" xfId="0" applyFont="1" applyFill="1" applyBorder="1" applyAlignment="1">
      <alignment horizontal="center" vertical="center"/>
    </xf>
    <xf numFmtId="0" fontId="49" fillId="11" borderId="12" xfId="0" applyFont="1" applyFill="1" applyBorder="1" applyAlignment="1">
      <alignment horizontal="center" vertical="center"/>
    </xf>
    <xf numFmtId="0" fontId="49" fillId="11" borderId="13" xfId="0" applyFont="1" applyFill="1" applyBorder="1" applyAlignment="1">
      <alignment horizontal="center" vertical="center"/>
    </xf>
    <xf numFmtId="0" fontId="58" fillId="11" borderId="11" xfId="0" applyFont="1" applyFill="1" applyBorder="1" applyAlignment="1">
      <alignment horizontal="center" vertical="center" wrapText="1"/>
    </xf>
    <xf numFmtId="0" fontId="58" fillId="11" borderId="13" xfId="0" applyFont="1" applyFill="1" applyBorder="1" applyAlignment="1">
      <alignment horizontal="center" vertical="center" wrapText="1"/>
    </xf>
    <xf numFmtId="0" fontId="49" fillId="11" borderId="11" xfId="0" applyFont="1" applyFill="1" applyBorder="1" applyAlignment="1">
      <alignment horizontal="center" vertical="center"/>
    </xf>
    <xf numFmtId="0" fontId="52" fillId="11" borderId="4" xfId="3" applyFont="1" applyFill="1" applyBorder="1" applyAlignment="1" applyProtection="1">
      <alignment horizontal="center" vertical="center"/>
    </xf>
    <xf numFmtId="0" fontId="52" fillId="11" borderId="6" xfId="3" applyFont="1" applyFill="1" applyBorder="1" applyAlignment="1" applyProtection="1">
      <alignment horizontal="center" vertical="center"/>
    </xf>
    <xf numFmtId="0" fontId="52" fillId="11" borderId="11" xfId="3" applyFont="1" applyFill="1" applyBorder="1" applyAlignment="1" applyProtection="1">
      <alignment horizontal="center" vertical="center"/>
    </xf>
    <xf numFmtId="0" fontId="52" fillId="11" borderId="13" xfId="3" applyFont="1" applyFill="1" applyBorder="1" applyAlignment="1" applyProtection="1">
      <alignment horizontal="center" vertical="center"/>
    </xf>
    <xf numFmtId="0" fontId="51" fillId="0" borderId="5" xfId="7" applyFont="1" applyBorder="1" applyAlignment="1">
      <alignment horizontal="left" vertical="center" wrapText="1"/>
    </xf>
    <xf numFmtId="0" fontId="51" fillId="0" borderId="6" xfId="7" applyFont="1" applyBorder="1" applyAlignment="1">
      <alignment horizontal="left" vertical="center" wrapText="1"/>
    </xf>
    <xf numFmtId="0" fontId="51" fillId="0" borderId="3" xfId="7" applyFont="1" applyBorder="1" applyAlignment="1">
      <alignment horizontal="left" vertical="center" wrapText="1"/>
    </xf>
    <xf numFmtId="0" fontId="51" fillId="0" borderId="8" xfId="7" applyFont="1" applyBorder="1" applyAlignment="1">
      <alignment horizontal="left" vertical="center" wrapText="1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56" fillId="9" borderId="11" xfId="0" applyFont="1" applyFill="1" applyBorder="1" applyAlignment="1">
      <alignment horizontal="center" vertical="center" wrapText="1"/>
    </xf>
    <xf numFmtId="0" fontId="56" fillId="9" borderId="13" xfId="0" applyFont="1" applyFill="1" applyBorder="1" applyAlignment="1">
      <alignment horizontal="center" vertical="center" wrapText="1"/>
    </xf>
    <xf numFmtId="0" fontId="57" fillId="9" borderId="7" xfId="0" applyFont="1" applyFill="1" applyBorder="1" applyAlignment="1">
      <alignment horizontal="center" vertical="center"/>
    </xf>
    <xf numFmtId="0" fontId="57" fillId="9" borderId="8" xfId="0" applyFont="1" applyFill="1" applyBorder="1" applyAlignment="1">
      <alignment horizontal="center" vertical="center"/>
    </xf>
    <xf numFmtId="0" fontId="44" fillId="0" borderId="3" xfId="0" applyFont="1" applyBorder="1">
      <alignment vertical="center"/>
    </xf>
    <xf numFmtId="0" fontId="44" fillId="0" borderId="8" xfId="0" applyFont="1" applyBorder="1">
      <alignment vertical="center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17" borderId="0" xfId="0" applyFont="1" applyFill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5" xfId="0" applyFont="1" applyBorder="1" applyAlignment="1" applyProtection="1">
      <alignment horizontal="center" vertical="center"/>
      <protection hidden="1"/>
    </xf>
    <xf numFmtId="0" fontId="49" fillId="0" borderId="3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50" fillId="0" borderId="6" xfId="0" applyFont="1" applyBorder="1" applyAlignment="1" applyProtection="1">
      <alignment horizontal="center" vertical="center"/>
      <protection hidden="1"/>
    </xf>
    <xf numFmtId="0" fontId="50" fillId="0" borderId="8" xfId="0" applyFont="1" applyBorder="1" applyAlignment="1" applyProtection="1">
      <alignment horizontal="center" vertical="center"/>
      <protection hidden="1"/>
    </xf>
  </cellXfs>
  <cellStyles count="8">
    <cellStyle name="20% - 輔色2" xfId="4" builtinId="34"/>
    <cellStyle name="20% - 輔色6" xfId="6" builtinId="50"/>
    <cellStyle name="40% - 輔色3" xfId="5" builtinId="39"/>
    <cellStyle name="一般" xfId="0" builtinId="0"/>
    <cellStyle name="超連結" xfId="3" builtinId="8"/>
    <cellStyle name="說明文字" xfId="7" builtinId="53"/>
    <cellStyle name="輔色1" xfId="2" builtinId="29"/>
    <cellStyle name="壞" xfId="1" builtinId="27"/>
  </cellStyles>
  <dxfs count="8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numFmt numFmtId="176" formatCode="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Microsoft YaHei UI"/>
        <family val="2"/>
        <charset val="134"/>
        <scheme val="none"/>
      </font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1" readingOrder="0"/>
      <border diagonalUp="0" diagonalDown="0" outline="0">
        <left style="dotted">
          <color theme="0" tint="-0.149967955565050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1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/>
        <i val="0"/>
      </font>
      <fill>
        <patternFill>
          <bgColor rgb="FFECF1F8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0"/>
        </bottom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border outline="0"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scheme val="none"/>
      </font>
      <fill>
        <patternFill>
          <fgColor indexed="64"/>
        </patternFill>
      </fill>
      <alignment vertical="top" textRotation="0" relativeIndent="0" justifyLastLine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微軟正黑體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dotted">
          <color rgb="FFD8D8D8"/>
        </left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numFmt numFmtId="30" formatCode="@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scheme val="none"/>
      </font>
      <fill>
        <patternFill>
          <fgColor indexed="64"/>
        </patternFill>
      </fill>
      <alignment vertical="top" textRotation="0" relativeIndent="0" justifyLastLine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  <fill>
        <patternFill>
          <fgColor indexed="64"/>
        </patternFill>
      </fill>
      <alignment vertical="top" textRotation="0" wrapText="0" relativeIndent="0" justifyLastLine="0" readingOrder="0"/>
      <border diagonalUp="0" diagonalDown="0" outline="0">
        <top/>
        <bottom/>
      </border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  <fill>
        <patternFill>
          <fgColor indexed="64"/>
        </patternFill>
      </fill>
      <alignment vertical="top" textRotation="0" wrapText="0" relativeIndent="0" justifyLastLine="0" readingOrder="0"/>
      <border diagonalUp="0" diagonalDown="0" outline="0"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0"/>
      </font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color theme="0" tint="-0.499984740745262"/>
      </font>
      <fill>
        <patternFill patternType="solid">
          <fgColor rgb="FFD8D8D8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charset val="136"/>
        <scheme val="none"/>
      </font>
      <fill>
        <patternFill>
          <fgColor indexed="64"/>
        </patternFill>
      </fill>
      <alignment vertical="top" textRotation="0" wrapText="0" relativeIndent="0" justifyLastLine="0" readingOrder="0"/>
      <border diagonalUp="0" diagonalDown="0" outline="0"/>
    </dxf>
    <dxf>
      <font>
        <strike val="0"/>
        <outline val="0"/>
        <shadow val="0"/>
        <vertAlign val="baseline"/>
        <sz val="12"/>
        <name val="微軟正黑體"/>
        <scheme val="none"/>
      </font>
      <fill>
        <patternFill>
          <fgColor indexed="64"/>
        </patternFill>
      </fill>
      <alignment vertical="top" textRotation="0" wrapText="0" relativeIndent="0" justifyLastLine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rgb="FF000000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charset val="136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color theme="0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微軟正黑體"/>
        <scheme val="none"/>
      </font>
      <fill>
        <patternFill>
          <fgColor indexed="64"/>
        </patternFill>
      </fill>
      <alignment vertical="top" textRotation="0" wrapText="0" indent="0" justifyLastLine="0" readingOrder="0"/>
      <border diagonalUp="0" diagonalDown="0" outline="0"/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color theme="0" tint="-0.499984740745262"/>
      </font>
      <fill>
        <patternFill patternType="solid">
          <fgColor indexed="64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D3D9CE"/>
        </patternFill>
      </fill>
    </dxf>
    <dxf>
      <font>
        <b/>
        <i val="0"/>
        <color theme="0"/>
      </font>
      <fill>
        <patternFill>
          <fgColor theme="6"/>
          <bgColor rgb="FF94A088"/>
        </patternFill>
      </fill>
    </dxf>
    <dxf>
      <font>
        <color theme="0"/>
      </font>
      <fill>
        <patternFill>
          <bgColor theme="6" tint="-0.24994659260841701"/>
        </patternFill>
      </fill>
      <border diagonalUp="0" diagonalDown="0">
        <left style="thin">
          <color theme="6"/>
        </left>
        <right style="thin">
          <color theme="6"/>
        </right>
        <top style="medium">
          <color theme="0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bottom style="medium">
          <color theme="0"/>
        </bottom>
      </border>
    </dxf>
    <dxf>
      <fill>
        <patternFill>
          <fgColor theme="6" tint="0.79998168889431442"/>
          <bgColor rgb="FFE9EBE7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7" tint="0.79992065187536243"/>
          <bgColor theme="7" tint="0.79992065187536243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/>
        <color theme="1"/>
      </font>
      <fill>
        <patternFill>
          <bgColor theme="7"/>
        </patternFill>
      </fill>
      <border>
        <top style="double">
          <color theme="7"/>
        </top>
      </border>
    </dxf>
    <dxf>
      <font>
        <b/>
        <i val="0"/>
        <color theme="0"/>
      </font>
      <fill>
        <patternFill>
          <bgColor theme="7"/>
        </patternFill>
      </fill>
      <border>
        <bottom style="medium">
          <color theme="0"/>
        </bottom>
      </border>
    </dxf>
    <dxf>
      <font>
        <color theme="1"/>
      </font>
      <fill>
        <patternFill>
          <bgColor theme="7" tint="0.59996337778862885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5"/>
        </left>
      </border>
    </dxf>
    <dxf>
      <fill>
        <patternFill patternType="none">
          <bgColor auto="1"/>
        </patternFill>
      </fill>
      <border>
        <left style="thin">
          <color theme="5"/>
        </left>
      </border>
    </dxf>
    <dxf>
      <border>
        <top style="thin">
          <color theme="5"/>
        </top>
      </border>
    </dxf>
    <dxf>
      <fill>
        <patternFill patternType="none">
          <bgColor auto="1"/>
        </patternFill>
      </fill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  <fill>
        <patternFill>
          <bgColor theme="5" tint="0.79998168889431442"/>
        </patternFill>
      </fill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</dxfs>
  <tableStyles count="3" defaultTableStyle="TableStyleMedium9" defaultPivotStyle="PivotStyleLight16">
    <tableStyle name="TableStyleLight10 2" pivot="0" count="9" xr9:uid="{721CD96D-6F35-4F14-80F0-931D6FB700A4}">
      <tableStyleElement type="wholeTable" dxfId="872"/>
      <tableStyleElement type="headerRow" dxfId="871"/>
      <tableStyleElement type="totalRow" dxfId="870"/>
      <tableStyleElement type="firstColumn" dxfId="869"/>
      <tableStyleElement type="lastColumn" dxfId="868"/>
      <tableStyleElement type="firstRowStripe" dxfId="867"/>
      <tableStyleElement type="secondRowStripe" dxfId="866"/>
      <tableStyleElement type="firstColumnStripe" dxfId="865"/>
      <tableStyleElement type="secondColumnStripe" dxfId="864"/>
    </tableStyle>
    <tableStyle name="TableStyleLight19 2" pivot="0" count="7" xr9:uid="{DB800F90-5F0C-4F17-8384-EB8F97CEF2B8}">
      <tableStyleElement type="wholeTable" dxfId="863"/>
      <tableStyleElement type="headerRow" dxfId="862"/>
      <tableStyleElement type="totalRow" dxfId="861"/>
      <tableStyleElement type="firstColumn" dxfId="860"/>
      <tableStyleElement type="lastColumn" dxfId="859"/>
      <tableStyleElement type="firstRowStripe" dxfId="858"/>
      <tableStyleElement type="firstColumnStripe" dxfId="857"/>
    </tableStyle>
    <tableStyle name="表格樣式 1" pivot="0" count="5" xr9:uid="{00000000-0011-0000-FFFF-FFFF00000000}">
      <tableStyleElement type="wholeTable" dxfId="856"/>
      <tableStyleElement type="headerRow" dxfId="855"/>
      <tableStyleElement type="totalRow" dxfId="854"/>
      <tableStyleElement type="firstColumn" dxfId="853"/>
      <tableStyleElement type="firstRowStripe" dxfId="852"/>
    </tableStyle>
  </tableStyles>
  <colors>
    <mruColors>
      <color rgb="FF008000"/>
      <color rgb="FF0000FF"/>
      <color rgb="FFCC0000"/>
      <color rgb="FFD3D9CE"/>
      <color rgb="FF94A088"/>
      <color rgb="FFE9EBE7"/>
      <color rgb="FFCCFFFF"/>
      <color rgb="FFF2FFFF"/>
      <color rgb="FFECF1F8"/>
      <color rgb="FF329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F67021-ECEB-48E9-AF4A-080178ACCC8B}" name="史跡" displayName="史跡" ref="A1:T124" totalsRowCount="1" headerRowDxfId="849" dataDxfId="848" totalsRowDxfId="846" tableBorderDxfId="847">
  <autoFilter ref="A1:T123" xr:uid="{00000000-0009-0000-0100-000002000000}"/>
  <sortState xmlns:xlrd2="http://schemas.microsoft.com/office/spreadsheetml/2017/richdata2" ref="A2:T123">
    <sortCondition descending="1" ref="H1:H123"/>
  </sortState>
  <tableColumns count="20">
    <tableColumn id="1" xr3:uid="{00000000-0010-0000-0000-000001000000}" name="版本" totalsRowLabel="合計" dataDxfId="845" totalsRowDxfId="364"/>
    <tableColumn id="2" xr3:uid="{00000000-0010-0000-0000-000002000000}" name="★" dataDxfId="844" totalsRowDxfId="363"/>
    <tableColumn id="3" xr3:uid="{00000000-0010-0000-0000-000003000000}" name="史跡" totalsRowFunction="count" dataDxfId="843" totalsRowDxfId="362"/>
    <tableColumn id="4" xr3:uid="{00000000-0010-0000-0000-000004000000}" name="視" dataDxfId="842" totalsRowDxfId="361"/>
    <tableColumn id="6" xr3:uid="{00000000-0010-0000-0000-000006000000}" name="考" dataDxfId="841" totalsRowDxfId="360"/>
    <tableColumn id="7" xr3:uid="{00000000-0010-0000-0000-000007000000}" name="宗" dataDxfId="840" totalsRowDxfId="359"/>
    <tableColumn id="9" xr3:uid="{00000000-0010-0000-0000-000009000000}" name="任務／地圖" dataDxfId="839" totalsRowDxfId="358" dataCellStyle="超連結"/>
    <tableColumn id="10" xr3:uid="{00000000-0010-0000-0000-00000A000000}" name="功績" dataDxfId="838" totalsRowDxfId="357"/>
    <tableColumn id="11" xr3:uid="{00000000-0010-0000-0000-00000B000000}" name="牌" dataDxfId="837" totalsRowDxfId="356"/>
    <tableColumn id="12" xr3:uid="{00000000-0010-0000-0000-00000C000000}" name="þ" totalsRowFunction="count" dataDxfId="836" totalsRowDxfId="355"/>
    <tableColumn id="13" xr3:uid="{00000000-0010-0000-0000-00000D000000}" name="2" totalsRowFunction="count" dataDxfId="835" totalsRowDxfId="354"/>
    <tableColumn id="14" xr3:uid="{00000000-0010-0000-0000-00000E000000}" name="3" totalsRowFunction="count" dataDxfId="834" totalsRowDxfId="353"/>
    <tableColumn id="15" xr3:uid="{00000000-0010-0000-0000-00000F000000}" name="4" totalsRowFunction="count" dataDxfId="833" totalsRowDxfId="352"/>
    <tableColumn id="16" xr3:uid="{00000000-0010-0000-0000-000010000000}" name="5" totalsRowFunction="count" dataDxfId="832" totalsRowDxfId="351"/>
    <tableColumn id="17" xr3:uid="{00000000-0010-0000-0000-000011000000}" name="接任地點" dataDxfId="831" totalsRowDxfId="350"/>
    <tableColumn id="18" xr3:uid="{00000000-0010-0000-0000-000012000000}" name="發現地點" dataDxfId="830" totalsRowDxfId="349"/>
    <tableColumn id="19" xr3:uid="{00000000-0010-0000-0000-000013000000}" name="前置發現" dataDxfId="829" totalsRowDxfId="348"/>
    <tableColumn id="20" xr3:uid="{00000000-0010-0000-0000-000014000000}" name="前置發現2" dataDxfId="828" totalsRowDxfId="347"/>
    <tableColumn id="21" xr3:uid="{00000000-0010-0000-0000-000015000000}" name="前置發現3" dataDxfId="827" totalsRowDxfId="346"/>
    <tableColumn id="22" xr3:uid="{00000000-0010-0000-0000-000016000000}" name="備註" dataDxfId="826" totalsRowDxfId="345"/>
  </tableColumns>
  <tableStyleInfo name="表格樣式 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宗教建築" displayName="宗教建築" ref="A1:S67" totalsRowCount="1" headerRowDxfId="823" dataDxfId="822" totalsRowDxfId="821">
  <autoFilter ref="A1:S66" xr:uid="{00000000-0009-0000-0100-00000A000000}"/>
  <sortState xmlns:xlrd2="http://schemas.microsoft.com/office/spreadsheetml/2017/richdata2" ref="A2:S66">
    <sortCondition descending="1" ref="G1:G66"/>
  </sortState>
  <tableColumns count="19">
    <tableColumn id="1" xr3:uid="{00000000-0010-0000-0100-000001000000}" name="版本" totalsRowLabel="合計" dataDxfId="820" totalsRowDxfId="344"/>
    <tableColumn id="2" xr3:uid="{00000000-0010-0000-0100-000002000000}" name="★" dataDxfId="819" totalsRowDxfId="343"/>
    <tableColumn id="3" xr3:uid="{00000000-0010-0000-0100-000003000000}" name="宗教建築" totalsRowFunction="count" dataDxfId="818" totalsRowDxfId="342"/>
    <tableColumn id="4" xr3:uid="{00000000-0010-0000-0100-000004000000}" name="視" dataDxfId="817" totalsRowDxfId="341"/>
    <tableColumn id="5" xr3:uid="{00000000-0010-0000-0100-000005000000}" name="宗" dataDxfId="816" totalsRowDxfId="340"/>
    <tableColumn id="6" xr3:uid="{00000000-0010-0000-0100-000006000000}" name="任務／地圖" dataDxfId="815" totalsRowDxfId="339"/>
    <tableColumn id="7" xr3:uid="{00000000-0010-0000-0100-000007000000}" name="功績" dataDxfId="814" totalsRowDxfId="338"/>
    <tableColumn id="8" xr3:uid="{00000000-0010-0000-0100-000008000000}" name="牌" dataDxfId="813" totalsRowDxfId="337"/>
    <tableColumn id="9" xr3:uid="{00000000-0010-0000-0100-000009000000}" name="þ" totalsRowFunction="count" dataDxfId="812" totalsRowDxfId="336"/>
    <tableColumn id="10" xr3:uid="{00000000-0010-0000-0100-00000A000000}" name="2" totalsRowFunction="count" dataDxfId="811" totalsRowDxfId="335"/>
    <tableColumn id="11" xr3:uid="{00000000-0010-0000-0100-00000B000000}" name="3" totalsRowFunction="count" dataDxfId="810" totalsRowDxfId="334"/>
    <tableColumn id="12" xr3:uid="{00000000-0010-0000-0100-00000C000000}" name="4" totalsRowFunction="count" dataDxfId="809" totalsRowDxfId="333"/>
    <tableColumn id="13" xr3:uid="{00000000-0010-0000-0100-00000D000000}" name="5" totalsRowFunction="count" dataDxfId="808" totalsRowDxfId="332"/>
    <tableColumn id="14" xr3:uid="{00000000-0010-0000-0100-00000E000000}" name="接任地點" dataDxfId="807" totalsRowDxfId="331"/>
    <tableColumn id="15" xr3:uid="{00000000-0010-0000-0100-00000F000000}" name="發現地點" dataDxfId="806" totalsRowDxfId="330"/>
    <tableColumn id="16" xr3:uid="{00000000-0010-0000-0100-000010000000}" name="前置發現" dataDxfId="805" totalsRowDxfId="329"/>
    <tableColumn id="19" xr3:uid="{00000000-0010-0000-0100-000013000000}" name="前置發現2" dataDxfId="804" totalsRowDxfId="328"/>
    <tableColumn id="17" xr3:uid="{00000000-0010-0000-0100-000011000000}" name="前置發現3" dataDxfId="803" totalsRowDxfId="327"/>
    <tableColumn id="18" xr3:uid="{00000000-0010-0000-0100-000012000000}" name="備註" dataDxfId="802" totalsRowDxfId="326"/>
  </tableColumns>
  <tableStyleInfo name="表格樣式 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歷史遺物" displayName="歷史遺物" ref="A1:T451" totalsRowCount="1" headerRowDxfId="799" dataDxfId="798" totalsRowDxfId="797">
  <autoFilter ref="A1:T450" xr:uid="{00000000-0009-0000-0100-00000B000000}"/>
  <sortState xmlns:xlrd2="http://schemas.microsoft.com/office/spreadsheetml/2017/richdata2" ref="A2:T450">
    <sortCondition descending="1" ref="H1:H450"/>
  </sortState>
  <tableColumns count="20">
    <tableColumn id="1" xr3:uid="{00000000-0010-0000-0200-000001000000}" name="版本" totalsRowLabel="合計" dataDxfId="796" totalsRowDxfId="325"/>
    <tableColumn id="2" xr3:uid="{00000000-0010-0000-0200-000002000000}" name="★" dataDxfId="795" totalsRowDxfId="324"/>
    <tableColumn id="3" xr3:uid="{00000000-0010-0000-0200-000003000000}" name="歷史遺物" totalsRowFunction="count" dataDxfId="794" totalsRowDxfId="323"/>
    <tableColumn id="4" xr3:uid="{00000000-0010-0000-0200-000004000000}" name="搜" dataDxfId="793" totalsRowDxfId="322"/>
    <tableColumn id="5" xr3:uid="{00000000-0010-0000-0200-000005000000}" name="考" dataDxfId="792" totalsRowDxfId="321"/>
    <tableColumn id="6" xr3:uid="{00000000-0010-0000-0200-000006000000}" name="開" dataDxfId="791" totalsRowDxfId="320"/>
    <tableColumn id="8" xr3:uid="{00000000-0010-0000-0200-000008000000}" name="任務／地圖" dataDxfId="790" totalsRowDxfId="319"/>
    <tableColumn id="9" xr3:uid="{00000000-0010-0000-0200-000009000000}" name="功績" dataDxfId="789" totalsRowDxfId="318"/>
    <tableColumn id="10" xr3:uid="{00000000-0010-0000-0200-00000A000000}" name="牌" dataDxfId="788" totalsRowDxfId="317"/>
    <tableColumn id="11" xr3:uid="{00000000-0010-0000-0200-00000B000000}" name="þ" totalsRowFunction="count" dataDxfId="787" totalsRowDxfId="316"/>
    <tableColumn id="12" xr3:uid="{00000000-0010-0000-0200-00000C000000}" name="2" totalsRowFunction="count" dataDxfId="786" totalsRowDxfId="315"/>
    <tableColumn id="13" xr3:uid="{00000000-0010-0000-0200-00000D000000}" name="3" totalsRowFunction="count" dataDxfId="785" totalsRowDxfId="314"/>
    <tableColumn id="14" xr3:uid="{00000000-0010-0000-0200-00000E000000}" name="4" totalsRowFunction="count" dataDxfId="784" totalsRowDxfId="313"/>
    <tableColumn id="15" xr3:uid="{00000000-0010-0000-0200-00000F000000}" name="5" totalsRowFunction="count" dataDxfId="783" totalsRowDxfId="312"/>
    <tableColumn id="16" xr3:uid="{00000000-0010-0000-0200-000010000000}" name="接任地點" dataDxfId="782" totalsRowDxfId="311"/>
    <tableColumn id="17" xr3:uid="{00000000-0010-0000-0200-000011000000}" name="發現地點" dataDxfId="781" totalsRowDxfId="310"/>
    <tableColumn id="18" xr3:uid="{00000000-0010-0000-0200-000012000000}" name="前置發現" dataDxfId="780" totalsRowDxfId="309"/>
    <tableColumn id="19" xr3:uid="{00000000-0010-0000-0200-000013000000}" name="前置發現2" dataDxfId="779" totalsRowDxfId="308"/>
    <tableColumn id="20" xr3:uid="{00000000-0010-0000-0200-000014000000}" name="前置發現3" dataDxfId="778" totalsRowDxfId="307"/>
    <tableColumn id="21" xr3:uid="{00000000-0010-0000-0200-000015000000}" name="備註" dataDxfId="777" totalsRowDxfId="306"/>
  </tableColumns>
  <tableStyleInfo name="表格樣式 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宗教遺物" displayName="宗教遺物" ref="A1:T293" totalsRowCount="1" headerRowDxfId="774" dataDxfId="773" totalsRowDxfId="772">
  <autoFilter ref="A1:T292" xr:uid="{00000000-0009-0000-0100-00000C000000}"/>
  <sortState xmlns:xlrd2="http://schemas.microsoft.com/office/spreadsheetml/2017/richdata2" ref="A2:T292">
    <sortCondition descending="1" ref="H1:H292"/>
  </sortState>
  <tableColumns count="20">
    <tableColumn id="1" xr3:uid="{00000000-0010-0000-0300-000001000000}" name="版本" totalsRowLabel="合計" dataDxfId="771" totalsRowDxfId="19"/>
    <tableColumn id="2" xr3:uid="{00000000-0010-0000-0300-000002000000}" name="★" dataDxfId="770" totalsRowDxfId="18"/>
    <tableColumn id="3" xr3:uid="{00000000-0010-0000-0300-000003000000}" name="宗教遺物" totalsRowFunction="count" dataDxfId="769" totalsRowDxfId="17"/>
    <tableColumn id="4" xr3:uid="{00000000-0010-0000-0300-000004000000}" name="搜" dataDxfId="768" totalsRowDxfId="16"/>
    <tableColumn id="5" xr3:uid="{00000000-0010-0000-0300-000005000000}" name="宗" dataDxfId="767" totalsRowDxfId="15"/>
    <tableColumn id="6" xr3:uid="{00000000-0010-0000-0300-000006000000}" name="開" dataDxfId="766" totalsRowDxfId="14"/>
    <tableColumn id="7" xr3:uid="{00000000-0010-0000-0300-000007000000}" name="任務／地圖" dataDxfId="765" totalsRowDxfId="13"/>
    <tableColumn id="8" xr3:uid="{00000000-0010-0000-0300-000008000000}" name="功績" dataDxfId="764" totalsRowDxfId="12"/>
    <tableColumn id="9" xr3:uid="{00000000-0010-0000-0300-000009000000}" name="牌" dataDxfId="763" totalsRowDxfId="11"/>
    <tableColumn id="10" xr3:uid="{00000000-0010-0000-0300-00000A000000}" name="þ" totalsRowFunction="count" dataDxfId="762" totalsRowDxfId="10"/>
    <tableColumn id="11" xr3:uid="{00000000-0010-0000-0300-00000B000000}" name="2" totalsRowFunction="count" dataDxfId="761" totalsRowDxfId="9"/>
    <tableColumn id="12" xr3:uid="{00000000-0010-0000-0300-00000C000000}" name="3" totalsRowFunction="count" dataDxfId="760" totalsRowDxfId="8"/>
    <tableColumn id="13" xr3:uid="{00000000-0010-0000-0300-00000D000000}" name="4" totalsRowFunction="count" dataDxfId="759" totalsRowDxfId="7"/>
    <tableColumn id="14" xr3:uid="{00000000-0010-0000-0300-00000E000000}" name="5" totalsRowFunction="count" dataDxfId="758" totalsRowDxfId="6"/>
    <tableColumn id="15" xr3:uid="{00000000-0010-0000-0300-00000F000000}" name="接任地點" dataDxfId="757" totalsRowDxfId="5"/>
    <tableColumn id="16" xr3:uid="{00000000-0010-0000-0300-000010000000}" name="發現地點" dataDxfId="756" totalsRowDxfId="4"/>
    <tableColumn id="17" xr3:uid="{00000000-0010-0000-0300-000011000000}" name="前置發現" dataDxfId="755" totalsRowDxfId="3"/>
    <tableColumn id="18" xr3:uid="{00000000-0010-0000-0300-000012000000}" name="前置發現2" dataDxfId="754" totalsRowDxfId="2"/>
    <tableColumn id="19" xr3:uid="{00000000-0010-0000-0300-000013000000}" name="前置發現3" dataDxfId="753" totalsRowDxfId="1"/>
    <tableColumn id="20" xr3:uid="{00000000-0010-0000-0300-000014000000}" name="備註" dataDxfId="752" totalsRowDxfId="0"/>
  </tableColumns>
  <tableStyleInfo name="表格樣式 1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美術品" displayName="美術品" ref="A1:S165" totalsRowCount="1" headerRowDxfId="749" dataDxfId="748" totalsRowDxfId="747">
  <autoFilter ref="A1:S164" xr:uid="{00000000-0009-0000-0100-00000D000000}"/>
  <sortState xmlns:xlrd2="http://schemas.microsoft.com/office/spreadsheetml/2017/richdata2" ref="A2:S164">
    <sortCondition descending="1" ref="H1:H164"/>
  </sortState>
  <tableColumns count="19">
    <tableColumn id="1" xr3:uid="{00000000-0010-0000-0400-000001000000}" name="版本" totalsRowLabel="合計" dataDxfId="746" totalsRowDxfId="305" dataCellStyle="一般"/>
    <tableColumn id="2" xr3:uid="{00000000-0010-0000-0400-000002000000}" name="★" dataDxfId="745" totalsRowDxfId="304"/>
    <tableColumn id="3" xr3:uid="{00000000-0010-0000-0400-000003000000}" name="美術品" totalsRowFunction="count" dataDxfId="744" totalsRowDxfId="303"/>
    <tableColumn id="4" xr3:uid="{00000000-0010-0000-0400-000004000000}" name="搜" dataDxfId="743" totalsRowDxfId="302"/>
    <tableColumn id="5" xr3:uid="{00000000-0010-0000-0400-000005000000}" name="美" dataDxfId="742" totalsRowDxfId="301"/>
    <tableColumn id="6" xr3:uid="{00000000-0010-0000-0400-000006000000}" name="開" dataDxfId="741" totalsRowDxfId="300"/>
    <tableColumn id="7" xr3:uid="{00000000-0010-0000-0400-000007000000}" name="任務／地圖" dataDxfId="740" totalsRowDxfId="299"/>
    <tableColumn id="8" xr3:uid="{00000000-0010-0000-0400-000008000000}" name="功績" dataDxfId="739" totalsRowDxfId="298"/>
    <tableColumn id="9" xr3:uid="{00000000-0010-0000-0400-000009000000}" name="牌" dataDxfId="738" totalsRowDxfId="297"/>
    <tableColumn id="10" xr3:uid="{00000000-0010-0000-0400-00000A000000}" name="þ" totalsRowFunction="count" dataDxfId="737" totalsRowDxfId="296"/>
    <tableColumn id="11" xr3:uid="{00000000-0010-0000-0400-00000B000000}" name="2" totalsRowFunction="count" dataDxfId="736" totalsRowDxfId="295"/>
    <tableColumn id="12" xr3:uid="{00000000-0010-0000-0400-00000C000000}" name="3" totalsRowFunction="count" dataDxfId="735" totalsRowDxfId="294"/>
    <tableColumn id="13" xr3:uid="{00000000-0010-0000-0400-00000D000000}" name="4" totalsRowFunction="count" dataDxfId="734" totalsRowDxfId="293"/>
    <tableColumn id="14" xr3:uid="{00000000-0010-0000-0400-00000E000000}" name="5" totalsRowFunction="count" dataDxfId="733" totalsRowDxfId="292"/>
    <tableColumn id="15" xr3:uid="{00000000-0010-0000-0400-00000F000000}" name="接任地點" dataDxfId="732" totalsRowDxfId="291"/>
    <tableColumn id="16" xr3:uid="{00000000-0010-0000-0400-000010000000}" name="發現地點" dataDxfId="731" totalsRowDxfId="290"/>
    <tableColumn id="17" xr3:uid="{00000000-0010-0000-0400-000011000000}" name="前置發現" dataDxfId="730" totalsRowDxfId="289"/>
    <tableColumn id="18" xr3:uid="{00000000-0010-0000-0400-000012000000}" name="前置發現2" dataDxfId="729" totalsRowDxfId="288"/>
    <tableColumn id="19" xr3:uid="{00000000-0010-0000-0400-000013000000}" name="備註" dataDxfId="728" totalsRowDxfId="287"/>
  </tableColumns>
  <tableStyleInfo name="表格樣式 1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寶藏" displayName="寶藏" ref="A1:T388" totalsRowCount="1" headerRowDxfId="725" dataDxfId="724" totalsRowDxfId="723">
  <autoFilter ref="A1:T387" xr:uid="{00000000-0009-0000-0100-000001000000}"/>
  <sortState xmlns:xlrd2="http://schemas.microsoft.com/office/spreadsheetml/2017/richdata2" ref="A2:T387">
    <sortCondition descending="1" ref="H1:H387"/>
  </sortState>
  <tableColumns count="20">
    <tableColumn id="1" xr3:uid="{00000000-0010-0000-0500-000001000000}" name="版本" totalsRowLabel="合計" dataDxfId="722" totalsRowDxfId="286"/>
    <tableColumn id="2" xr3:uid="{00000000-0010-0000-0500-000002000000}" name="★" dataDxfId="721" totalsRowDxfId="285"/>
    <tableColumn id="3" xr3:uid="{00000000-0010-0000-0500-000003000000}" name="寶藏" totalsRowFunction="count" dataDxfId="720" totalsRowDxfId="284"/>
    <tableColumn id="4" xr3:uid="{00000000-0010-0000-0500-000004000000}" name="搜" dataDxfId="719" totalsRowDxfId="283"/>
    <tableColumn id="5" xr3:uid="{00000000-0010-0000-0500-000005000000}" name="財" dataDxfId="718" totalsRowDxfId="282"/>
    <tableColumn id="6" xr3:uid="{00000000-0010-0000-0500-000006000000}" name="開" dataDxfId="717" totalsRowDxfId="281"/>
    <tableColumn id="7" xr3:uid="{00000000-0010-0000-0500-000007000000}" name="任務／地圖" dataDxfId="716" totalsRowDxfId="280"/>
    <tableColumn id="8" xr3:uid="{00000000-0010-0000-0500-000008000000}" name="功績" dataDxfId="715" totalsRowDxfId="279"/>
    <tableColumn id="9" xr3:uid="{00000000-0010-0000-0500-000009000000}" name="牌" dataDxfId="714" totalsRowDxfId="278"/>
    <tableColumn id="10" xr3:uid="{00000000-0010-0000-0500-00000A000000}" name="þ" totalsRowFunction="count" dataDxfId="713" totalsRowDxfId="277"/>
    <tableColumn id="11" xr3:uid="{00000000-0010-0000-0500-00000B000000}" name="2" totalsRowFunction="count" dataDxfId="712" totalsRowDxfId="276"/>
    <tableColumn id="12" xr3:uid="{00000000-0010-0000-0500-00000C000000}" name="3" totalsRowFunction="count" dataDxfId="711" totalsRowDxfId="275"/>
    <tableColumn id="13" xr3:uid="{00000000-0010-0000-0500-00000D000000}" name="4" totalsRowFunction="count" dataDxfId="710" totalsRowDxfId="274"/>
    <tableColumn id="14" xr3:uid="{00000000-0010-0000-0500-00000E000000}" name="5" totalsRowFunction="count" dataDxfId="709" totalsRowDxfId="273"/>
    <tableColumn id="15" xr3:uid="{00000000-0010-0000-0500-00000F000000}" name="接任地點" dataDxfId="708" totalsRowDxfId="272"/>
    <tableColumn id="16" xr3:uid="{00000000-0010-0000-0500-000010000000}" name="發現地點" dataDxfId="707" totalsRowDxfId="271"/>
    <tableColumn id="17" xr3:uid="{00000000-0010-0000-0500-000011000000}" name="前置發現" dataDxfId="706" totalsRowDxfId="270"/>
    <tableColumn id="18" xr3:uid="{00000000-0010-0000-0500-000012000000}" name="前置發現2" dataDxfId="705" totalsRowDxfId="269"/>
    <tableColumn id="19" xr3:uid="{00000000-0010-0000-0500-000013000000}" name="前置發現3" dataDxfId="704" totalsRowDxfId="268"/>
    <tableColumn id="20" xr3:uid="{00000000-0010-0000-0500-000014000000}" name="備註" dataDxfId="703" totalsRowDxfId="267"/>
  </tableColumns>
  <tableStyleInfo name="表格樣式 1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化石" displayName="化石" ref="A1:R59" totalsRowCount="1" headerRowDxfId="700" dataDxfId="699" totalsRowDxfId="698">
  <autoFilter ref="A1:R58" xr:uid="{00000000-0009-0000-0100-000004000000}"/>
  <sortState xmlns:xlrd2="http://schemas.microsoft.com/office/spreadsheetml/2017/richdata2" ref="A2:R58">
    <sortCondition descending="1" ref="G1:G58"/>
  </sortState>
  <tableColumns count="18">
    <tableColumn id="1" xr3:uid="{00000000-0010-0000-0600-000001000000}" name="版本" totalsRowLabel="合計" dataDxfId="697" totalsRowDxfId="266"/>
    <tableColumn id="2" xr3:uid="{00000000-0010-0000-0600-000002000000}" name="★" dataDxfId="696" totalsRowDxfId="265"/>
    <tableColumn id="3" xr3:uid="{00000000-0010-0000-0600-000003000000}" name="化石" totalsRowFunction="count" dataDxfId="695" totalsRowDxfId="264"/>
    <tableColumn id="4" xr3:uid="{00000000-0010-0000-0600-000004000000}" name="搜" dataDxfId="694" totalsRowDxfId="263"/>
    <tableColumn id="5" xr3:uid="{00000000-0010-0000-0600-000005000000}" name="生" dataDxfId="693" totalsRowDxfId="262"/>
    <tableColumn id="6" xr3:uid="{00000000-0010-0000-0600-000006000000}" name="任務／地圖" dataDxfId="692" totalsRowDxfId="261"/>
    <tableColumn id="7" xr3:uid="{00000000-0010-0000-0600-000007000000}" name="功績" dataDxfId="691" totalsRowDxfId="260"/>
    <tableColumn id="8" xr3:uid="{00000000-0010-0000-0600-000008000000}" name="牌" dataDxfId="690" totalsRowDxfId="259"/>
    <tableColumn id="9" xr3:uid="{00000000-0010-0000-0600-000009000000}" name="þ" totalsRowFunction="count" dataDxfId="689" totalsRowDxfId="258"/>
    <tableColumn id="10" xr3:uid="{00000000-0010-0000-0600-00000A000000}" name="2" totalsRowFunction="count" dataDxfId="688" totalsRowDxfId="257"/>
    <tableColumn id="11" xr3:uid="{00000000-0010-0000-0600-00000B000000}" name="3" totalsRowFunction="count" dataDxfId="687" totalsRowDxfId="256"/>
    <tableColumn id="12" xr3:uid="{00000000-0010-0000-0600-00000C000000}" name="4" totalsRowFunction="count" dataDxfId="686" totalsRowDxfId="255"/>
    <tableColumn id="13" xr3:uid="{00000000-0010-0000-0600-00000D000000}" name="5" totalsRowFunction="count" dataDxfId="685" totalsRowDxfId="254"/>
    <tableColumn id="14" xr3:uid="{00000000-0010-0000-0600-00000E000000}" name="接任地點" dataDxfId="684" totalsRowDxfId="253"/>
    <tableColumn id="15" xr3:uid="{00000000-0010-0000-0600-00000F000000}" name="發現地點" dataDxfId="683" totalsRowDxfId="252"/>
    <tableColumn id="16" xr3:uid="{00000000-0010-0000-0600-000010000000}" name="前置發現" dataDxfId="682" totalsRowDxfId="251"/>
    <tableColumn id="17" xr3:uid="{00000000-0010-0000-0600-000011000000}" name="前置發現2" dataDxfId="681" totalsRowDxfId="250"/>
    <tableColumn id="18" xr3:uid="{00000000-0010-0000-0600-000012000000}" name="備註" dataDxfId="680" totalsRowDxfId="249"/>
  </tableColumns>
  <tableStyleInfo name="表格樣式 1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植物" displayName="植物" ref="A1:S184" totalsRowCount="1" headerRowDxfId="677" dataDxfId="676" totalsRowDxfId="675">
  <autoFilter ref="A1:S183" xr:uid="{00000000-0009-0000-0100-000005000000}"/>
  <sortState xmlns:xlrd2="http://schemas.microsoft.com/office/spreadsheetml/2017/richdata2" ref="A2:S183">
    <sortCondition descending="1" ref="H1:H183"/>
  </sortState>
  <tableColumns count="19">
    <tableColumn id="1" xr3:uid="{00000000-0010-0000-0700-000001000000}" name="版本" totalsRowLabel="合計" dataDxfId="674" totalsRowDxfId="248"/>
    <tableColumn id="2" xr3:uid="{00000000-0010-0000-0700-000002000000}" name="★" dataDxfId="673" totalsRowDxfId="247"/>
    <tableColumn id="3" xr3:uid="{00000000-0010-0000-0700-000003000000}" name="植物" totalsRowFunction="count" dataDxfId="672" totalsRowDxfId="246"/>
    <tableColumn id="4" xr3:uid="{00000000-0010-0000-0700-000004000000}" name="態" dataDxfId="671" totalsRowDxfId="245"/>
    <tableColumn id="5" xr3:uid="{00000000-0010-0000-0700-000005000000}" name="生" dataDxfId="670" totalsRowDxfId="244"/>
    <tableColumn id="20" xr3:uid="{00000000-0010-0000-0700-000014000000}" name="其他" dataDxfId="669" totalsRowDxfId="243"/>
    <tableColumn id="6" xr3:uid="{00000000-0010-0000-0700-000006000000}" name="任務／地圖" dataDxfId="668" totalsRowDxfId="242"/>
    <tableColumn id="7" xr3:uid="{00000000-0010-0000-0700-000007000000}" name="功績" dataDxfId="667" totalsRowDxfId="241"/>
    <tableColumn id="8" xr3:uid="{00000000-0010-0000-0700-000008000000}" name="牌" dataDxfId="666" totalsRowDxfId="240"/>
    <tableColumn id="9" xr3:uid="{00000000-0010-0000-0700-000009000000}" name="þ" totalsRowFunction="count" dataDxfId="665" totalsRowDxfId="239"/>
    <tableColumn id="10" xr3:uid="{00000000-0010-0000-0700-00000A000000}" name="2" totalsRowFunction="count" dataDxfId="664" totalsRowDxfId="238"/>
    <tableColumn id="11" xr3:uid="{00000000-0010-0000-0700-00000B000000}" name="3" totalsRowFunction="count" dataDxfId="663" totalsRowDxfId="237"/>
    <tableColumn id="12" xr3:uid="{00000000-0010-0000-0700-00000C000000}" name="4" totalsRowFunction="count" dataDxfId="662" totalsRowDxfId="236"/>
    <tableColumn id="13" xr3:uid="{00000000-0010-0000-0700-00000D000000}" name="5" totalsRowFunction="count" dataDxfId="661" totalsRowDxfId="235"/>
    <tableColumn id="14" xr3:uid="{00000000-0010-0000-0700-00000E000000}" name="接任地點" dataDxfId="660" totalsRowDxfId="234"/>
    <tableColumn id="15" xr3:uid="{00000000-0010-0000-0700-00000F000000}" name="發現地點" dataDxfId="659" totalsRowDxfId="233"/>
    <tableColumn id="16" xr3:uid="{00000000-0010-0000-0700-000010000000}" name="前置發現" dataDxfId="658" totalsRowDxfId="232"/>
    <tableColumn id="19" xr3:uid="{00000000-0010-0000-0700-000013000000}" name="前置發現2" dataDxfId="657" totalsRowDxfId="231"/>
    <tableColumn id="18" xr3:uid="{00000000-0010-0000-0700-000012000000}" name="備註" dataDxfId="656" totalsRowDxfId="230"/>
  </tableColumns>
  <tableStyleInfo name="表格樣式 1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昆蟲" displayName="昆蟲" ref="A1:S78" totalsRowCount="1" headerRowDxfId="653" dataDxfId="652" totalsRowDxfId="651">
  <autoFilter ref="A1:S77" xr:uid="{00000000-0009-0000-0100-000007000000}"/>
  <sortState xmlns:xlrd2="http://schemas.microsoft.com/office/spreadsheetml/2017/richdata2" ref="A2:S77">
    <sortCondition descending="1" ref="H1:H77"/>
  </sortState>
  <tableColumns count="19">
    <tableColumn id="1" xr3:uid="{00000000-0010-0000-0800-000001000000}" name="版本" totalsRowLabel="合計" dataDxfId="650" totalsRowDxfId="229"/>
    <tableColumn id="2" xr3:uid="{00000000-0010-0000-0800-000002000000}" name="★" dataDxfId="649" totalsRowDxfId="228"/>
    <tableColumn id="3" xr3:uid="{00000000-0010-0000-0800-000003000000}" name="昆蟲類" totalsRowFunction="count" dataDxfId="648" totalsRowDxfId="227"/>
    <tableColumn id="4" xr3:uid="{00000000-0010-0000-0800-000004000000}" name="態" dataDxfId="647" totalsRowDxfId="226"/>
    <tableColumn id="5" xr3:uid="{00000000-0010-0000-0800-000005000000}" name="生" dataDxfId="646" totalsRowDxfId="225"/>
    <tableColumn id="19" xr3:uid="{00000000-0010-0000-0800-000013000000}" name="宗" dataDxfId="645" totalsRowDxfId="224"/>
    <tableColumn id="6" xr3:uid="{00000000-0010-0000-0800-000006000000}" name="任務／地圖" dataDxfId="644" totalsRowDxfId="223"/>
    <tableColumn id="7" xr3:uid="{00000000-0010-0000-0800-000007000000}" name="功績" dataDxfId="643" totalsRowDxfId="222"/>
    <tableColumn id="8" xr3:uid="{00000000-0010-0000-0800-000008000000}" name="牌" dataDxfId="642" totalsRowDxfId="221"/>
    <tableColumn id="9" xr3:uid="{00000000-0010-0000-0800-000009000000}" name="þ" totalsRowFunction="count" dataDxfId="641" totalsRowDxfId="220"/>
    <tableColumn id="10" xr3:uid="{00000000-0010-0000-0800-00000A000000}" name="2" totalsRowFunction="count" dataDxfId="640" totalsRowDxfId="219"/>
    <tableColumn id="11" xr3:uid="{00000000-0010-0000-0800-00000B000000}" name="3" totalsRowFunction="count" dataDxfId="639" totalsRowDxfId="218"/>
    <tableColumn id="12" xr3:uid="{00000000-0010-0000-0800-00000C000000}" name="4" totalsRowFunction="count" dataDxfId="638" totalsRowDxfId="217"/>
    <tableColumn id="13" xr3:uid="{00000000-0010-0000-0800-00000D000000}" name="5" totalsRowFunction="count" dataDxfId="637" totalsRowDxfId="216"/>
    <tableColumn id="14" xr3:uid="{00000000-0010-0000-0800-00000E000000}" name="接任地點" dataDxfId="636" totalsRowDxfId="215"/>
    <tableColumn id="15" xr3:uid="{00000000-0010-0000-0800-00000F000000}" name="發現地點" dataDxfId="635" totalsRowDxfId="214"/>
    <tableColumn id="16" xr3:uid="{00000000-0010-0000-0800-000010000000}" name="前置發現" dataDxfId="634" totalsRowDxfId="213"/>
    <tableColumn id="17" xr3:uid="{00000000-0010-0000-0800-000011000000}" name="前置發現2" dataDxfId="633" totalsRowDxfId="212"/>
    <tableColumn id="18" xr3:uid="{00000000-0010-0000-0800-000012000000}" name="備註" dataDxfId="632" totalsRowDxfId="211"/>
  </tableColumns>
  <tableStyleInfo name="表格樣式 1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鳥類" displayName="鳥類" ref="A1:T155" totalsRowCount="1" headerRowDxfId="629" dataDxfId="628" totalsRowDxfId="627">
  <autoFilter ref="A1:T154" xr:uid="{00000000-0009-0000-0100-000006000000}"/>
  <sortState xmlns:xlrd2="http://schemas.microsoft.com/office/spreadsheetml/2017/richdata2" ref="A2:T154">
    <sortCondition descending="1" ref="G1:G154"/>
  </sortState>
  <tableColumns count="20">
    <tableColumn id="1" xr3:uid="{00000000-0010-0000-0900-000001000000}" name="版本" totalsRowLabel="合計" dataDxfId="626" totalsRowDxfId="210"/>
    <tableColumn id="2" xr3:uid="{00000000-0010-0000-0900-000002000000}" name="★" dataDxfId="625" totalsRowDxfId="209"/>
    <tableColumn id="3" xr3:uid="{00000000-0010-0000-0900-000003000000}" name="鳥類" totalsRowFunction="count" dataDxfId="624" totalsRowDxfId="208"/>
    <tableColumn id="4" xr3:uid="{00000000-0010-0000-0900-000004000000}" name="態" dataDxfId="623" totalsRowDxfId="207"/>
    <tableColumn id="5" xr3:uid="{00000000-0010-0000-0900-000005000000}" name="生" dataDxfId="622" totalsRowDxfId="206"/>
    <tableColumn id="6" xr3:uid="{00000000-0010-0000-0900-000006000000}" name="任務／地圖" dataDxfId="621" totalsRowDxfId="205"/>
    <tableColumn id="7" xr3:uid="{00000000-0010-0000-0900-000007000000}" name="功績" dataDxfId="620" totalsRowDxfId="204"/>
    <tableColumn id="8" xr3:uid="{00000000-0010-0000-0900-000008000000}" name="牌" dataDxfId="619" totalsRowDxfId="203"/>
    <tableColumn id="9" xr3:uid="{00000000-0010-0000-0900-000009000000}" name="þ" totalsRowFunction="count" dataDxfId="618" totalsRowDxfId="202"/>
    <tableColumn id="10" xr3:uid="{00000000-0010-0000-0900-00000A000000}" name="2" totalsRowFunction="count" dataDxfId="617" totalsRowDxfId="201"/>
    <tableColumn id="11" xr3:uid="{00000000-0010-0000-0900-00000B000000}" name="3" totalsRowFunction="count" dataDxfId="616" totalsRowDxfId="200"/>
    <tableColumn id="12" xr3:uid="{00000000-0010-0000-0900-00000C000000}" name="4" totalsRowFunction="count" dataDxfId="615" totalsRowDxfId="199"/>
    <tableColumn id="13" xr3:uid="{00000000-0010-0000-0900-00000D000000}" name="5" totalsRowFunction="count" dataDxfId="614" totalsRowDxfId="198"/>
    <tableColumn id="14" xr3:uid="{00000000-0010-0000-0900-00000E000000}" name="接任地點" dataDxfId="613" totalsRowDxfId="197"/>
    <tableColumn id="15" xr3:uid="{00000000-0010-0000-0900-00000F000000}" name="發現地點" dataDxfId="612" totalsRowDxfId="196"/>
    <tableColumn id="16" xr3:uid="{00000000-0010-0000-0900-000010000000}" name="前置發現" dataDxfId="611" totalsRowDxfId="195"/>
    <tableColumn id="17" xr3:uid="{00000000-0010-0000-0900-000011000000}" name="前置發現2" dataDxfId="610" totalsRowDxfId="194"/>
    <tableColumn id="18" xr3:uid="{00000000-0010-0000-0900-000012000000}" name="前置發現3" dataDxfId="609" totalsRowDxfId="193"/>
    <tableColumn id="20" xr3:uid="{773FAF5B-A489-48DA-939A-84F86D2F621E}" name="前置發現4" dataDxfId="608" totalsRowDxfId="192"/>
    <tableColumn id="19" xr3:uid="{00000000-0010-0000-0900-000013000000}" name="備註" dataDxfId="607" totalsRowDxfId="191"/>
  </tableColumns>
  <tableStyleInfo name="表格樣式 1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小型生物" displayName="小型生物" ref="A1:R120" totalsRowCount="1" headerRowDxfId="604" dataDxfId="603" totalsRowDxfId="602">
  <autoFilter ref="A1:R119" xr:uid="{00000000-0009-0000-0100-000008000000}"/>
  <sortState xmlns:xlrd2="http://schemas.microsoft.com/office/spreadsheetml/2017/richdata2" ref="A2:R119">
    <sortCondition descending="1" ref="G1:G119"/>
  </sortState>
  <tableColumns count="18">
    <tableColumn id="1" xr3:uid="{00000000-0010-0000-0A00-000001000000}" name="版本" totalsRowLabel="合計" dataDxfId="601" totalsRowDxfId="190"/>
    <tableColumn id="2" xr3:uid="{00000000-0010-0000-0A00-000002000000}" name="★" dataDxfId="600" totalsRowDxfId="189"/>
    <tableColumn id="3" xr3:uid="{00000000-0010-0000-0A00-000003000000}" name="小型生物" totalsRowFunction="count" dataDxfId="599" totalsRowDxfId="188"/>
    <tableColumn id="4" xr3:uid="{00000000-0010-0000-0A00-000004000000}" name="態" dataDxfId="598" totalsRowDxfId="187"/>
    <tableColumn id="5" xr3:uid="{00000000-0010-0000-0A00-000005000000}" name="生" dataDxfId="597" totalsRowDxfId="186"/>
    <tableColumn id="6" xr3:uid="{00000000-0010-0000-0A00-000006000000}" name="任務／地圖" dataDxfId="596" totalsRowDxfId="185"/>
    <tableColumn id="7" xr3:uid="{00000000-0010-0000-0A00-000007000000}" name="功績" dataDxfId="595" totalsRowDxfId="184"/>
    <tableColumn id="8" xr3:uid="{00000000-0010-0000-0A00-000008000000}" name="牌" dataDxfId="594" totalsRowDxfId="183"/>
    <tableColumn id="9" xr3:uid="{00000000-0010-0000-0A00-000009000000}" name="þ" totalsRowFunction="count" dataDxfId="593" totalsRowDxfId="182"/>
    <tableColumn id="10" xr3:uid="{00000000-0010-0000-0A00-00000A000000}" name="2" totalsRowFunction="count" dataDxfId="592" totalsRowDxfId="181"/>
    <tableColumn id="11" xr3:uid="{00000000-0010-0000-0A00-00000B000000}" name="3" totalsRowFunction="count" dataDxfId="591" totalsRowDxfId="180"/>
    <tableColumn id="12" xr3:uid="{00000000-0010-0000-0A00-00000C000000}" name="4" totalsRowFunction="count" dataDxfId="590" totalsRowDxfId="179"/>
    <tableColumn id="13" xr3:uid="{00000000-0010-0000-0A00-00000D000000}" name="5" totalsRowFunction="count" dataDxfId="589" totalsRowDxfId="178"/>
    <tableColumn id="14" xr3:uid="{00000000-0010-0000-0A00-00000E000000}" name="接任地點" dataDxfId="588" totalsRowDxfId="177"/>
    <tableColumn id="15" xr3:uid="{00000000-0010-0000-0A00-00000F000000}" name="發現地點" dataDxfId="587" totalsRowDxfId="176"/>
    <tableColumn id="16" xr3:uid="{00000000-0010-0000-0A00-000010000000}" name="前置發現" dataDxfId="586" totalsRowDxfId="175"/>
    <tableColumn id="17" xr3:uid="{00000000-0010-0000-0A00-000011000000}" name="前置發現2" dataDxfId="585" totalsRowDxfId="174"/>
    <tableColumn id="18" xr3:uid="{00000000-0010-0000-0A00-000012000000}" name="備註" dataDxfId="584" totalsRowDxfId="173"/>
  </tableColumns>
  <tableStyleInfo name="表格樣式 1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中型生物" displayName="中型生物" ref="A1:S133" totalsRowCount="1" headerRowDxfId="581" dataDxfId="580" totalsRowDxfId="579">
  <autoFilter ref="A1:S132" xr:uid="{00000000-0009-0000-0100-000009000000}"/>
  <sortState xmlns:xlrd2="http://schemas.microsoft.com/office/spreadsheetml/2017/richdata2" ref="A2:S132">
    <sortCondition descending="1" ref="G1:G132"/>
  </sortState>
  <tableColumns count="19">
    <tableColumn id="1" xr3:uid="{00000000-0010-0000-0B00-000001000000}" name="版本" totalsRowLabel="合計" dataDxfId="578" totalsRowDxfId="172"/>
    <tableColumn id="2" xr3:uid="{00000000-0010-0000-0B00-000002000000}" name="★" dataDxfId="577" totalsRowDxfId="171"/>
    <tableColumn id="3" xr3:uid="{00000000-0010-0000-0B00-000003000000}" name="中型生物" totalsRowFunction="count" dataDxfId="576" totalsRowDxfId="170"/>
    <tableColumn id="4" xr3:uid="{00000000-0010-0000-0B00-000004000000}" name="態" dataDxfId="575" totalsRowDxfId="169"/>
    <tableColumn id="5" xr3:uid="{00000000-0010-0000-0B00-000005000000}" name="生" dataDxfId="574" totalsRowDxfId="168"/>
    <tableColumn id="6" xr3:uid="{00000000-0010-0000-0B00-000006000000}" name="任務／地圖" dataDxfId="573" totalsRowDxfId="167"/>
    <tableColumn id="7" xr3:uid="{00000000-0010-0000-0B00-000007000000}" name="功績" dataDxfId="572" totalsRowDxfId="166"/>
    <tableColumn id="8" xr3:uid="{00000000-0010-0000-0B00-000008000000}" name="牌" dataDxfId="571" totalsRowDxfId="165"/>
    <tableColumn id="9" xr3:uid="{00000000-0010-0000-0B00-000009000000}" name="þ" totalsRowFunction="count" dataDxfId="570" totalsRowDxfId="164"/>
    <tableColumn id="10" xr3:uid="{00000000-0010-0000-0B00-00000A000000}" name="2" totalsRowFunction="count" dataDxfId="569" totalsRowDxfId="163"/>
    <tableColumn id="11" xr3:uid="{00000000-0010-0000-0B00-00000B000000}" name="3" totalsRowFunction="count" dataDxfId="568" totalsRowDxfId="162"/>
    <tableColumn id="12" xr3:uid="{00000000-0010-0000-0B00-00000C000000}" name="4" totalsRowFunction="count" dataDxfId="567" totalsRowDxfId="161"/>
    <tableColumn id="13" xr3:uid="{00000000-0010-0000-0B00-00000D000000}" name="5" totalsRowFunction="count" dataDxfId="566" totalsRowDxfId="160"/>
    <tableColumn id="14" xr3:uid="{00000000-0010-0000-0B00-00000E000000}" name="接任地點" dataDxfId="565" totalsRowDxfId="159"/>
    <tableColumn id="15" xr3:uid="{00000000-0010-0000-0B00-00000F000000}" name="發現地點" dataDxfId="564" totalsRowDxfId="158"/>
    <tableColumn id="16" xr3:uid="{00000000-0010-0000-0B00-000010000000}" name="前置發現" dataDxfId="563" totalsRowDxfId="157"/>
    <tableColumn id="17" xr3:uid="{00000000-0010-0000-0B00-000011000000}" name="前置發現2" dataDxfId="562" totalsRowDxfId="156"/>
    <tableColumn id="18" xr3:uid="{00000000-0010-0000-0B00-000012000000}" name="前置發現3" dataDxfId="561" totalsRowDxfId="155"/>
    <tableColumn id="19" xr3:uid="{00000000-0010-0000-0B00-000013000000}" name="備註" dataDxfId="560" totalsRowDxfId="154"/>
  </tableColumns>
  <tableStyleInfo name="表格樣式 1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大型生物" displayName="大型生物" ref="A1:S80" totalsRowCount="1" headerRowDxfId="557" dataDxfId="556" totalsRowDxfId="555">
  <autoFilter ref="A1:S79" xr:uid="{00000000-0009-0000-0100-00000E000000}"/>
  <sortState xmlns:xlrd2="http://schemas.microsoft.com/office/spreadsheetml/2017/richdata2" ref="A2:S79">
    <sortCondition descending="1" ref="G1:G79"/>
  </sortState>
  <tableColumns count="19">
    <tableColumn id="1" xr3:uid="{00000000-0010-0000-0C00-000001000000}" name="版本" totalsRowLabel="合計" dataDxfId="554" totalsRowDxfId="153"/>
    <tableColumn id="2" xr3:uid="{00000000-0010-0000-0C00-000002000000}" name="★" dataDxfId="553" totalsRowDxfId="152"/>
    <tableColumn id="3" xr3:uid="{00000000-0010-0000-0C00-000003000000}" name="大型生物" totalsRowFunction="count" dataDxfId="552" totalsRowDxfId="151"/>
    <tableColumn id="4" xr3:uid="{00000000-0010-0000-0C00-000004000000}" name="態" dataDxfId="551" totalsRowDxfId="150"/>
    <tableColumn id="5" xr3:uid="{00000000-0010-0000-0C00-000005000000}" name="生" dataDxfId="550" totalsRowDxfId="149"/>
    <tableColumn id="6" xr3:uid="{00000000-0010-0000-0C00-000006000000}" name="任務／地圖" dataDxfId="549" totalsRowDxfId="148"/>
    <tableColumn id="7" xr3:uid="{00000000-0010-0000-0C00-000007000000}" name="功績" dataDxfId="548" totalsRowDxfId="147"/>
    <tableColumn id="8" xr3:uid="{00000000-0010-0000-0C00-000008000000}" name="牌" dataDxfId="547" totalsRowDxfId="146"/>
    <tableColumn id="9" xr3:uid="{00000000-0010-0000-0C00-000009000000}" name="þ" totalsRowFunction="count" dataDxfId="546" totalsRowDxfId="145"/>
    <tableColumn id="10" xr3:uid="{00000000-0010-0000-0C00-00000A000000}" name="2" totalsRowFunction="count" dataDxfId="545" totalsRowDxfId="144"/>
    <tableColumn id="11" xr3:uid="{00000000-0010-0000-0C00-00000B000000}" name="3" totalsRowFunction="count" dataDxfId="544" totalsRowDxfId="143"/>
    <tableColumn id="12" xr3:uid="{00000000-0010-0000-0C00-00000C000000}" name="4" totalsRowFunction="count" dataDxfId="543" totalsRowDxfId="142"/>
    <tableColumn id="13" xr3:uid="{00000000-0010-0000-0C00-00000D000000}" name="5" totalsRowFunction="count" dataDxfId="542" totalsRowDxfId="141"/>
    <tableColumn id="14" xr3:uid="{00000000-0010-0000-0C00-00000E000000}" name="接任地點" dataDxfId="541" totalsRowDxfId="140"/>
    <tableColumn id="15" xr3:uid="{00000000-0010-0000-0C00-00000F000000}" name="發現地點" dataDxfId="540" totalsRowDxfId="139"/>
    <tableColumn id="16" xr3:uid="{00000000-0010-0000-0C00-000010000000}" name="前置發現" dataDxfId="539" totalsRowDxfId="138"/>
    <tableColumn id="17" xr3:uid="{00000000-0010-0000-0C00-000011000000}" name="前置發現2" dataDxfId="538" totalsRowDxfId="137"/>
    <tableColumn id="18" xr3:uid="{00000000-0010-0000-0C00-000012000000}" name="前置發現3" dataDxfId="537" totalsRowDxfId="136"/>
    <tableColumn id="19" xr3:uid="{00000000-0010-0000-0C00-000013000000}" name="備註" dataDxfId="536" totalsRowDxfId="135"/>
  </tableColumns>
  <tableStyleInfo name="表格樣式 1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海洋生物" displayName="海洋生物" ref="A1:U191" totalsRowCount="1" headerRowDxfId="531" dataDxfId="530" totalsRowDxfId="529">
  <autoFilter ref="A1:U190" xr:uid="{00000000-0009-0000-0100-00000F000000}"/>
  <sortState xmlns:xlrd2="http://schemas.microsoft.com/office/spreadsheetml/2017/richdata2" ref="A2:U190">
    <sortCondition descending="1" ref="H1:H190"/>
  </sortState>
  <tableColumns count="21">
    <tableColumn id="1" xr3:uid="{00000000-0010-0000-0D00-000001000000}" name="版本" totalsRowLabel="合計" dataDxfId="528" totalsRowDxfId="134"/>
    <tableColumn id="2" xr3:uid="{00000000-0010-0000-0D00-000002000000}" name="★" dataDxfId="527" totalsRowDxfId="133"/>
    <tableColumn id="3" xr3:uid="{00000000-0010-0000-0D00-000003000000}" name="海洋生物" totalsRowFunction="count" dataDxfId="526" totalsRowDxfId="132"/>
    <tableColumn id="4" xr3:uid="{00000000-0010-0000-0D00-000004000000}" name="態" dataDxfId="525" totalsRowDxfId="131"/>
    <tableColumn id="5" xr3:uid="{00000000-0010-0000-0D00-000005000000}" name="生" dataDxfId="524" totalsRowDxfId="130"/>
    <tableColumn id="6" xr3:uid="{00000000-0010-0000-0D00-000006000000}" name="釣" dataDxfId="523" totalsRowDxfId="129"/>
    <tableColumn id="7" xr3:uid="{00000000-0010-0000-0D00-000007000000}" name="任務／地圖" dataDxfId="522" totalsRowDxfId="128"/>
    <tableColumn id="8" xr3:uid="{00000000-0010-0000-0D00-000008000000}" name="功績" dataDxfId="521" totalsRowDxfId="127"/>
    <tableColumn id="9" xr3:uid="{00000000-0010-0000-0D00-000009000000}" name="牌" dataDxfId="520" totalsRowDxfId="126"/>
    <tableColumn id="10" xr3:uid="{00000000-0010-0000-0D00-00000A000000}" name="þ" totalsRowFunction="count" dataDxfId="519" totalsRowDxfId="125"/>
    <tableColumn id="11" xr3:uid="{00000000-0010-0000-0D00-00000B000000}" name="2" totalsRowFunction="count" dataDxfId="518" totalsRowDxfId="124"/>
    <tableColumn id="12" xr3:uid="{00000000-0010-0000-0D00-00000C000000}" name="3" totalsRowFunction="count" dataDxfId="517" totalsRowDxfId="123"/>
    <tableColumn id="13" xr3:uid="{00000000-0010-0000-0D00-00000D000000}" name="4" totalsRowFunction="count" dataDxfId="516" totalsRowDxfId="122"/>
    <tableColumn id="14" xr3:uid="{00000000-0010-0000-0D00-00000E000000}" name="5" totalsRowFunction="count" dataDxfId="515" totalsRowDxfId="121"/>
    <tableColumn id="15" xr3:uid="{00000000-0010-0000-0D00-00000F000000}" name="接任地點" dataDxfId="514" totalsRowDxfId="120"/>
    <tableColumn id="16" xr3:uid="{00000000-0010-0000-0D00-000010000000}" name="發現地點" dataDxfId="513" totalsRowDxfId="119"/>
    <tableColumn id="17" xr3:uid="{00000000-0010-0000-0D00-000011000000}" name="前置發現" dataDxfId="512" totalsRowDxfId="118"/>
    <tableColumn id="18" xr3:uid="{00000000-0010-0000-0D00-000012000000}" name="前置發現2" dataDxfId="511" totalsRowDxfId="117"/>
    <tableColumn id="20" xr3:uid="{00000000-0010-0000-0D00-000014000000}" name="前置發現3" dataDxfId="510" totalsRowDxfId="116"/>
    <tableColumn id="21" xr3:uid="{AF0842B2-09CA-4A2C-9CBF-376512334834}" name="前置發現4" dataDxfId="509" totalsRowDxfId="115"/>
    <tableColumn id="19" xr3:uid="{00000000-0010-0000-0D00-000013000000}" name="備註" dataDxfId="508" totalsRowDxfId="114"/>
  </tableColumns>
  <tableStyleInfo name="表格樣式 1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E000000}" name="地理" displayName="地理" ref="A1:T454" totalsRowCount="1" headerRowDxfId="503" dataDxfId="502" totalsRowDxfId="501">
  <autoFilter ref="A1:T453" xr:uid="{00000000-0009-0000-0100-000003000000}"/>
  <sortState xmlns:xlrd2="http://schemas.microsoft.com/office/spreadsheetml/2017/richdata2" ref="A2:T453">
    <sortCondition descending="1" ref="H1:H453"/>
  </sortState>
  <tableColumns count="20">
    <tableColumn id="1" xr3:uid="{00000000-0010-0000-0E00-000001000000}" name="版本" totalsRowLabel="合計" dataDxfId="500" totalsRowDxfId="113"/>
    <tableColumn id="2" xr3:uid="{00000000-0010-0000-0E00-000002000000}" name="★" dataDxfId="499" totalsRowDxfId="112"/>
    <tableColumn id="3" xr3:uid="{00000000-0010-0000-0E00-000003000000}" name="地理" totalsRowFunction="count" dataDxfId="498" totalsRowDxfId="111"/>
    <tableColumn id="4" xr3:uid="{00000000-0010-0000-0E00-000004000000}" name="視" dataDxfId="497" totalsRowDxfId="110"/>
    <tableColumn id="5" xr3:uid="{00000000-0010-0000-0E00-000005000000}" name="地" dataDxfId="496" totalsRowDxfId="109"/>
    <tableColumn id="6" xr3:uid="{00000000-0010-0000-0E00-000006000000}" name="生" dataDxfId="495" totalsRowDxfId="108"/>
    <tableColumn id="7" xr3:uid="{00000000-0010-0000-0E00-000007000000}" name="任務／地圖" dataDxfId="494" totalsRowDxfId="107"/>
    <tableColumn id="8" xr3:uid="{00000000-0010-0000-0E00-000008000000}" name="功績" dataDxfId="493" totalsRowDxfId="106"/>
    <tableColumn id="9" xr3:uid="{00000000-0010-0000-0E00-000009000000}" name="牌" dataDxfId="492" totalsRowDxfId="105"/>
    <tableColumn id="10" xr3:uid="{00000000-0010-0000-0E00-00000A000000}" name="þ" totalsRowFunction="count" dataDxfId="491" totalsRowDxfId="104"/>
    <tableColumn id="11" xr3:uid="{00000000-0010-0000-0E00-00000B000000}" name="2" totalsRowFunction="count" dataDxfId="490" totalsRowDxfId="103"/>
    <tableColumn id="12" xr3:uid="{00000000-0010-0000-0E00-00000C000000}" name="3" totalsRowFunction="count" dataDxfId="489" totalsRowDxfId="102"/>
    <tableColumn id="13" xr3:uid="{00000000-0010-0000-0E00-00000D000000}" name="4" totalsRowFunction="count" dataDxfId="488" totalsRowDxfId="101"/>
    <tableColumn id="14" xr3:uid="{00000000-0010-0000-0E00-00000E000000}" name="5" totalsRowFunction="count" dataDxfId="487" totalsRowDxfId="100"/>
    <tableColumn id="15" xr3:uid="{00000000-0010-0000-0E00-00000F000000}" name="接任地點" dataDxfId="486" totalsRowDxfId="99"/>
    <tableColumn id="16" xr3:uid="{00000000-0010-0000-0E00-000010000000}" name="發現地點" dataDxfId="485" totalsRowDxfId="98"/>
    <tableColumn id="17" xr3:uid="{00000000-0010-0000-0E00-000011000000}" name="前置發現" dataDxfId="484" totalsRowDxfId="97"/>
    <tableColumn id="18" xr3:uid="{00000000-0010-0000-0E00-000012000000}" name="前置發現2" dataDxfId="483" totalsRowDxfId="96"/>
    <tableColumn id="19" xr3:uid="{00000000-0010-0000-0E00-000013000000}" name="前置發現3" dataDxfId="482" totalsRowDxfId="95"/>
    <tableColumn id="21" xr3:uid="{00000000-0010-0000-0E00-000015000000}" name="備註" dataDxfId="481" totalsRowDxfId="94"/>
  </tableColumns>
  <tableStyleInfo name="表格樣式 1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天文" displayName="天文" ref="A1:T196" totalsRowCount="1" headerRowDxfId="478" dataDxfId="477" totalsRowDxfId="476">
  <autoFilter ref="A1:T195" xr:uid="{00000000-0009-0000-0100-000010000000}"/>
  <sortState xmlns:xlrd2="http://schemas.microsoft.com/office/spreadsheetml/2017/richdata2" ref="A2:T195">
    <sortCondition descending="1" ref="H1:H195"/>
  </sortState>
  <tableColumns count="20">
    <tableColumn id="1" xr3:uid="{00000000-0010-0000-0F00-000001000000}" name="版本" totalsRowLabel="合計" dataDxfId="475" totalsRowDxfId="93"/>
    <tableColumn id="2" xr3:uid="{00000000-0010-0000-0F00-000002000000}" name="★" dataDxfId="474" totalsRowDxfId="92"/>
    <tableColumn id="3" xr3:uid="{00000000-0010-0000-0F00-000003000000}" name="天文" totalsRowFunction="count" dataDxfId="473" totalsRowDxfId="91"/>
    <tableColumn id="4" xr3:uid="{00000000-0010-0000-0F00-000004000000}" name="視" dataDxfId="472" totalsRowDxfId="90"/>
    <tableColumn id="5" xr3:uid="{00000000-0010-0000-0F00-000005000000}" name="天" dataDxfId="471" totalsRowDxfId="89"/>
    <tableColumn id="22" xr3:uid="{00000000-0010-0000-0F00-000016000000}" name="時間" dataDxfId="470" totalsRowDxfId="88"/>
    <tableColumn id="7" xr3:uid="{00000000-0010-0000-0F00-000007000000}" name="任務／地圖" dataDxfId="469" totalsRowDxfId="87"/>
    <tableColumn id="8" xr3:uid="{00000000-0010-0000-0F00-000008000000}" name="功績" dataDxfId="468" totalsRowDxfId="86"/>
    <tableColumn id="9" xr3:uid="{00000000-0010-0000-0F00-000009000000}" name="牌" dataDxfId="467" totalsRowDxfId="85"/>
    <tableColumn id="10" xr3:uid="{00000000-0010-0000-0F00-00000A000000}" name="þ" totalsRowFunction="count" dataDxfId="466" totalsRowDxfId="84"/>
    <tableColumn id="11" xr3:uid="{00000000-0010-0000-0F00-00000B000000}" name="2" totalsRowFunction="count" dataDxfId="465" totalsRowDxfId="83"/>
    <tableColumn id="12" xr3:uid="{00000000-0010-0000-0F00-00000C000000}" name="3" totalsRowFunction="count" dataDxfId="464" totalsRowDxfId="82"/>
    <tableColumn id="13" xr3:uid="{00000000-0010-0000-0F00-00000D000000}" name="4" totalsRowFunction="count" dataDxfId="463" totalsRowDxfId="81"/>
    <tableColumn id="14" xr3:uid="{00000000-0010-0000-0F00-00000E000000}" name="5" totalsRowFunction="count" dataDxfId="462" totalsRowDxfId="80"/>
    <tableColumn id="15" xr3:uid="{00000000-0010-0000-0F00-00000F000000}" name="接任地點/時代" dataDxfId="461" totalsRowDxfId="79"/>
    <tableColumn id="16" xr3:uid="{00000000-0010-0000-0F00-000010000000}" name="發現地點" dataDxfId="460" totalsRowDxfId="78"/>
    <tableColumn id="17" xr3:uid="{00000000-0010-0000-0F00-000011000000}" name="前置發現" dataDxfId="459" totalsRowDxfId="77"/>
    <tableColumn id="18" xr3:uid="{00000000-0010-0000-0F00-000012000000}" name="前置發現2" dataDxfId="458" totalsRowDxfId="76"/>
    <tableColumn id="24" xr3:uid="{00000000-0010-0000-0F00-000018000000}" name="前置發現3" dataDxfId="457" totalsRowDxfId="75"/>
    <tableColumn id="21" xr3:uid="{00000000-0010-0000-0F00-000015000000}" name="備註" dataDxfId="456" totalsRowDxfId="74"/>
  </tableColumns>
  <tableStyleInfo name="表格樣式 1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氣象現象" displayName="氣象現象" ref="A1:O64" totalsRowCount="1" headerRowDxfId="454" dataDxfId="453" totalsRowDxfId="452">
  <autoFilter ref="A1:O63" xr:uid="{00000000-0009-0000-0100-000013000000}"/>
  <sortState xmlns:xlrd2="http://schemas.microsoft.com/office/spreadsheetml/2017/richdata2" ref="A2:O63">
    <sortCondition descending="1" ref="F1:F63"/>
  </sortState>
  <tableColumns count="15">
    <tableColumn id="1" xr3:uid="{00000000-0010-0000-1000-000001000000}" name="版本" totalsRowLabel="合計" dataDxfId="451" totalsRowDxfId="73"/>
    <tableColumn id="2" xr3:uid="{00000000-0010-0000-1000-000002000000}" name="★" dataDxfId="450" totalsRowDxfId="72"/>
    <tableColumn id="3" xr3:uid="{00000000-0010-0000-1000-000003000000}" name="氣象現象" totalsRowFunction="count" dataDxfId="449" totalsRowDxfId="71" dataCellStyle="超連結"/>
    <tableColumn id="4" xr3:uid="{00000000-0010-0000-1000-000004000000}" name="視" dataDxfId="448" totalsRowDxfId="70"/>
    <tableColumn id="7" xr3:uid="{00000000-0010-0000-1000-000007000000}" name="地區分類" dataDxfId="447" totalsRowDxfId="69" dataCellStyle="超連結"/>
    <tableColumn id="8" xr3:uid="{00000000-0010-0000-1000-000008000000}" name="功績" dataDxfId="446" totalsRowDxfId="68"/>
    <tableColumn id="9" xr3:uid="{00000000-0010-0000-1000-000009000000}" name="牌" dataDxfId="445" totalsRowDxfId="67"/>
    <tableColumn id="10" xr3:uid="{00000000-0010-0000-1000-00000A000000}" name="þ" totalsRowFunction="count" dataDxfId="444" totalsRowDxfId="66"/>
    <tableColumn id="11" xr3:uid="{00000000-0010-0000-1000-00000B000000}" name="2" totalsRowFunction="count" dataDxfId="443" totalsRowDxfId="65"/>
    <tableColumn id="12" xr3:uid="{00000000-0010-0000-1000-00000C000000}" name="3" totalsRowFunction="count" dataDxfId="442" totalsRowDxfId="64"/>
    <tableColumn id="13" xr3:uid="{00000000-0010-0000-1000-00000D000000}" name="4" totalsRowFunction="count" dataDxfId="441" totalsRowDxfId="63"/>
    <tableColumn id="14" xr3:uid="{00000000-0010-0000-1000-00000E000000}" name="5" totalsRowFunction="count" dataDxfId="440" totalsRowDxfId="62"/>
    <tableColumn id="15" xr3:uid="{00000000-0010-0000-1000-00000F000000}" name="時間／天氣" dataDxfId="439" totalsRowDxfId="61"/>
    <tableColumn id="16" xr3:uid="{00000000-0010-0000-1000-000010000000}" name="發現地點" dataDxfId="438" totalsRowDxfId="60"/>
    <tableColumn id="20" xr3:uid="{00000000-0010-0000-1000-000014000000}" name="備註" dataDxfId="437" totalsRowDxfId="59"/>
  </tableColumns>
  <tableStyleInfo name="表格樣式 1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34F1955-EF43-4241-9038-8AE4871E26E4}" name="傳說" displayName="傳說" ref="A1:R24" totalsRowCount="1" headerRowDxfId="432" dataDxfId="430" totalsRowDxfId="428" headerRowBorderDxfId="431" tableBorderDxfId="429" totalsRowBorderDxfId="427" headerRowCellStyle="輔色1">
  <autoFilter ref="A1:R23" xr:uid="{1C906CEF-6F03-44BD-B98B-E8BC6AC132E2}"/>
  <sortState xmlns:xlrd2="http://schemas.microsoft.com/office/spreadsheetml/2017/richdata2" ref="A2:R23">
    <sortCondition descending="1" ref="G1:G23"/>
  </sortState>
  <tableColumns count="18">
    <tableColumn id="1" xr3:uid="{25BE529C-3A90-4C59-8A20-A2A83F9A05C5}" name="版本" totalsRowLabel="合計" dataDxfId="426" totalsRowDxfId="58"/>
    <tableColumn id="2" xr3:uid="{820A14D7-BEE0-4B5A-9C2A-D9BE923BB143}" name="★" dataDxfId="425" totalsRowDxfId="57"/>
    <tableColumn id="3" xr3:uid="{13AE2A74-B647-47BD-98E8-E97367705E50}" name="傳說" totalsRowFunction="count" dataDxfId="424" totalsRowDxfId="56"/>
    <tableColumn id="26" xr3:uid="{0CF678CD-F389-4618-B11E-CA163D7AAD90}" name="技能" dataDxfId="423" totalsRowDxfId="55"/>
    <tableColumn id="25" xr3:uid="{6BDEE620-379D-4B3A-8E64-9E7847A926B1}" name="等級" dataDxfId="422" totalsRowDxfId="54"/>
    <tableColumn id="24" xr3:uid="{07ACE406-ED9C-4E65-91B4-F7859DC625E1}" name="任務名稱" dataDxfId="421" totalsRowDxfId="53" dataCellStyle="超連結"/>
    <tableColumn id="8" xr3:uid="{7BD043B8-CEB4-4E51-AFBC-4F4781819C9E}" name="功績" dataDxfId="420" totalsRowDxfId="52"/>
    <tableColumn id="9" xr3:uid="{A76A88DD-493B-4495-AD39-B666B16DF007}" name="牌" dataDxfId="419" totalsRowDxfId="51"/>
    <tableColumn id="10" xr3:uid="{1E59162C-A237-42B1-9F63-E35417496114}" name="þ" totalsRowFunction="count" dataDxfId="418" totalsRowDxfId="50"/>
    <tableColumn id="11" xr3:uid="{44B205DF-CA89-4E25-845C-AC08E8D2DFBF}" name="2" totalsRowFunction="count" dataDxfId="417" totalsRowDxfId="49"/>
    <tableColumn id="12" xr3:uid="{62B60512-FCCD-4B0E-B4C2-F79E8EFD8581}" name="3" totalsRowFunction="count" dataDxfId="416" totalsRowDxfId="48"/>
    <tableColumn id="13" xr3:uid="{A9C4CCA4-AB1E-411E-86FE-9EC1A3406D49}" name="4" totalsRowFunction="count" dataDxfId="415" totalsRowDxfId="47"/>
    <tableColumn id="14" xr3:uid="{DA3C2F2E-07C6-42C9-A873-981B285E0056}" name="5" totalsRowFunction="count" dataDxfId="414" totalsRowDxfId="46"/>
    <tableColumn id="15" xr3:uid="{3DCD71D7-EB7F-40AD-96E1-E5B21907E059}" name="觸發地點" dataDxfId="413" totalsRowDxfId="45"/>
    <tableColumn id="23" xr3:uid="{FEBE761B-EDE8-4F42-9DB7-438672A2CD95}" name="觸發條件" dataDxfId="412" totalsRowDxfId="44"/>
    <tableColumn id="16" xr3:uid="{287D5C77-3108-4B07-AE58-4717C2D275BA}" name="發現地點" dataDxfId="411" totalsRowDxfId="43"/>
    <tableColumn id="18" xr3:uid="{F1F1A48A-5344-44E2-A4CC-6CF699759705}" name="所屬文化圈" dataDxfId="410" totalsRowDxfId="42" dataCellStyle="超連結"/>
    <tableColumn id="20" xr3:uid="{60372B73-26F0-43ED-B167-31F8947D4D45}" name="備註" dataDxfId="409" totalsRowDxfId="41" dataCellStyle="超連結"/>
  </tableColumns>
  <tableStyleInfo name="表格樣式 1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港口" displayName="港口" ref="A1:L204" totalsRowCount="1" headerRowDxfId="406" dataDxfId="405" totalsRowDxfId="404">
  <autoFilter ref="A1:L203" xr:uid="{00000000-0009-0000-0100-000012000000}"/>
  <sortState xmlns:xlrd2="http://schemas.microsoft.com/office/spreadsheetml/2017/richdata2" ref="A2:L203">
    <sortCondition descending="1" ref="F1:F203"/>
  </sortState>
  <tableColumns count="12">
    <tableColumn id="1" xr3:uid="{00000000-0010-0000-1100-000001000000}" name="版本" totalsRowLabel="合計" dataDxfId="403" totalsRowDxfId="40"/>
    <tableColumn id="2" xr3:uid="{00000000-0010-0000-1100-000002000000}" name="★" dataDxfId="402" totalsRowDxfId="39"/>
    <tableColumn id="3" xr3:uid="{00000000-0010-0000-1100-000003000000}" name="港口˙村落" totalsRowFunction="count" dataDxfId="401" totalsRowDxfId="38"/>
    <tableColumn id="4" xr3:uid="{00000000-0010-0000-1100-000004000000}" name="許可證" dataDxfId="400" totalsRowDxfId="37"/>
    <tableColumn id="5" xr3:uid="{00000000-0010-0000-1100-000005000000}" name="港口區域" dataDxfId="399" totalsRowDxfId="36"/>
    <tableColumn id="6" xr3:uid="{00000000-0010-0000-1100-000006000000}" name="功績" dataDxfId="398" totalsRowDxfId="35"/>
    <tableColumn id="7" xr3:uid="{00000000-0010-0000-1100-000007000000}" name="牌" dataDxfId="397" totalsRowDxfId="34"/>
    <tableColumn id="8" xr3:uid="{00000000-0010-0000-1100-000008000000}" name="þ" totalsRowFunction="count" dataDxfId="396" totalsRowDxfId="33"/>
    <tableColumn id="9" xr3:uid="{00000000-0010-0000-1100-000009000000}" name="2" totalsRowFunction="count" dataDxfId="395" totalsRowDxfId="32"/>
    <tableColumn id="10" xr3:uid="{00000000-0010-0000-1100-00000A000000}" name="3" totalsRowFunction="count" dataDxfId="394" totalsRowDxfId="31"/>
    <tableColumn id="11" xr3:uid="{00000000-0010-0000-1100-00000B000000}" name="4" totalsRowFunction="count" dataDxfId="393" totalsRowDxfId="30"/>
    <tableColumn id="12" xr3:uid="{00000000-0010-0000-1100-00000C000000}" name="5" totalsRowFunction="count" dataDxfId="392" totalsRowDxfId="29"/>
  </tableColumns>
  <tableStyleInfo name="表格樣式 1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92396-412C-4900-BA39-6312A0FC5EC4}" name="再調查地圖24" displayName="再調查地圖24" ref="A2:I71" totalsRowCount="1" headerRowDxfId="391" dataDxfId="390" totalsRowDxfId="389" dataCellStyle="超連結">
  <autoFilter ref="A2:I70" xr:uid="{DC829FA6-093C-4BA9-B949-2A544835BFF7}"/>
  <sortState xmlns:xlrd2="http://schemas.microsoft.com/office/spreadsheetml/2017/richdata2" ref="A3:I70">
    <sortCondition descending="1" ref="A2:A70"/>
  </sortState>
  <tableColumns count="9">
    <tableColumn id="1" xr3:uid="{92A984FA-BF85-4F8B-9A36-D53D7406F590}" name="地區" dataDxfId="388" totalsRowDxfId="28"/>
    <tableColumn id="9" xr3:uid="{1398D656-D655-4D31-B85D-BEAE96125D2B}" name="發現地點" dataDxfId="387" totalsRowDxfId="27" dataCellStyle="超連結"/>
    <tableColumn id="12" xr3:uid="{E6314DE8-F884-4BD4-BB75-19363CA797B0}" name="技能1" dataDxfId="386" totalsRowDxfId="26" dataCellStyle="超連結"/>
    <tableColumn id="11" xr3:uid="{CE5DBF65-15D2-4DCE-B611-4D915DA5D924}" name="技能2" dataDxfId="385" totalsRowDxfId="25" dataCellStyle="超連結"/>
    <tableColumn id="10" xr3:uid="{4CFC226B-E875-4789-AF7B-0BC66F12DEED}" name="技能等級" dataDxfId="384" totalsRowDxfId="24" dataCellStyle="超連結"/>
    <tableColumn id="2" xr3:uid="{2DEB300A-ADB9-4506-AB66-3BF8BDA8812A}" name="發現物" dataDxfId="383" totalsRowDxfId="23" dataCellStyle="超連結"/>
    <tableColumn id="4" xr3:uid="{2CD471EE-3DA6-42D8-A16B-799938D8C351}" name="任務／地圖" totalsRowFunction="custom" dataDxfId="382" totalsRowDxfId="22" dataCellStyle="超連結">
      <totalsRowFormula>COUNTA(再調查地圖24[任務／地圖])</totalsRowFormula>
    </tableColumn>
    <tableColumn id="13" xr3:uid="{28AE3EB9-67F4-43EB-B3E6-6832A6AA9102}" name="達成" totalsRowFunction="custom" dataDxfId="381" totalsRowDxfId="21" dataCellStyle="超連結">
      <totalsRowFormula>COUNTA(再調查地圖24[達成])</totalsRowFormula>
    </tableColumn>
    <tableColumn id="6" xr3:uid="{C42D0C3A-4D92-41EF-BFA6-3506633DA119}" name="備註" dataDxfId="380" totalsRowDxfId="20"/>
  </tableColumns>
  <tableStyleInfo name="TableStyleLight18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3000000}" name="發現物回報" displayName="發現物回報" ref="A1:E43" totalsRowShown="0" headerRowDxfId="379" dataDxfId="378">
  <autoFilter ref="A1:E43" xr:uid="{00000000-0009-0000-0100-000011000000}"/>
  <tableColumns count="5">
    <tableColumn id="1" xr3:uid="{00000000-0010-0000-1300-000001000000}" name="類別" dataDxfId="377"/>
    <tableColumn id="2" xr3:uid="{00000000-0010-0000-1300-000002000000}" name="地區" dataDxfId="376"/>
    <tableColumn id="3" xr3:uid="{00000000-0010-0000-1300-000003000000}" name="城市" dataDxfId="375"/>
    <tableColumn id="4" xr3:uid="{00000000-0010-0000-1300-000004000000}" name="NPC" dataDxfId="374"/>
    <tableColumn id="5" xr3:uid="{00000000-0010-0000-1300-000005000000}" name="備註" dataDxfId="373"/>
  </tableColumns>
  <tableStyleInfo name="TableStyleLight10 2" showFirstColumn="1" showLastColumn="0" showRowStripes="1" showColumnStripes="1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發現物回報2" displayName="發現物回報2" ref="G1:K44" totalsRowShown="0" headerRowDxfId="372" dataDxfId="371" tableBorderDxfId="370" dataCellStyle="40% - 輔色3">
  <autoFilter ref="G1:K44" xr:uid="{00000000-0009-0000-0100-000015000000}"/>
  <tableColumns count="5">
    <tableColumn id="1" xr3:uid="{00000000-0010-0000-1400-000001000000}" name="類別" dataDxfId="369" dataCellStyle="40% - 輔色3"/>
    <tableColumn id="2" xr3:uid="{00000000-0010-0000-1400-000002000000}" name="地區" dataDxfId="368" dataCellStyle="40% - 輔色3"/>
    <tableColumn id="3" xr3:uid="{00000000-0010-0000-1400-000003000000}" name="城市" dataDxfId="367" dataCellStyle="40% - 輔色3"/>
    <tableColumn id="4" xr3:uid="{00000000-0010-0000-1400-000004000000}" name="NPC" dataDxfId="366" dataCellStyle="40% - 輔色3"/>
    <tableColumn id="5" xr3:uid="{00000000-0010-0000-1400-000005000000}" name="備註" dataDxfId="365" dataCellStyle="40% - 輔色3"/>
  </tableColumns>
  <tableStyleInfo name="TableStyleLight10 2" showFirstColumn="1" showLastColumn="0" showRowStripes="1" showColumnStripes="1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_5dU-MKycarskg-p_awZIrdYrCteU45/view" TargetMode="External"/><Relationship Id="rId3" Type="http://schemas.openxmlformats.org/officeDocument/2006/relationships/hyperlink" Target="http://gvdb.mydns.jp/db" TargetMode="External"/><Relationship Id="rId7" Type="http://schemas.openxmlformats.org/officeDocument/2006/relationships/hyperlink" Target="http://gvo.gamedb.info/wiki/?Quest%2FAdventure%2FThanksgiving" TargetMode="External"/><Relationship Id="rId2" Type="http://schemas.openxmlformats.org/officeDocument/2006/relationships/hyperlink" Target="http://dolanselnote.home.blog/" TargetMode="External"/><Relationship Id="rId1" Type="http://schemas.openxmlformats.org/officeDocument/2006/relationships/hyperlink" Target="http://acg.gamer.com.tw/acgDetail.php?s=48576" TargetMode="External"/><Relationship Id="rId6" Type="http://schemas.openxmlformats.org/officeDocument/2006/relationships/hyperlink" Target="http://gvo.cbo.com.tw/default.aspx" TargetMode="External"/><Relationship Id="rId5" Type="http://schemas.openxmlformats.org/officeDocument/2006/relationships/hyperlink" Target="http://blog.sina.com.cn/s/blog_6ad2498b0102xt2c.html" TargetMode="External"/><Relationship Id="rId4" Type="http://schemas.openxmlformats.org/officeDocument/2006/relationships/hyperlink" Target="http://www.chinania.org.cn/uploadfile/test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%3A%E5%A4%A7%E6%B2%99%E6%BC%A0&amp;ss=7501" TargetMode="External"/><Relationship Id="rId21" Type="http://schemas.openxmlformats.org/officeDocument/2006/relationships/hyperlink" Target="http://wiki2.gamer.com.tw/wiki.php?n=7501%3A%E5%8F%A6%E4%B8%80%E5%80%8B%E4%B8%96%E7%95%8C&amp;ss=7501" TargetMode="External"/><Relationship Id="rId42" Type="http://schemas.openxmlformats.org/officeDocument/2006/relationships/hyperlink" Target="http://wiki2.gamer.com.tw/wiki.php?n=7501:%E4%BD%8D%E6%96%BC%E5%BB%A3%E5%A0%B4%E4%B8%8A%E7%9A%84%E6%96%9C%E5%9D%A1" TargetMode="External"/><Relationship Id="rId63" Type="http://schemas.openxmlformats.org/officeDocument/2006/relationships/hyperlink" Target="https://wiki2.gamer.com.tw/wiki.php?n=7501%3A%E5%86%8D%E6%AC%A1%E8%AA%BF%E6%9F%A5%E7%BE%85%E5%BE%B7%E5%B3%B6&amp;ss=7501" TargetMode="External"/><Relationship Id="rId84" Type="http://schemas.openxmlformats.org/officeDocument/2006/relationships/hyperlink" Target="http://wiki2.gamer.com.tw/wiki.php?n=7501%3A%E5%A5%87%E5%A6%99%E7%9A%84%E7%9F%B3%E5%A1%94&amp;ss=7501" TargetMode="External"/><Relationship Id="rId138" Type="http://schemas.openxmlformats.org/officeDocument/2006/relationships/hyperlink" Target="http://wiki2.gamer.com.tw/wiki.php?n=7501:%E5%9C%B0%E5%8D%80%E8%AA%BF%E6%9F%A5%E5%A7%94%E8%A8%97" TargetMode="External"/><Relationship Id="rId159" Type="http://schemas.openxmlformats.org/officeDocument/2006/relationships/hyperlink" Target="http://wiki2.gamer.com.tw/wiki.php?n=7501%3A%E6%98%9F%E4%B9%8B%E6%88%B0%E7%88%AD&amp;ss=7501" TargetMode="External"/><Relationship Id="rId170" Type="http://schemas.openxmlformats.org/officeDocument/2006/relationships/hyperlink" Target="https://wiki2.gamer.com.tw/wiki.php?n=7501%3A%E5%8F%A4%E4%BB%A3%E7%9A%84%E7%A5%9E%E7%A7%98%E9%81%BA%E8%B7%A1&amp;ss=7501" TargetMode="External"/><Relationship Id="rId191" Type="http://schemas.openxmlformats.org/officeDocument/2006/relationships/hyperlink" Target="https://wiki2.gamer.com.tw/wiki.php?n=7501%3A%E9%97%9C%E6%96%BC%E5%BD%A9%E8%99%B9%E7%9A%84%E5%82%B3%E8%AA%AA&amp;ss=7501" TargetMode="External"/><Relationship Id="rId205" Type="http://schemas.openxmlformats.org/officeDocument/2006/relationships/hyperlink" Target="https://wiki2.gamer.com.tw/wiki.php?n=7501:%E5%8C%97%E7%BE%8E%E7%9A%84%E5%B7%A8%E7%89%9B" TargetMode="External"/><Relationship Id="rId226" Type="http://schemas.openxmlformats.org/officeDocument/2006/relationships/table" Target="../tables/table1.xml"/><Relationship Id="rId107" Type="http://schemas.openxmlformats.org/officeDocument/2006/relationships/hyperlink" Target="http://wiki2.gamer.com.tw/wiki.php?n=7501%3A%E7%B2%BE%E9%9D%88%E8%88%87%E4%BA%BA%E5%80%91%E7%9A%84%E9%A2%A8%E6%99%AF&amp;ss=7501" TargetMode="External"/><Relationship Id="rId11" Type="http://schemas.openxmlformats.org/officeDocument/2006/relationships/hyperlink" Target="http://gvdb.mydns.jp/db/module/QuestDB/action/QuestShow?id=6192" TargetMode="External"/><Relationship Id="rId32" Type="http://schemas.openxmlformats.org/officeDocument/2006/relationships/hyperlink" Target="http://wiki2.gamer.com.tw/wiki.php?n=7501%3A%E6%B2%99%E6%BC%A0%E5%8F%A6%E4%B8%80%E5%81%B4%E7%9A%84%E8%81%96%E5%9C%B0&amp;ss=7501" TargetMode="External"/><Relationship Id="rId53" Type="http://schemas.openxmlformats.org/officeDocument/2006/relationships/hyperlink" Target="http://wiki2.gamer.com.tw/wiki.php?ss=7501&amp;n=7501:%E8%88%B9%E7%9A%84%E5%A2%B3%E5%A2%93" TargetMode="External"/><Relationship Id="rId74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128" Type="http://schemas.openxmlformats.org/officeDocument/2006/relationships/hyperlink" Target="http://wiki2.gamer.com.tw/wiki.php?n=7501:%E6%AD%B7%E5%8F%B2%E8%88%87%E7%A5%9E%E8%A9%B1%E4%B9%8B%E6%9B%B8" TargetMode="External"/><Relationship Id="rId149" Type="http://schemas.openxmlformats.org/officeDocument/2006/relationships/hyperlink" Target="http://wiki2.gamer.com.tw/wiki.php?n=7501%3A%E7%A7%98%E5%A2%83%E4%B9%8B%E9%83%BD" TargetMode="External"/><Relationship Id="rId5" Type="http://schemas.openxmlformats.org/officeDocument/2006/relationships/hyperlink" Target="https://wiki2.gamer.com.tw/wiki.php?n=7501:%E8%80%83%E5%8F%A4%E5%AD%B8%E5%9C%B0%E5%9C%96" TargetMode="External"/><Relationship Id="rId95" Type="http://schemas.openxmlformats.org/officeDocument/2006/relationships/hyperlink" Target="http://wiki2.gamer.com.tw/wiki.php?n=7501%3A%E6%88%90%E5%88%97%E7%9A%84%E5%B7%A8%E7%9F%B3&amp;ss=7501" TargetMode="External"/><Relationship Id="rId160" Type="http://schemas.openxmlformats.org/officeDocument/2006/relationships/hyperlink" Target="http://wiki2.gamer.com.tw/wiki.php?n=7501%3A%E8%AD%A6%E6%88%92%E7%9A%84%E5%8D%B0%E5%8A%A0%E5%B8%9D%E5%9C%8B" TargetMode="External"/><Relationship Id="rId181" Type="http://schemas.openxmlformats.org/officeDocument/2006/relationships/hyperlink" Target="https://wiki2.gamer.com.tw/wiki.php?n=7501%3A%E8%AA%BF%E6%9F%A5%E5%8F%A4%E4%BB%A3%E5%8A%87%E5%A0%B4&amp;ss=7501" TargetMode="External"/><Relationship Id="rId216" Type="http://schemas.openxmlformats.org/officeDocument/2006/relationships/hyperlink" Target="https://wiki2.gamer.com.tw/wiki.php?n=7501%3A%E5%9F%8E%E5%A0%A1%E7%9A%84%E7%94%A8%E9%80%94&amp;ss=7501" TargetMode="External"/><Relationship Id="rId211" Type="http://schemas.openxmlformats.org/officeDocument/2006/relationships/hyperlink" Target="https://wiki2.gamer.com.tw/wiki.php?n=7501%3A%E6%B2%99%E6%BC%A0%E5%8F%A6%E4%B8%80%E5%81%B4%E7%9A%84%E8%81%96%E5%9C%B0&amp;ss=7501" TargetMode="External"/><Relationship Id="rId22" Type="http://schemas.openxmlformats.org/officeDocument/2006/relationships/hyperlink" Target="http://wiki2.gamer.com.tw/wiki.php?n=7501:%E9%A9%85%E6%95%A3%E6%83%A1%E5%A4%A2%E4%B9%8B%E5%A4%A2" TargetMode="External"/><Relationship Id="rId27" Type="http://schemas.openxmlformats.org/officeDocument/2006/relationships/hyperlink" Target="http://wiki2.gamer.com.tw/wiki.php?n=7501:%E8%AA%BF%E6%9F%A5%E8%8F%AF%E5%8C%97%E7%9A%84%E5%BB%BA%E7%AF%89%E7%89%A9" TargetMode="External"/><Relationship Id="rId43" Type="http://schemas.openxmlformats.org/officeDocument/2006/relationships/hyperlink" Target="http://wiki2.gamer.com.tw/wiki.php?n=7501:%E7%8E%8B%E5%9F%8E%E4%B9%8B%E9%81%8E%E5%8E%BB" TargetMode="External"/><Relationship Id="rId48" Type="http://schemas.openxmlformats.org/officeDocument/2006/relationships/hyperlink" Target="https://wiki2.gamer.com.tw/wiki.php?n=7501%3A%E9%BB%83%E9%87%91%E8%B1%90%E9%A5%92%E7%9A%84%E5%82%B3%E8%AA%AA%E4%B9%8B%E9%83%BD&amp;ss=7501" TargetMode="External"/><Relationship Id="rId64" Type="http://schemas.openxmlformats.org/officeDocument/2006/relationships/hyperlink" Target="http://wiki2.gamer.com.tw/wiki.php?n=7501:%E5%8F%A6%E4%B8%80%E5%BA%A7%E9%9B%85%E5%85%B8%E5%A8%9C%E7%A5%9E%E6%AE%BF&amp;ss=7501" TargetMode="External"/><Relationship Id="rId69" Type="http://schemas.openxmlformats.org/officeDocument/2006/relationships/hyperlink" Target="http://wiki2.gamer.com.tw/wiki.php?n=7501%3A%E5%8F%A4%E4%BB%A3%E6%96%87%E6%98%8E%E7%9A%84%E5%A4%A7%E9%83%BD%E5%B8%82&amp;ss=7501" TargetMode="External"/><Relationship Id="rId113" Type="http://schemas.openxmlformats.org/officeDocument/2006/relationships/hyperlink" Target="http://wiki2.gamer.com.tw/wiki.php?n=7501:%E8%AA%9E%E8%BF%B0%E6%9C%9D%E9%AE%AE%E4%B8%89%E5%9C%8B%E6%AD%B7%E5%8F%B2" TargetMode="External"/><Relationship Id="rId118" Type="http://schemas.openxmlformats.org/officeDocument/2006/relationships/hyperlink" Target="https://wiki2.gamer.com.tw/wiki.php?n=7501%3A%E5%A4%AA%E9%99%BD%E7%A5%9E%E7%9A%84%E5%B7%A8%E5%9E%8B%E9%9B%95%E5%83%8F&amp;ss=7501" TargetMode="External"/><Relationship Id="rId134" Type="http://schemas.openxmlformats.org/officeDocument/2006/relationships/hyperlink" Target="http://wiki2.gamer.com.tw/wiki.php?n=7501%3A%E6%80%AA%E7%89%A9%E7%9A%84%E9%AA%A8%E9%A0%AD&amp;ss=7501" TargetMode="External"/><Relationship Id="rId139" Type="http://schemas.openxmlformats.org/officeDocument/2006/relationships/hyperlink" Target="http://wiki2.gamer.com.tw/wiki.php?n=7501%3A%E4%BA%94%E8%B3%A2%E5%B8%9D%E7%9A%84%E5%A4%A7%E7%90%86%E7%9F%B3%E5%83%8F&amp;ss=7501" TargetMode="External"/><Relationship Id="rId80" Type="http://schemas.openxmlformats.org/officeDocument/2006/relationships/hyperlink" Target="http://wiki2.gamer.com.tw/wiki.php?n=7501:%E8%AA%BF%E6%9F%A5%E5%B2%A9%E7%AA%9F%E9%81%BA%E8%B7%A1" TargetMode="External"/><Relationship Id="rId85" Type="http://schemas.openxmlformats.org/officeDocument/2006/relationships/hyperlink" Target="http://wiki2.gamer.com.tw/wiki.php?n=7501%3A%E9%97%9C%E6%96%BC%E8%81%96%E5%9C%B0%E9%A2%A8%E7%BF%92" TargetMode="External"/><Relationship Id="rId150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155" Type="http://schemas.openxmlformats.org/officeDocument/2006/relationships/hyperlink" Target="http://wiki2.gamer.com.tw/wiki.php?n=7501:%E9%81%8E%E5%BE%80%E6%AD%B2%E6%9C%88%E7%9A%84%E6%95%85%E4%BA%8B" TargetMode="External"/><Relationship Id="rId171" Type="http://schemas.openxmlformats.org/officeDocument/2006/relationships/hyperlink" Target="https://wiki2.gamer.com.tw/wiki.php?n=7501%3A%E6%87%89%E8%A9%B2%E6%90%9C%E7%B4%A2%E4%B9%8B%E7%89%A9&amp;ss=7501" TargetMode="External"/><Relationship Id="rId176" Type="http://schemas.openxmlformats.org/officeDocument/2006/relationships/hyperlink" Target="https://wiki2.gamer.com.tw/wiki.php?n=7501%3A%E8%88%87%E5%86%A5%E5%BA%9C%E7%9B%B8%E9%80%A3%E7%9A%84%E5%9F%8E%E5%B8%82&amp;ss=7501" TargetMode="External"/><Relationship Id="rId192" Type="http://schemas.openxmlformats.org/officeDocument/2006/relationships/hyperlink" Target="https://wiki2.gamer.com.tw/wiki.php?n=7501%3A%E6%96%BC%E8%A9%B2%E8%99%95%E4%B9%8B%E6%A0%B9%E6%93%9A&amp;ss=7501" TargetMode="External"/><Relationship Id="rId197" Type="http://schemas.openxmlformats.org/officeDocument/2006/relationships/hyperlink" Target="https://wiki2.gamer.com.tw/wiki.php?n=7501%3A%E9%87%8B%E8%BF%A6%E7%89%9F%E5%B0%BC%E7%9A%84%E8%AA%95%E7%94%9F%E5%9C%B0&amp;ss=7501" TargetMode="External"/><Relationship Id="rId206" Type="http://schemas.openxmlformats.org/officeDocument/2006/relationships/hyperlink" Target="https://wiki2.gamer.com.tw/wiki.php?n=7501%3A%E6%AF%94%E5%9C%8B%E5%AE%B6%E9%82%84%E5%A4%A7%E7%9A%84%E8%87%BA%E5%9C%B0&amp;ss=7501" TargetMode="External"/><Relationship Id="rId201" Type="http://schemas.openxmlformats.org/officeDocument/2006/relationships/hyperlink" Target="https://wiki2.gamer.com.tw/wiki.php?n=7501%3A%E7%A7%98%E5%A2%83%E9%AB%98%E5%A1%94&amp;ss=7501" TargetMode="External"/><Relationship Id="rId222" Type="http://schemas.openxmlformats.org/officeDocument/2006/relationships/hyperlink" Target="https://wiki2.gamer.com.tw/wiki.php?n=7501%3A%E8%96%9B%E8%A5%BF%E6%96%AF%E4%B8%80%E4%B8%96%E7%9A%84%E9%81%BA%E7%89%A9&amp;ss=7501" TargetMode="External"/><Relationship Id="rId12" Type="http://schemas.openxmlformats.org/officeDocument/2006/relationships/hyperlink" Target="https://wiki2.gamer.com.tw/wiki.php?n=7501:%E8%80%83%E5%8F%A4%E5%AD%B8%E5%9C%B0%E5%9C%96" TargetMode="External"/><Relationship Id="rId17" Type="http://schemas.openxmlformats.org/officeDocument/2006/relationships/hyperlink" Target="https://gvdb.mydns.jp/r/pewXc1IVkV" TargetMode="External"/><Relationship Id="rId33" Type="http://schemas.openxmlformats.org/officeDocument/2006/relationships/hyperlink" Target="http://wiki2.gamer.com.tw/wiki.php?n=7501%3A%E7%89%B9%E6%B4%9B%E4%BC%8A&amp;ss=7501" TargetMode="External"/><Relationship Id="rId38" Type="http://schemas.openxmlformats.org/officeDocument/2006/relationships/hyperlink" Target="http://wiki2.gamer.com.tw/wiki.php?n=7501%3A%E7%BE%85%E9%A6%AC%E5%B8%9D%E5%9C%8B%E7%9A%84%E6%94%BF%E7%AD%96%E8%BD%89%E7%A7%BB&amp;ss=7501" TargetMode="External"/><Relationship Id="rId59" Type="http://schemas.openxmlformats.org/officeDocument/2006/relationships/hyperlink" Target="http://wiki2.gamer.com.tw/wiki.php?n=7501%3A%E6%B2%92%E6%B0%B4%E7%9A%84%E6%96%87%E6%98%8E&amp;ss=7501" TargetMode="External"/><Relationship Id="rId103" Type="http://schemas.openxmlformats.org/officeDocument/2006/relationships/hyperlink" Target="http://wiki2.gamer.com.tw/wiki.php?n=7501%3A%E4%BB%A5%E5%B8%8C%E8%87%98%E7%A5%9E%E8%A9%B1%E7%82%BA%E9%A1%8C%E6%9D%90%E7%9A%84%E7%95%AB&amp;ss=7501" TargetMode="External"/><Relationship Id="rId108" Type="http://schemas.openxmlformats.org/officeDocument/2006/relationships/hyperlink" Target="http://wiki2.gamer.com.tw/wiki.php?n=7501:%E5%8D%B0%E5%BA%A6%E7%9A%84%E6%AF%8D%E6%B2%B3" TargetMode="External"/><Relationship Id="rId124" Type="http://schemas.openxmlformats.org/officeDocument/2006/relationships/hyperlink" Target="http://wiki2.gamer.com.tw/wiki.php?n=7501:%E6%B6%88%E5%A4%B1%E7%9A%84%E7%A5%9E%E6%AE%BF" TargetMode="External"/><Relationship Id="rId129" Type="http://schemas.openxmlformats.org/officeDocument/2006/relationships/hyperlink" Target="https://wiki2.gamer.com.tw/wiki.php?n=7501%3A%E5%8F%A4%E5%9F%83%E5%8F%8A%E7%9A%84%E5%A5%B3%E7%8E%8B&amp;ss=7501" TargetMode="External"/><Relationship Id="rId54" Type="http://schemas.openxmlformats.org/officeDocument/2006/relationships/hyperlink" Target="http://wiki2.gamer.com.tw/wiki.php?n=7501:&#24040;&#22823;&#30340;&#23665;&#19992;" TargetMode="External"/><Relationship Id="rId70" Type="http://schemas.openxmlformats.org/officeDocument/2006/relationships/hyperlink" Target="http://wiki2.gamer.com.tw/wiki.php?n=7501:%E5%8F%A4%E4%BB%A3%E9%81%BA%E8%B7%A1%E8%88%87%E8%A7%92%E9%AC%A5%E5%A0%B4" TargetMode="External"/><Relationship Id="rId75" Type="http://schemas.openxmlformats.org/officeDocument/2006/relationships/hyperlink" Target="http://wiki2.gamer.com.tw/wiki.php?n=7501:%E5%8F%A6%E4%B8%80%E5%BA%A7%E5%AE%AE%E6%AE%BF" TargetMode="External"/><Relationship Id="rId91" Type="http://schemas.openxmlformats.org/officeDocument/2006/relationships/hyperlink" Target="http://wiki2.gamer.com.tw/wiki.php?n=7501%3A%E5%8F%A6%E4%B8%80%E5%BA%A7%E9%98%BF%E6%B3%A2%E7%BE%85%E7%A5%9E%E6%AE%BF&amp;ss=7501" TargetMode="External"/><Relationship Id="rId96" Type="http://schemas.openxmlformats.org/officeDocument/2006/relationships/hyperlink" Target="http://wiki2.gamer.com.tw/wiki.php?n=7501:%E8%AA%BF%E6%9F%A5%E6%96%AF%E9%80%9A%E4%BA%A8%E5%A5%87%E9%81%BA%E8%B7%A1" TargetMode="External"/><Relationship Id="rId140" Type="http://schemas.openxmlformats.org/officeDocument/2006/relationships/hyperlink" Target="http://wiki2.gamer.com.tw/wiki.php?n=7501:%E5%B2%A9%E5%A3%81%E7%95%AB" TargetMode="External"/><Relationship Id="rId145" Type="http://schemas.openxmlformats.org/officeDocument/2006/relationships/hyperlink" Target="http://wiki2.gamer.com.tw/wiki.php?n=7501:%E6%B2%92%E6%B0%B4%E7%9A%84%E6%96%87%E6%98%8E" TargetMode="External"/><Relationship Id="rId161" Type="http://schemas.openxmlformats.org/officeDocument/2006/relationships/hyperlink" Target="http://wiki2.gamer.com.tw/wiki.php?n=7501:%E5%9C%A8%E3%80%8C%E8%91%A1%E8%90%84%E7%94%A2%E5%9C%B0%E3%80%8D%E7%9C%8B%E5%88%B0%E7%9A%84%E6%9C%AA%E4%BE%86" TargetMode="External"/><Relationship Id="rId166" Type="http://schemas.openxmlformats.org/officeDocument/2006/relationships/hyperlink" Target="http://wiki2.gamer.com.tw/wiki.php?n=7501%3A%E6%84%9B%E7%88%BE%E8%98%AD%E7%9A%84%E9%81%BA%E8%B7%A1&amp;ss=7501" TargetMode="External"/><Relationship Id="rId182" Type="http://schemas.openxmlformats.org/officeDocument/2006/relationships/hyperlink" Target="https://wiki2.gamer.com.tw/wiki.php?n=7501%3A%E9%86%AB%E7%A5%9E%E7%9A%84%E8%81%96%E5%9C%B0&amp;ss=7501" TargetMode="External"/><Relationship Id="rId187" Type="http://schemas.openxmlformats.org/officeDocument/2006/relationships/hyperlink" Target="https://wiki2.gamer.com.tw/wiki.php?n=7501:%E9%81%A0%E5%8F%A4%E7%9A%84%E7%B9%AA%E7%95%AB" TargetMode="External"/><Relationship Id="rId217" Type="http://schemas.openxmlformats.org/officeDocument/2006/relationships/hyperlink" Target="https://wiki2.gamer.com.tw/wiki.php?n=7501%3A%E6%8F%8F%E7%B9%AA%E5%9C%A8%E5%B2%A9%E7%9F%B3%E4%B8%8A%E7%9A%84%E7%B7%9A&amp;ss=7501" TargetMode="External"/><Relationship Id="rId1" Type="http://schemas.openxmlformats.org/officeDocument/2006/relationships/hyperlink" Target="http://wiki2.gamer.com.tw/wiki.php?n=7501:%E7%89%B9%E6%B4%9B%E4%BC%8A%E6%88%B0%E7%88%AD%E7%B3%BB%E5%88%97" TargetMode="External"/><Relationship Id="rId6" Type="http://schemas.openxmlformats.org/officeDocument/2006/relationships/hyperlink" Target="http://gvo.cbo.com.tw/adv_missionDetail.aspx?MID=5126" TargetMode="External"/><Relationship Id="rId212" Type="http://schemas.openxmlformats.org/officeDocument/2006/relationships/hyperlink" Target="https://wiki2.gamer.com.tw/wiki.php?n=7501%3A%E4%B8%8D%E7%9F%A5%E9%81%93%E5%85%B6%E4%BB%96%E7%A5%9E%E6%98%8E&amp;ss=7501" TargetMode="External"/><Relationship Id="rId23" Type="http://schemas.openxmlformats.org/officeDocument/2006/relationships/hyperlink" Target="http://wiki2.gamer.com.tw/wiki.php?n=7501%3A%E5%84%80%E5%BC%8F%E7%9A%84%E5%9C%B0%E9%BB%9E&amp;ss=7501" TargetMode="External"/><Relationship Id="rId28" Type="http://schemas.openxmlformats.org/officeDocument/2006/relationships/hyperlink" Target="http://wiki2.gamer.com.tw/wiki.php?n=7501:%E5%B1%B1%E4%B8%98%EF%BC%9F%E9%99%B5%E5%A2%93%EF%BC%9F" TargetMode="External"/><Relationship Id="rId49" Type="http://schemas.openxmlformats.org/officeDocument/2006/relationships/hyperlink" Target="https://wiki2.gamer.com.tw/wiki.php?n=7501%3A%E5%A5%87%E6%80%AA%E7%9A%84%E6%B5%AE%E9%9B%95&amp;ss=7501" TargetMode="External"/><Relationship Id="rId114" Type="http://schemas.openxmlformats.org/officeDocument/2006/relationships/hyperlink" Target="http://wiki2.gamer.com.tw/wiki.php?n=7501%3A%E6%A2%9D%E6%A2%9D%E5%A4%A7%E8%B7%AF%E9%80%9A%E7%BE%85%E9%A6%AC&amp;ss=7501" TargetMode="External"/><Relationship Id="rId119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44" Type="http://schemas.openxmlformats.org/officeDocument/2006/relationships/hyperlink" Target="http://wiki2.gamer.com.tw/wiki.php?n=7501:%E7%BE%8E%E8%BC%AA%E7%BE%8E%E5%A5%90%E7%9A%84%E5%BA%AD%E5%9C%92" TargetMode="External"/><Relationship Id="rId60" Type="http://schemas.openxmlformats.org/officeDocument/2006/relationships/hyperlink" Target="http://wiki2.gamer.com.tw/wiki.php?n=7501:%E8%8A%B1%E9%83%8E%E7%9A%84%E5%B0%87%E8%BB%8D" TargetMode="External"/><Relationship Id="rId65" Type="http://schemas.openxmlformats.org/officeDocument/2006/relationships/hyperlink" Target="https://wiki2.gamer.com.tw/wiki.php?ss=7501&amp;n=7501:%E7%A5%9E%E5%A5%87%E7%9A%84%E5%B2%A9%E7%9F%B3%E5%B1%B1" TargetMode="External"/><Relationship Id="rId81" Type="http://schemas.openxmlformats.org/officeDocument/2006/relationships/hyperlink" Target="http://wiki2.gamer.com.tw/wiki.php?n=7501%3A%E6%84%9B%E7%88%BE%E8%98%AD%E7%9A%84%E9%81%BA%E8%B7%A1&amp;ss=7501" TargetMode="External"/><Relationship Id="rId86" Type="http://schemas.openxmlformats.org/officeDocument/2006/relationships/hyperlink" Target="http://wiki2.gamer.com.tw/wiki.php?n=7501%3A%E6%BB%BF%E8%BC%89%E5%AF%B6%E7%89%A9%E7%9A%84%E8%A6%81%E5%A1%9E&amp;ss=7501" TargetMode="External"/><Relationship Id="rId130" Type="http://schemas.openxmlformats.org/officeDocument/2006/relationships/hyperlink" Target="http://wiki2.gamer.com.tw/wiki.php?n=7501%3A%E7%89%B9%E6%B4%9B%E4%BC%8A&amp;ss=7501" TargetMode="External"/><Relationship Id="rId135" Type="http://schemas.openxmlformats.org/officeDocument/2006/relationships/hyperlink" Target="http://wiki2.gamer.com.tw/wiki.php?n=7501:%E5%A4%A7%E5%9C%8B%E4%B9%8B%E8%AD%B0%E8%AB%96" TargetMode="External"/><Relationship Id="rId151" Type="http://schemas.openxmlformats.org/officeDocument/2006/relationships/hyperlink" Target="http://wiki2.gamer.com.tw/wiki.php?n=7501:%E8%AA%9E%E8%A8%80%E7%9A%84%E9%9A%9C%E7%A4%99" TargetMode="External"/><Relationship Id="rId156" Type="http://schemas.openxmlformats.org/officeDocument/2006/relationships/hyperlink" Target="http://wiki2.gamer.com.tw/wiki.php?n=7501:%E9%81%8E%E6%96%BC%E5%BB%A3%E5%A4%A7%E7%9A%84%E6%B9%96" TargetMode="External"/><Relationship Id="rId177" Type="http://schemas.openxmlformats.org/officeDocument/2006/relationships/hyperlink" Target="https://wiki2.gamer.com.tw/wiki.php?n=7501%3A%E8%BF%BD%E5%B0%8B%E5%8F%A4%E4%BB%A3%E6%B2%B3%E6%B5%81&amp;ss=7501" TargetMode="External"/><Relationship Id="rId198" Type="http://schemas.openxmlformats.org/officeDocument/2006/relationships/hyperlink" Target="https://wiki2.gamer.com.tw/wiki.php?n=7501%3A%E8%8D%89%E5%8E%9F%E5%B1%85%E6%B0%91%E7%9A%84%E8%B6%B3%E8%B7%A1&amp;ss=7501" TargetMode="External"/><Relationship Id="rId172" Type="http://schemas.openxmlformats.org/officeDocument/2006/relationships/hyperlink" Target="https://wiki2.gamer.com.tw/wiki.php?n=7501%3A%E9%80%8F%E9%81%8E%E5%B2%A9%E7%95%AB%E7%9F%A5%E6%9B%89%E4%B9%8B%E4%BA%8B&amp;ss=7501" TargetMode="External"/><Relationship Id="rId193" Type="http://schemas.openxmlformats.org/officeDocument/2006/relationships/hyperlink" Target="https://wiki2.gamer.com.tw/wiki.php?n=7501:%E7%BE%A4%E9%9B%84%E5%89%B2%E6%93%9A%E7%9A%84%E6%95%85%E4%BA%8B" TargetMode="External"/><Relationship Id="rId202" Type="http://schemas.openxmlformats.org/officeDocument/2006/relationships/hyperlink" Target="https://wiki2.gamer.com.tw/wiki.php?n=7501%3A%E4%BD%8D%E6%96%BC%E7%B6%A0%E6%B4%B2%E5%9F%8E%E5%B8%82%E7%9A%84%E9%81%BA%E8%B7%A1&amp;ss=7501" TargetMode="External"/><Relationship Id="rId207" Type="http://schemas.openxmlformats.org/officeDocument/2006/relationships/hyperlink" Target="https://wiki2.gamer.com.tw/wiki.php?n=7501:%E5%A4%A7%E6%B2%99%E6%BC%A0" TargetMode="External"/><Relationship Id="rId223" Type="http://schemas.openxmlformats.org/officeDocument/2006/relationships/hyperlink" Target="http://gvdb.mydns.jp/r/TxcYv1vbzm" TargetMode="External"/><Relationship Id="rId13" Type="http://schemas.openxmlformats.org/officeDocument/2006/relationships/hyperlink" Target="http://gvdb.mydns.jp/r/MW9AtKML2z" TargetMode="External"/><Relationship Id="rId18" Type="http://schemas.openxmlformats.org/officeDocument/2006/relationships/hyperlink" Target="http://gvdb.mydns.jp/r/nzVXT2Jst7" TargetMode="External"/><Relationship Id="rId39" Type="http://schemas.openxmlformats.org/officeDocument/2006/relationships/hyperlink" Target="http://wiki2.gamer.com.tw/wiki.php?n=7501:%E5%B7%A8%E4%BA%BA%E5%A0%86%E7%A9%8D%E8%B5%B7%E4%BE%86%E7%9A%84%E7%9F%B3%E9%A0%AD" TargetMode="External"/><Relationship Id="rId109" Type="http://schemas.openxmlformats.org/officeDocument/2006/relationships/hyperlink" Target="http://wiki2.gamer.com.tw/wiki.php?ss=7501&amp;n=7501:%E5%8F%A4%E4%BB%A3%E9%81%BA%E8%B7%A1%E7%9A%84%E8%B6%B3%E8%B7%A1" TargetMode="External"/><Relationship Id="rId34" Type="http://schemas.openxmlformats.org/officeDocument/2006/relationships/hyperlink" Target="http://wiki2.gamer.com.tw/wiki.php?n=7501:%E4%BD%8D%E6%96%BC%E5%9F%8E%E5%B8%82%E6%B7%B1%E8%99%95%E4%B9%8B%E7%89%A9" TargetMode="External"/><Relationship Id="rId50" Type="http://schemas.openxmlformats.org/officeDocument/2006/relationships/hyperlink" Target="http://wiki2.gamer.com.tw/wiki.php?n=7501%3A%E7%B1%B3%E8%AB%BE%E6%96%AF%E8%BF%B7%E5%AE%AE%E7%9A%84%E5%82%B3%E8%AA%AA&amp;ss=7501" TargetMode="External"/><Relationship Id="rId55" Type="http://schemas.openxmlformats.org/officeDocument/2006/relationships/hyperlink" Target="http://wiki2.gamer.com.tw/wiki.php?n=7501:%E5%9D%8E%E4%BD%A9%E5%88%87%E7%81%A3%E7%9A%84%E8%A6%81%E5%A1%9E" TargetMode="External"/><Relationship Id="rId76" Type="http://schemas.openxmlformats.org/officeDocument/2006/relationships/hyperlink" Target="http://wiki2.gamer.com.tw/wiki.php?n=7501:%E6%8B%BC%E6%B9%8A%E8%80%8C%E6%88%90%E7%9A%84%E9%96%80" TargetMode="External"/><Relationship Id="rId97" Type="http://schemas.openxmlformats.org/officeDocument/2006/relationships/hyperlink" Target="http://wiki2.gamer.com.tw/wiki.php?n=7501%3A%E6%9C%89%E6%AC%8A%E5%A8%81%E7%9A%84%E7%A5%9E%E8%AB%AD&amp;ss=7501" TargetMode="External"/><Relationship Id="rId104" Type="http://schemas.openxmlformats.org/officeDocument/2006/relationships/hyperlink" Target="https://wiki2.gamer.com.tw/wiki.php?n=7501:%E5%9C%B0%E7%90%86%E5%AD%B8%E5%9C%B0%E5%9C%96&amp;ss=7501&amp;f=M" TargetMode="External"/><Relationship Id="rId120" Type="http://schemas.openxmlformats.org/officeDocument/2006/relationships/hyperlink" Target="http://wiki2.gamer.com.tw/wiki.php?n=7501:%E5%8A%A0%E5%8B%92%E6%AF%94%E7%9A%84%E7%9B%A1%E9%A0%AD" TargetMode="External"/><Relationship Id="rId125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141" Type="http://schemas.openxmlformats.org/officeDocument/2006/relationships/hyperlink" Target="http://wiki2.gamer.com.tw/wiki.php?ss=7501&amp;n=7501:%E4%B8%8D%E6%AF%9B%E7%9A%84%E9%AB%98%E5%8E%9F" TargetMode="External"/><Relationship Id="rId146" Type="http://schemas.openxmlformats.org/officeDocument/2006/relationships/hyperlink" Target="http://wiki2.gamer.com.tw/wiki.php?n=7501%3A%E5%B7%A8%E5%B2%A9%E5%B1%B9%E7%AB%8B%E7%9A%84%E8%81%96%E5%9C%B0" TargetMode="External"/><Relationship Id="rId167" Type="http://schemas.openxmlformats.org/officeDocument/2006/relationships/hyperlink" Target="https://wiki2.gamer.com.tw/wiki.php?n=7501:%E5%86%92%E9%9A%AA%E5%AE%B6%E7%9A%84%E7%B6%93%E5%85%B8%E8%91%97%E4%BD%9C" TargetMode="External"/><Relationship Id="rId188" Type="http://schemas.openxmlformats.org/officeDocument/2006/relationships/hyperlink" Target="https://wiki2.gamer.com.tw/wiki.php?n=7501%3A%E9%9A%B1%E7%A7%98%E7%9A%84%E8%AA%93%E8%A8%80&amp;ss=7501" TargetMode="External"/><Relationship Id="rId7" Type="http://schemas.openxmlformats.org/officeDocument/2006/relationships/hyperlink" Target="http://gvo.cbo.com.tw/adv_missionDetail.aspx?MID=5665" TargetMode="External"/><Relationship Id="rId71" Type="http://schemas.openxmlformats.org/officeDocument/2006/relationships/hyperlink" Target="http://wiki2.gamer.com.tw/wiki.php?n=7501%3A%E7%9A%87%E5%B8%9D%E7%9A%84%E5%88%A5%E5%A2%85" TargetMode="External"/><Relationship Id="rId92" Type="http://schemas.openxmlformats.org/officeDocument/2006/relationships/hyperlink" Target="http://wiki2.gamer.com.tw/wiki.php?n=7501%3A%E5%8F%A4%E7%BE%85%E9%A6%AC%E5%9F%8E%E5%B8%82%E9%81%BA%E8%B7%A1&amp;ss=7501" TargetMode="External"/><Relationship Id="rId162" Type="http://schemas.openxmlformats.org/officeDocument/2006/relationships/hyperlink" Target="http://wiki2.gamer.com.tw/wiki.php?n=7501:%E7%94%9F%E7%89%A9%E5%AD%B8%E5%9C%B0%E5%9C%96" TargetMode="External"/><Relationship Id="rId183" Type="http://schemas.openxmlformats.org/officeDocument/2006/relationships/hyperlink" Target="https://wiki2.gamer.com.tw/wiki.php?n=7501:%E6%9C%AA%E4%BE%86%E4%B9%8B%E6%AD%B8%E8%99%95" TargetMode="External"/><Relationship Id="rId213" Type="http://schemas.openxmlformats.org/officeDocument/2006/relationships/hyperlink" Target="https://wiki2.gamer.com.tw/wiki.php?n=7501%3A%E6%B1%BA%E5%AE%9A%E6%88%90%E6%95%97%E4%B9%8B%E6%88%B0&amp;ss=7501" TargetMode="External"/><Relationship Id="rId218" Type="http://schemas.openxmlformats.org/officeDocument/2006/relationships/hyperlink" Target="https://wiki2.gamer.com.tw/wiki.php?n=7501%3A%E4%B8%A6%E9%9D%9E%E8%87%AA%E7%84%B6%E5%BD%A2%E6%88%90&amp;ss=7501" TargetMode="External"/><Relationship Id="rId2" Type="http://schemas.openxmlformats.org/officeDocument/2006/relationships/hyperlink" Target="http://wiki2.gamer.com.tw/wiki.php?n=7501:%E6%96%87%E8%98%AD%E5%B3%B6%E7%B3%BB%E5%88%97" TargetMode="External"/><Relationship Id="rId29" Type="http://schemas.openxmlformats.org/officeDocument/2006/relationships/hyperlink" Target="http://wiki2.gamer.com.tw/wiki.php?n=7501:%E4%BF%84%E7%BE%85%E6%96%AF%E7%9A%84%E8%B5%B7%E6%BA%90" TargetMode="External"/><Relationship Id="rId24" Type="http://schemas.openxmlformats.org/officeDocument/2006/relationships/hyperlink" Target="http://wiki2.gamer.com.tw/wiki.php?n=7501%3A%E6%98%9F%E4%B9%8B%E6%88%B0%E7%88%AD&amp;ss=7501" TargetMode="External"/><Relationship Id="rId40" Type="http://schemas.openxmlformats.org/officeDocument/2006/relationships/hyperlink" Target="http://wiki2.gamer.com.tw/wiki.php?n=7501:%E5%B1%B1%E5%A3%81%E7%9A%84%E7%95%AB" TargetMode="External"/><Relationship Id="rId45" Type="http://schemas.openxmlformats.org/officeDocument/2006/relationships/hyperlink" Target="http://wiki2.gamer.com.tw/wiki.php?n=7501:%E5%A4%AA%E5%8F%A4%E4%B9%8B%E5%B4%96" TargetMode="External"/><Relationship Id="rId66" Type="http://schemas.openxmlformats.org/officeDocument/2006/relationships/hyperlink" Target="http://wiki2.gamer.com.tw/wiki.php?n=7501%3A%E6%B4%9E%E7%A9%B4%E4%B8%AD%E6%89%80%E8%A6%8B%E4%B9%8B%E6%81%90%E6%87%BC&amp;ss=7501" TargetMode="External"/><Relationship Id="rId87" Type="http://schemas.openxmlformats.org/officeDocument/2006/relationships/hyperlink" Target="http://wiki2.gamer.com.tw/wiki.php?n=7501%3A%E7%8D%BB%E7%B5%A6%E7%BE%8E%E4%B9%8B%E5%A5%B3%E7%A5%9E%E7%9A%84%E5%9F%8E%E5%B8%82&amp;ss=7501" TargetMode="External"/><Relationship Id="rId110" Type="http://schemas.openxmlformats.org/officeDocument/2006/relationships/hyperlink" Target="http://wiki2.gamer.com.tw/wiki.php?n=7501%3A%E4%BA%94%E8%B3%A2%E5%B8%9D%E7%9A%84%E5%A4%A7%E7%90%86%E7%9F%B3%E5%83%8F&amp;ss=7501" TargetMode="External"/><Relationship Id="rId115" Type="http://schemas.openxmlformats.org/officeDocument/2006/relationships/hyperlink" Target="http://wiki2.gamer.com.tw/wiki.php?n=7501:%E3%80%8A%E8%88%8A%E7%B4%84%E8%81%96%E7%B6%93%E3%80%8B%E7%9A%84%E9%80%B8%E8%81%9E%E5%87%BA%E8%99%95" TargetMode="External"/><Relationship Id="rId131" Type="http://schemas.openxmlformats.org/officeDocument/2006/relationships/hyperlink" Target="https://wiki2.gamer.com.tw/wiki.php?n=7501:%E5%9C%B0%E7%90%86%E5%AD%B8%E5%9C%B0%E5%9C%96&amp;ss=7501&amp;f=M" TargetMode="External"/><Relationship Id="rId136" Type="http://schemas.openxmlformats.org/officeDocument/2006/relationships/hyperlink" Target="http://wiki2.gamer.com.tw/wiki.php?n=7501%3A%E5%9C%8B%E7%8E%8B%E7%9A%84%E5%9C%96%E6%9B%B8%E9%A4%A8&amp;ss=7501" TargetMode="External"/><Relationship Id="rId157" Type="http://schemas.openxmlformats.org/officeDocument/2006/relationships/hyperlink" Target="http://wiki2.gamer.com.tw/wiki.php?n=7501:%E5%A0%BA%E5%B8%82%E4%B9%8B%E9%A2%A8%E8%A9%95" TargetMode="External"/><Relationship Id="rId178" Type="http://schemas.openxmlformats.org/officeDocument/2006/relationships/hyperlink" Target="https://wiki2.gamer.com.tw/wiki.php?n=7501%3A%E6%B1%BA%E5%AE%9A%E6%88%90%E6%95%97%E4%B9%8B%E6%88%B0&amp;ss=7501" TargetMode="External"/><Relationship Id="rId61" Type="http://schemas.openxmlformats.org/officeDocument/2006/relationships/hyperlink" Target="http://wiki2.gamer.com.tw/wiki.php?ss=7501&amp;n=7501:%E5%8F%A4%E4%BB%A3%E9%81%BA%E8%B7%A1%E7%9A%84%E8%B6%B3%E8%B7%A1" TargetMode="External"/><Relationship Id="rId82" Type="http://schemas.openxmlformats.org/officeDocument/2006/relationships/hyperlink" Target="http://wiki2.gamer.com.tw/wiki.php?n=7501%3A%E6%A2%9D%E6%A2%9D%E5%A4%A7%E8%B7%AF%E9%80%9A%E7%BE%85%E9%A6%AC&amp;ss=7501" TargetMode="External"/><Relationship Id="rId152" Type="http://schemas.openxmlformats.org/officeDocument/2006/relationships/hyperlink" Target="http://wiki2.gamer.com.tw/wiki.php?n=7501:%E8%BF%AB%E8%BF%91%E3%80%8C%E4%B8%96%E7%95%8C%E7%9B%A1%E9%A0%AD%E3%80%8D" TargetMode="External"/><Relationship Id="rId173" Type="http://schemas.openxmlformats.org/officeDocument/2006/relationships/hyperlink" Target="https://wiki2.gamer.com.tw/wiki.php?n=7501%3A%E5%8F%A4%E8%9C%80%E7%9A%84%E8%88%8A%E8%B9%9F&amp;ss=7501" TargetMode="External"/><Relationship Id="rId194" Type="http://schemas.openxmlformats.org/officeDocument/2006/relationships/hyperlink" Target="https://wiki2.gamer.com.tw/wiki.php?n=7501:%E8%BC%83%E5%B0%8F%E8%AA%AA%E6%9C%89%E8%B6%A3%E7%9A%84%E6%AD%B7%E5%8F%B2" TargetMode="External"/><Relationship Id="rId199" Type="http://schemas.openxmlformats.org/officeDocument/2006/relationships/hyperlink" Target="https://wiki2.gamer.com.tw/wiki.php?n=7501%3A%E7%8E%8B%E5%AE%A4%E5%BB%BA%E9%80%A0%E7%9A%84%E4%BA%A4%E6%98%93%E6%93%9A%E9%BB%9E&amp;ss=7501" TargetMode="External"/><Relationship Id="rId203" Type="http://schemas.openxmlformats.org/officeDocument/2006/relationships/hyperlink" Target="https://wiki2.gamer.com.tw/wiki.php?n=7501:%E5%8F%A4%E4%BB%A3%E6%96%87%E6%98%8E%E7%9A%84%E5%A4%A7%E9%83%BD%E5%B8%82" TargetMode="External"/><Relationship Id="rId208" Type="http://schemas.openxmlformats.org/officeDocument/2006/relationships/hyperlink" Target="https://wiki2.gamer.com.tw/wiki.php?n=7501%3A%E8%81%96%E5%9C%B0%E7%9A%84%E7%9F%B3%E6%B4%9E%E5%A3%81%E7%95%AB&amp;ss=7501" TargetMode="External"/><Relationship Id="rId19" Type="http://schemas.openxmlformats.org/officeDocument/2006/relationships/hyperlink" Target="http://gvdb.mydns.jp/r/Z8znqs94wq" TargetMode="External"/><Relationship Id="rId224" Type="http://schemas.openxmlformats.org/officeDocument/2006/relationships/hyperlink" Target="http://gvdb.mydns.jp/r/PnQBG5YI7E" TargetMode="External"/><Relationship Id="rId14" Type="http://schemas.openxmlformats.org/officeDocument/2006/relationships/hyperlink" Target="https://gvdb.mydns.jp/r/czGVaThsCz" TargetMode="External"/><Relationship Id="rId30" Type="http://schemas.openxmlformats.org/officeDocument/2006/relationships/hyperlink" Target="http://wiki2.gamer.com.tw/wiki.php?n=7501%3A%E8%81%B3%E7%AB%8B%E6%96%BC%E5%AE%89%E5%9C%B0%E6%96%AF%E4%B9%8B%E9%83%BD&amp;ss=7501" TargetMode="External"/><Relationship Id="rId35" Type="http://schemas.openxmlformats.org/officeDocument/2006/relationships/hyperlink" Target="http://wiki2.gamer.com.tw/wiki.php?n=7501:%E6%A0%BC%E9%99%B5%E8%98%AD%E7%9A%84%E5%B1%85%E4%BD%8F%E9%81%BA%E8%B7%A1" TargetMode="External"/><Relationship Id="rId56" Type="http://schemas.openxmlformats.org/officeDocument/2006/relationships/hyperlink" Target="http://wiki2.gamer.com.tw/wiki.php?n=7501%3A%E7%A5%9E%E6%AE%BF%E7%9A%84%E4%BA%8B%E5%AF%A6&amp;ss=7501" TargetMode="External"/><Relationship Id="rId77" Type="http://schemas.openxmlformats.org/officeDocument/2006/relationships/hyperlink" Target="http://wiki2.gamer.com.tw/wiki.php?n=7501%3A%E7%A5%9E%E4%B9%8B%E5%AE%B6&amp;ss=7501" TargetMode="External"/><Relationship Id="rId100" Type="http://schemas.openxmlformats.org/officeDocument/2006/relationships/hyperlink" Target="http://wiki2.gamer.com.tw/wiki.php?n=7501:%E7%9B%AE%E6%A8%99%E6%98%AF%E8%87%AA%E7%94%B1%E7%9A%84%E5%A4%A7%E5%B9%B3%E5%8E%9F" TargetMode="External"/><Relationship Id="rId105" Type="http://schemas.openxmlformats.org/officeDocument/2006/relationships/hyperlink" Target="http://wiki2.gamer.com.tw/wiki.php?n=7501:%E6%BC%A2%E9%99%BD%E7%9A%84%E5%AE%AE%E6%AE%BF" TargetMode="External"/><Relationship Id="rId126" Type="http://schemas.openxmlformats.org/officeDocument/2006/relationships/hyperlink" Target="http://wiki2.gamer.com.tw/wiki.php?n=7501%3A%E6%98%9F%E6%98%9F%E6%A3%B2%E5%AE%BF%E7%9A%84%E5%A0%B4%E6%89%80&amp;ss=7501" TargetMode="External"/><Relationship Id="rId147" Type="http://schemas.openxmlformats.org/officeDocument/2006/relationships/hyperlink" Target="http://wiki2.gamer.com.tw/wiki.php?n=7501%3A%E6%98%9F%E4%B9%8B%E6%88%B0%E7%88%AD&amp;ss=7501" TargetMode="External"/><Relationship Id="rId168" Type="http://schemas.openxmlformats.org/officeDocument/2006/relationships/hyperlink" Target="https://wiki2.gamer.com.tw/wiki.php?n=7501%3A%E6%A5%B5%E7%9B%A1%E5%A5%A2%E8%8F%AF%E7%9A%84%E5%A2%B3%E5%A2%93&amp;ss=7501" TargetMode="External"/><Relationship Id="rId8" Type="http://schemas.openxmlformats.org/officeDocument/2006/relationships/hyperlink" Target="https://wiki2.gamer.com.tw/wiki.php?n=7501:%E8%80%83%E5%8F%A4%E5%AD%B8%E5%9C%B0%E5%9C%96" TargetMode="External"/><Relationship Id="rId51" Type="http://schemas.openxmlformats.org/officeDocument/2006/relationships/hyperlink" Target="http://wiki2.gamer.com.tw/wiki.php?n=7501:%E7%99%BE%E6%BF%9F%E9%83%BD%E5%9F%8E%E4%B9%8B%E9%81%BA%E8%B7%A1" TargetMode="External"/><Relationship Id="rId72" Type="http://schemas.openxmlformats.org/officeDocument/2006/relationships/hyperlink" Target="http://wiki2.gamer.com.tw/wiki.php?n=7501:%E7%A3%9A%E5%A1%8A%E5%A3%98%E7%A0%8C%E7%9A%84%E4%BD%8F%E6%88%BF&amp;ss=7501" TargetMode="External"/><Relationship Id="rId93" Type="http://schemas.openxmlformats.org/officeDocument/2006/relationships/hyperlink" Target="http://wiki2.gamer.com.tw/wiki.php?n=7501%3A%E5%9F%8B%E6%B2%92%E7%9A%84%E7%BE%85%E9%A6%AC%E9%81%BA%E8%B7%A1&amp;ss=7501" TargetMode="External"/><Relationship Id="rId98" Type="http://schemas.openxmlformats.org/officeDocument/2006/relationships/hyperlink" Target="http://wiki2.gamer.com.tw/wiki.php?n=7501%3A%E7%A5%AD%E7%A5%80%E5%AE%99%E6%96%AF%E7%9A%84%E7%A5%AD%E5%85%B8&amp;ss=7501" TargetMode="External"/><Relationship Id="rId121" Type="http://schemas.openxmlformats.org/officeDocument/2006/relationships/hyperlink" Target="https://wiki2.gamer.com.tw/wiki.php?n=7501%3A%E6%9C%89%E6%AC%8A%E5%A8%81%E7%9A%84%E7%A5%9E%E8%AB%AD&amp;ss=7501" TargetMode="External"/><Relationship Id="rId142" Type="http://schemas.openxmlformats.org/officeDocument/2006/relationships/hyperlink" Target="http://wiki2.gamer.com.tw/wiki.php?n=7501:%E7%B5%A6%E4%BA%88%E7%B4%84%E5%AE%9A%E7%9A%84%E6%9C%AA%E4%BE%86" TargetMode="External"/><Relationship Id="rId163" Type="http://schemas.openxmlformats.org/officeDocument/2006/relationships/hyperlink" Target="http://wiki2.gamer.com.tw/wiki.php?n=7501:%E5%BE%8C%E6%82%94%E7%9A%84%E5%BD%BC%E5%B2%B8" TargetMode="External"/><Relationship Id="rId184" Type="http://schemas.openxmlformats.org/officeDocument/2006/relationships/hyperlink" Target="https://wiki2.gamer.com.tw/wiki.php?n=7501:%E8%AA%BF%E6%9F%A5%E8%8F%AF%E5%8C%97%E7%9A%84%E5%BB%BA%E7%AF%89%E7%89%A9" TargetMode="External"/><Relationship Id="rId189" Type="http://schemas.openxmlformats.org/officeDocument/2006/relationships/hyperlink" Target="https://wiki2.gamer.com.tw/wiki.php?n=7501:%E9%A4%8A%E8%A0%B6%E8%88%87%E8%A0%B6%E5%8F%A2" TargetMode="External"/><Relationship Id="rId219" Type="http://schemas.openxmlformats.org/officeDocument/2006/relationships/hyperlink" Target="https://wiki2.gamer.com.tw/wiki.php?n=7501%3A%E5%85%89%E8%BC%9D%E7%9A%84%E4%B8%96%E4%BB%A3&amp;ss=7501" TargetMode="External"/><Relationship Id="rId3" Type="http://schemas.openxmlformats.org/officeDocument/2006/relationships/hyperlink" Target="http://wiki2.gamer.com.tw/wiki.php?n=7501:%E8%81%96%E7%B4%8D%E5%BA%A6%E7%B3%BB%E5%88%97" TargetMode="External"/><Relationship Id="rId214" Type="http://schemas.openxmlformats.org/officeDocument/2006/relationships/hyperlink" Target="https://wiki2.gamer.com.tw/wiki.php?n=7501%3A%E4%B8%A6%E9%9D%9E%E8%87%AA%E7%84%B6%E5%BD%A2%E6%88%90&amp;ss=7501" TargetMode="External"/><Relationship Id="rId25" Type="http://schemas.openxmlformats.org/officeDocument/2006/relationships/hyperlink" Target="http://wiki2.gamer.com.tw/wiki.php?n=7501:%E5%8F%97%E4%B8%AD%E6%96%B7%E7%9A%84%E5%A7%94%E8%A8%97" TargetMode="External"/><Relationship Id="rId46" Type="http://schemas.openxmlformats.org/officeDocument/2006/relationships/hyperlink" Target="http://wiki2.gamer.com.tw/wiki.php?ss=7501&amp;n=7501:%E5%8A%A0%E5%86%95%E4%B9%8B%E5%9C%B0" TargetMode="External"/><Relationship Id="rId67" Type="http://schemas.openxmlformats.org/officeDocument/2006/relationships/hyperlink" Target="http://wiki2.gamer.com.tw/wiki.php?n=7501:%E8%88%87%E7%83%8F%E7%88%BE%E4%B8%A6%E5%88%97%E7%9A%84%E9%83%BD%E5%B8%82%E5%9C%8B%E5%AE%B6" TargetMode="External"/><Relationship Id="rId116" Type="http://schemas.openxmlformats.org/officeDocument/2006/relationships/hyperlink" Target="http://wiki2.gamer.com.tw/wiki.php?n=7501%3A%E5%A5%B3%E7%A5%9E%E7%9A%84%E7%A5%9E%E6%AE%BF&amp;ss=7501" TargetMode="External"/><Relationship Id="rId137" Type="http://schemas.openxmlformats.org/officeDocument/2006/relationships/hyperlink" Target="http://wiki2.gamer.com.tw/wiki.php?n=7501%3A%E7%94%9F%E7%89%A9%E5%AD%B8%E5%9C%B0%E5%9C%96" TargetMode="External"/><Relationship Id="rId158" Type="http://schemas.openxmlformats.org/officeDocument/2006/relationships/hyperlink" Target="http://wiki2.gamer.com.tw/wiki.php?n=7501%3A%E6%9C%AA%E9%96%8B%E5%A2%BE%E5%9C%9F%E5%9C%B0%E7%9A%84%E5%A5%87%E5%A6%99%E4%BA%8B%E7%89%A9&amp;ss=7501" TargetMode="External"/><Relationship Id="rId20" Type="http://schemas.openxmlformats.org/officeDocument/2006/relationships/hyperlink" Target="http://wiki2.gamer.com.tw/wiki.php?n=7501:%E7%B5%A6%E4%BA%88%E7%B4%84%E5%AE%9A%E7%9A%84%E6%9C%AA%E4%BE%86" TargetMode="External"/><Relationship Id="rId41" Type="http://schemas.openxmlformats.org/officeDocument/2006/relationships/hyperlink" Target="http://wiki2.gamer.com.tw/wiki.php?n=7501%3A%E5%9C%8B%E7%8E%8B%E7%9A%84%E5%9C%96%E6%9B%B8%E9%A4%A8&amp;ss=7501" TargetMode="External"/><Relationship Id="rId62" Type="http://schemas.openxmlformats.org/officeDocument/2006/relationships/hyperlink" Target="http://wiki2.gamer.com.tw/wiki.php?ss=7501&amp;n=7501:%E6%B5%B7%E8%A7%92" TargetMode="External"/><Relationship Id="rId83" Type="http://schemas.openxmlformats.org/officeDocument/2006/relationships/hyperlink" Target="http://wiki2.gamer.com.tw/wiki.php?n=7501%3A%E5%8F%A4%E4%BB%A3%E6%B3%A2%E6%96%AF%E7%9A%84%E5%A4%A7%E5%AE%AE%E6%AE%BF&amp;ss=7501" TargetMode="External"/><Relationship Id="rId88" Type="http://schemas.openxmlformats.org/officeDocument/2006/relationships/hyperlink" Target="http://wiki2.gamer.com.tw/wiki.php?n=7501%3A%E5%B8%83%E5%8C%BF%E6%88%B0%E7%88%AD%E7%9A%84%E5%82%B7%E7%97%95&amp;ss=7501" TargetMode="External"/><Relationship Id="rId111" Type="http://schemas.openxmlformats.org/officeDocument/2006/relationships/hyperlink" Target="http://wiki2.gamer.com.tw/wiki.php?n=7501:%E5%A0%86%E7%9F%B3%E4%B9%8B%E9%83%BD" TargetMode="External"/><Relationship Id="rId132" Type="http://schemas.openxmlformats.org/officeDocument/2006/relationships/hyperlink" Target="http://wiki2.gamer.com.tw/wiki.php?n=7501:%E4%BD%8D%E6%96%BC%E5%9F%8E%E5%B8%82%E6%B7%B1%E8%99%95%E4%B9%8B%E7%89%A9" TargetMode="External"/><Relationship Id="rId153" Type="http://schemas.openxmlformats.org/officeDocument/2006/relationships/hyperlink" Target="http://wiki2.gamer.com.tw/wiki.php?n=7501%3A%E5%82%B3%E8%AA%AA%E4%B8%AD%E7%9A%84%E5%90%8D%E9%86%AB&amp;ss=7501" TargetMode="External"/><Relationship Id="rId174" Type="http://schemas.openxmlformats.org/officeDocument/2006/relationships/hyperlink" Target="https://wiki2.gamer.com.tw/wiki.php?n=7501%3A%E6%96%B7%E5%B4%96%E7%9A%84%E6%B4%9E%E7%AA%9F&amp;ss=7501" TargetMode="External"/><Relationship Id="rId179" Type="http://schemas.openxmlformats.org/officeDocument/2006/relationships/hyperlink" Target="https://wiki2.gamer.com.tw/wiki.php?n=7501%3A%E8%AA%BF%E6%9F%A5%E5%84%80%E5%BC%8F&amp;ss=7501" TargetMode="External"/><Relationship Id="rId195" Type="http://schemas.openxmlformats.org/officeDocument/2006/relationships/hyperlink" Target="https://wiki2.gamer.com.tw/wiki.php?n=7501%3A%E7%91%AA%E9%9B%85%E6%96%87%E6%98%8E%E7%9A%84%E6%B8%AF%E5%8F%A3%E5%9F%8E%E5%B8%82&amp;ss=7501" TargetMode="External"/><Relationship Id="rId209" Type="http://schemas.openxmlformats.org/officeDocument/2006/relationships/hyperlink" Target="https://wiki2.gamer.com.tw/wiki.php?n=7501:%E3%80%8E%E7%99%BC%E7%8F%BE%E7%89%A9%E3%80%8F%E5%A1%94%E5%BE%B7%E6%8B%89%E7%88%BE%E7%89%B9%E9%98%BF%E5%8D%A1%E5%BA%AB%E6%96%AF%E7%9F%B3%E6%B4%9E%E5%A3%81%E7%95%AB" TargetMode="External"/><Relationship Id="rId190" Type="http://schemas.openxmlformats.org/officeDocument/2006/relationships/hyperlink" Target="https://wiki2.gamer.com.tw/wiki.php?n=7501%3A%E6%B2%99%E6%BC%A0%E5%8F%A6%E4%B8%80%E5%81%B4%E7%9A%84%E8%81%96%E5%9C%B0&amp;ss=7501" TargetMode="External"/><Relationship Id="rId204" Type="http://schemas.openxmlformats.org/officeDocument/2006/relationships/hyperlink" Target="https://wiki2.gamer.com.tw/wiki.php?n=7501%3A%E5%88%A9%E7%94%A8%E5%9C%B0%E5%BD%A2%E7%8B%A9%E7%8D%B5&amp;ss=7501" TargetMode="External"/><Relationship Id="rId220" Type="http://schemas.openxmlformats.org/officeDocument/2006/relationships/hyperlink" Target="https://wiki2.gamer.com.tw/wiki.php?n=7501:%E5%AD%B8%E6%A0%A1%E7%9A%84%E5%82%B3%E8%81%9E" TargetMode="External"/><Relationship Id="rId225" Type="http://schemas.openxmlformats.org/officeDocument/2006/relationships/printerSettings" Target="../printerSettings/printerSettings2.bin"/><Relationship Id="rId15" Type="http://schemas.openxmlformats.org/officeDocument/2006/relationships/hyperlink" Target="https://gvdb.mydns.jp/r/LCG4uxGkcw" TargetMode="External"/><Relationship Id="rId36" Type="http://schemas.openxmlformats.org/officeDocument/2006/relationships/hyperlink" Target="https://wiki2.gamer.com.tw/wiki.php?n=7501%3A%E8%AA%BF%E6%9F%A5%E7%A5%9E%E7%A7%98%E7%9A%84%E9%87%91%E5%AD%97%E5%A1%94&amp;ss=7501" TargetMode="External"/><Relationship Id="rId57" Type="http://schemas.openxmlformats.org/officeDocument/2006/relationships/hyperlink" Target="http://wiki2.gamer.com.tw/wiki.php?n=7501%3A%E6%9C%AA%E7%AB%9F%E7%9A%84%E5%A4%A2&amp;ss=7501" TargetMode="External"/><Relationship Id="rId106" Type="http://schemas.openxmlformats.org/officeDocument/2006/relationships/hyperlink" Target="http://wiki2.gamer.com.tw/wiki.php?n=7501:%E5%8F%A4%E4%BB%A3%E9%81%BA%E8%B7%A1%E8%88%87%E8%A7%92%E9%AC%A5%E5%A0%B4" TargetMode="External"/><Relationship Id="rId127" Type="http://schemas.openxmlformats.org/officeDocument/2006/relationships/hyperlink" Target="http://wiki2.gamer.com.tw/wiki.php?n=7501:%E6%AD%B7%E5%8F%B2%E4%B9%8B%E6%B2%B3" TargetMode="External"/><Relationship Id="rId10" Type="http://schemas.openxmlformats.org/officeDocument/2006/relationships/hyperlink" Target="http://gvdb.mydns.jp/db/module/QuestDB/action/QuestShow?id=6191" TargetMode="External"/><Relationship Id="rId31" Type="http://schemas.openxmlformats.org/officeDocument/2006/relationships/hyperlink" Target="http://wiki2.gamer.com.tw/wiki.php?n=7501%3A%E6%9C%AA%E9%96%8B%E5%A2%BE%E5%9C%9F%E5%9C%B0%E7%9A%84%E5%A5%87%E5%A6%99%E4%BA%8B%E7%89%A9&amp;ss=7501" TargetMode="External"/><Relationship Id="rId52" Type="http://schemas.openxmlformats.org/officeDocument/2006/relationships/hyperlink" Target="http://wiki2.gamer.com.tw/wiki.php?n=7501:%E5%82%B3%E8%AA%AA%E4%B9%8B%E7%8E%8B%E7%9A%84%E7%9B%B8%E9%97%9C%E9%81%BA%E8%B7%A1" TargetMode="External"/><Relationship Id="rId73" Type="http://schemas.openxmlformats.org/officeDocument/2006/relationships/hyperlink" Target="http://wiki2.gamer.com.tw/wiki.php?n=7501%3A%E5%A5%87%E5%B2%A9%E7%9A%84%E5%AE%97%E6%95%99%E9%83%BD%E5%B8%82&amp;ss=7501" TargetMode="External"/><Relationship Id="rId78" Type="http://schemas.openxmlformats.org/officeDocument/2006/relationships/hyperlink" Target="http://wiki2.gamer.com.tw/wiki.php?n=7501%3A%E6%B5%B7%E5%85%8B%E5%8A%9B%E6%96%AF%E7%9A%84%E5%87%BA%E7%94%9F%E5%9C%B0&amp;ss=7501" TargetMode="External"/><Relationship Id="rId94" Type="http://schemas.openxmlformats.org/officeDocument/2006/relationships/hyperlink" Target="http://wiki2.gamer.com.tw/wiki.php?n=7501%3A%E7%A5%AD%E7%A5%80%E5%AE%99%E6%96%AF%E7%9A%84%E7%A5%AD%E5%85%B8&amp;ss=7501" TargetMode="External"/><Relationship Id="rId99" Type="http://schemas.openxmlformats.org/officeDocument/2006/relationships/hyperlink" Target="http://wiki2.gamer.com.tw/wiki.php?n=7501%3A%E5%9F%8B%E6%B2%92%E7%9A%84%E7%BE%85%E9%A6%AC%E9%81%BA%E8%B7%A1&amp;ss=7501" TargetMode="External"/><Relationship Id="rId101" Type="http://schemas.openxmlformats.org/officeDocument/2006/relationships/hyperlink" Target="http://wiki2.gamer.com.tw/wiki.php?n=7501:%E7%A3%9A%E5%A1%8A%E5%A3%98%E7%A0%8C%E7%9A%84%E4%BD%8F%E6%88%BF" TargetMode="External"/><Relationship Id="rId122" Type="http://schemas.openxmlformats.org/officeDocument/2006/relationships/hyperlink" Target="http://wiki2.gamer.com.tw/wiki.php?n=7501:%E6%A8%A1%E4%BB%BF%E8%87%89%E5%9E%8B%E4%B9%8B%E5%A3%BA" TargetMode="External"/><Relationship Id="rId143" Type="http://schemas.openxmlformats.org/officeDocument/2006/relationships/hyperlink" Target="http://wiki2.gamer.com.tw/wiki.php?n=7501%3A%E6%B4%9E%E7%A9%B4%E4%B8%AD%E6%89%80%E8%A6%8B%E4%B9%8B%E6%81%90%E6%87%BC&amp;ss=7501" TargetMode="External"/><Relationship Id="rId148" Type="http://schemas.openxmlformats.org/officeDocument/2006/relationships/hyperlink" Target="http://wiki2.gamer.com.tw/wiki.php?n=7501:%E6%B2%92%E6%B0%B4%E7%9A%84%E6%96%87%E6%98%8E" TargetMode="External"/><Relationship Id="rId164" Type="http://schemas.openxmlformats.org/officeDocument/2006/relationships/hyperlink" Target="http://wiki2.gamer.com.tw/wiki.php?n=7501%3A%E7%89%B9%E6%B4%9B%E4%BC%8A%E6%88%B0%E7%88%AD%E7%9A%84%E6%95%85%E4%BA%8B&amp;ss=7501" TargetMode="External"/><Relationship Id="rId169" Type="http://schemas.openxmlformats.org/officeDocument/2006/relationships/hyperlink" Target="https://wiki2.gamer.com.tw/wiki.php?n=7501%3A%E7%BE%85%E9%A6%AC%E8%88%87%E6%8B%9C%E5%8D%A0%E5%BA%AD%E7%9A%84%E9%81%BA%E8%B7%A1&amp;ss=7501" TargetMode="External"/><Relationship Id="rId185" Type="http://schemas.openxmlformats.org/officeDocument/2006/relationships/hyperlink" Target="https://wiki2.gamer.com.tw/wiki.php?n=7501:%E7%A5%9E%E7%A5%87%E9%99%8D%E8%87%A8%E4%B9%8B%E6%B9%96" TargetMode="External"/><Relationship Id="rId4" Type="http://schemas.openxmlformats.org/officeDocument/2006/relationships/hyperlink" Target="http://wiki2.gamer.com.tw/wiki.php?n=7501:%E8%88%8A%E7%B4%84%E8%81%96%E7%B6%93%E7%9A%84%E9%80%B8%E8%81%9E%E5%87%BA%E8%99%95" TargetMode="External"/><Relationship Id="rId9" Type="http://schemas.openxmlformats.org/officeDocument/2006/relationships/hyperlink" Target="http://gvdb.mydns.jp/db/module/QuestDB/action/QuestShow?id=6190" TargetMode="External"/><Relationship Id="rId180" Type="http://schemas.openxmlformats.org/officeDocument/2006/relationships/hyperlink" Target="https://wiki2.gamer.com.tw/wiki.php?n=7501%3A%E5%AF%A6%E7%8F%BE%E7%8D%A8%E7%AB%8B%E7%9A%84%E5%9C%8B%E7%8E%8B&amp;ss=7501" TargetMode="External"/><Relationship Id="rId210" Type="http://schemas.openxmlformats.org/officeDocument/2006/relationships/hyperlink" Target="https://wiki2.gamer.com.tw/wiki.php?n=7501%3A%E7%BE%8E%E9%BA%97%E7%9A%84%E7%99%BD%E9%A6%AC&amp;ss=7501" TargetMode="External"/><Relationship Id="rId215" Type="http://schemas.openxmlformats.org/officeDocument/2006/relationships/hyperlink" Target="https://wiki2.gamer.com.tw/wiki.php?n=7501%3A%E7%82%BA%E4%BA%86%E6%BB%BF%E8%B6%B3%E6%B1%82%E7%9F%A5%E6%85%BE&amp;ss=7501" TargetMode="External"/><Relationship Id="rId26" Type="http://schemas.openxmlformats.org/officeDocument/2006/relationships/hyperlink" Target="http://wiki2.gamer.com.tw/wiki.php?n=7501:%E9%9C%B8%E6%A5%AD%E4%B9%8B%E9%A4%98%E6%9A%89" TargetMode="External"/><Relationship Id="rId47" Type="http://schemas.openxmlformats.org/officeDocument/2006/relationships/hyperlink" Target="http://wiki2.gamer.com.tw/wiki.php?n=7501:%E9%81%94%E6%96%87%E8%A5%BF%E5%85%88%E7%94%9F%E5%A7%94%E8%A8%97%E8%B7%91%E8%85%BF" TargetMode="External"/><Relationship Id="rId68" Type="http://schemas.openxmlformats.org/officeDocument/2006/relationships/hyperlink" Target="http://wiki2.gamer.com.tw/wiki.php?n=7501:%E8%AA%98%E6%83%91%E7%9A%84%E7%94%9C%E9%A6%99%E6%B0%A3" TargetMode="External"/><Relationship Id="rId89" Type="http://schemas.openxmlformats.org/officeDocument/2006/relationships/hyperlink" Target="http://wiki2.gamer.com.tw/wiki.php?n=7501:%E7%9F%B3%E9%A0%AD%E5%9C%8D%E6%88%90%E7%9A%84%E8%81%96%E5%9C%B0" TargetMode="External"/><Relationship Id="rId112" Type="http://schemas.openxmlformats.org/officeDocument/2006/relationships/hyperlink" Target="http://wiki2.gamer.com.tw/wiki.php?n=7501:%E7%9C%9F%E6%AD%A3%E6%89%80%E9%9C%80" TargetMode="External"/><Relationship Id="rId133" Type="http://schemas.openxmlformats.org/officeDocument/2006/relationships/hyperlink" Target="http://wiki2.gamer.com.tw/wiki.php?n=7501:%E6%9D%AD%E5%B7%9E%E9%99%84%E8%BF%91%E7%9A%84%E5%9C%B0%E7%90%86%E8%AA%BF%E6%9F%A5" TargetMode="External"/><Relationship Id="rId154" Type="http://schemas.openxmlformats.org/officeDocument/2006/relationships/hyperlink" Target="https://wiki2.gamer.com.tw/wiki.php?n=7501:%E5%9C%B0%E7%90%86%E5%AD%B8%E5%9C%B0%E5%9C%96&amp;ss=7501&amp;f=M" TargetMode="External"/><Relationship Id="rId175" Type="http://schemas.openxmlformats.org/officeDocument/2006/relationships/hyperlink" Target="https://wiki2.gamer.com.tw/wiki.php?n=7501%3A%E9%86%AB%E7%A5%9E%E7%9A%84%E8%81%96%E5%9C%B0&amp;ss=7501" TargetMode="External"/><Relationship Id="rId196" Type="http://schemas.openxmlformats.org/officeDocument/2006/relationships/hyperlink" Target="https://wiki2.gamer.com.tw/wiki.php?n=7501%3A%E6%B6%88%E4%BA%A1%E7%9A%84%E7%8E%8B%E6%9C%9D&amp;ss=7501" TargetMode="External"/><Relationship Id="rId200" Type="http://schemas.openxmlformats.org/officeDocument/2006/relationships/hyperlink" Target="https://wiki2.gamer.com.tw/wiki.php?n=7501%3A%E5%B7%B4%E5%88%A5%E5%A1%94%E7%9A%84%E5%8E%9F%E5%9E%8B&amp;ss=7501" TargetMode="External"/><Relationship Id="rId16" Type="http://schemas.openxmlformats.org/officeDocument/2006/relationships/hyperlink" Target="https://gvdb.mydns.jp/r/ZCICQsyyaz" TargetMode="External"/><Relationship Id="rId221" Type="http://schemas.openxmlformats.org/officeDocument/2006/relationships/hyperlink" Target="https://wiki2.gamer.com.tw/wiki.php?n=7501:%E6%AD%A3%E5%9C%A8%E5%BB%BA%E9%80%A0%E7%9A%84%E4%BF%AE%E9%81%93%E9%99%A2" TargetMode="External"/><Relationship Id="rId37" Type="http://schemas.openxmlformats.org/officeDocument/2006/relationships/hyperlink" Target="http://wiki2.gamer.com.tw/wiki.php?n=7501:%E5%B2%A9%E5%A3%81%E7%95%AB" TargetMode="External"/><Relationship Id="rId58" Type="http://schemas.openxmlformats.org/officeDocument/2006/relationships/hyperlink" Target="http://wiki2.gamer.com.tw/wiki.php?n=7501:%E6%BC%A2%E9%99%BD%E7%9A%84%E5%AE%AE%E6%AE%BF" TargetMode="External"/><Relationship Id="rId79" Type="http://schemas.openxmlformats.org/officeDocument/2006/relationships/hyperlink" Target="http://wiki2.gamer.com.tw/wiki.php?n=7501%3A%E5%A4%A7%E5%9E%8B%E7%9F%B3%E8%A3%BD%E6%88%BF%E5%B1%8B&amp;ss=7501" TargetMode="External"/><Relationship Id="rId102" Type="http://schemas.openxmlformats.org/officeDocument/2006/relationships/hyperlink" Target="http://wiki2.gamer.com.tw/wiki.php?n=7501:%E8%AA%BF%E6%9F%A5%E6%96%AF%E9%80%9A%E4%BA%A8%E5%A5%87%E9%81%BA%E8%B7%A1" TargetMode="External"/><Relationship Id="rId123" Type="http://schemas.openxmlformats.org/officeDocument/2006/relationships/hyperlink" Target="http://wiki2.gamer.com.tw/wiki.php?n=7501%3A%E5%9C%B0%E7%90%86%E5%AD%B8%E5%9C%B0%E5%9C%96" TargetMode="External"/><Relationship Id="rId144" Type="http://schemas.openxmlformats.org/officeDocument/2006/relationships/hyperlink" Target="http://wiki2.gamer.com.tw/wiki.php?n=7501%3A%E6%98%9F%E4%B9%8B%E6%88%B0%E7%88%AD&amp;ss=7501" TargetMode="External"/><Relationship Id="rId90" Type="http://schemas.openxmlformats.org/officeDocument/2006/relationships/hyperlink" Target="http://wiki2.gamer.com.tw/wiki.php?n=7501%3A%E9%BE%90%E8%B2%9D%E9%81%BA%E8%B7%A1%E7%9A%84%E8%BF%BD%E5%8A%A0%E8%AA%BF%E6%9F%A5&amp;ss=7501" TargetMode="External"/><Relationship Id="rId165" Type="http://schemas.openxmlformats.org/officeDocument/2006/relationships/hyperlink" Target="http://wiki2.gamer.com.tw/wiki.php?n=7501%3A%E6%88%90%E5%88%97%E7%9A%84%E5%B7%A8%E7%9F%B3&amp;ss=7501" TargetMode="External"/><Relationship Id="rId186" Type="http://schemas.openxmlformats.org/officeDocument/2006/relationships/hyperlink" Target="https://wiki2.gamer.com.tw/wiki.php?n=7501:%E8%81%96%E5%9C%B0%E7%9A%84%E7%9F%B3%E6%B4%9E%E5%A3%81%E7%95%AB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%3A%E4%B8%80%E7%9B%B4%E6%B2%89%E7%9D%A1%E7%9A%84%E9%81%BA%E8%B7%A1" TargetMode="External"/><Relationship Id="rId21" Type="http://schemas.openxmlformats.org/officeDocument/2006/relationships/hyperlink" Target="http://wiki2.gamer.com.tw/wiki.php?n=7501:%E7%87%92%E7%97%95%E4%B8%AD%E6%89%80%E8%A6%8B%E4%B9%8B%E6%AD%B7%E5%8F%B2" TargetMode="External"/><Relationship Id="rId42" Type="http://schemas.openxmlformats.org/officeDocument/2006/relationships/hyperlink" Target="http://wiki2.gamer.com.tw/wiki.php?n=7501%3A%E8%AA%BF%E6%9F%A5%E6%8B%89%E8%AB%BE%E6%8B%89%E6%8B%89%E5%BA%AB%E7%9A%84%E7%9F%B3%E5%83%8F" TargetMode="External"/><Relationship Id="rId47" Type="http://schemas.openxmlformats.org/officeDocument/2006/relationships/hyperlink" Target="http://wiki2.gamer.com.tw/wiki.php?n=7501%3A%E6%97%A5%E8%90%BD%E4%B9%8B%E9%81%A0%E6%96%B9" TargetMode="External"/><Relationship Id="rId63" Type="http://schemas.openxmlformats.org/officeDocument/2006/relationships/hyperlink" Target="http://wiki2.gamer.com.tw/wiki.php?n=7501%3A%E6%B4%BB%E4%BE%9B%E5%93%81%E4%B9%8B%E5%83%8F" TargetMode="External"/><Relationship Id="rId68" Type="http://schemas.openxmlformats.org/officeDocument/2006/relationships/hyperlink" Target="http://wiki2.gamer.com.tw/wiki.php?n=7501%3A%E6%B2%92%E6%B0%B4%E7%9A%84%E6%96%87%E6%98%8E&amp;ss=7501" TargetMode="External"/><Relationship Id="rId84" Type="http://schemas.openxmlformats.org/officeDocument/2006/relationships/hyperlink" Target="https://wiki2.gamer.com.tw/wiki.php?n=7501%3A%E8%9E%8D%E5%90%88%E7%9A%84%E7%B5%90%E6%9E%9C&amp;ss=7501" TargetMode="External"/><Relationship Id="rId89" Type="http://schemas.openxmlformats.org/officeDocument/2006/relationships/hyperlink" Target="https://wiki2.gamer.com.tw/wiki.php?n=7501%3A%E8%91%97%E8%BF%B7%E6%96%BC%E4%BC%8A%E6%96%AF%E8%98%AD%E5%BB%BA%E7%AF%89&amp;ss=7501" TargetMode="External"/><Relationship Id="rId112" Type="http://schemas.openxmlformats.org/officeDocument/2006/relationships/hyperlink" Target="http://gvdb.mydns.jp/r/g8SZDPS15e" TargetMode="External"/><Relationship Id="rId16" Type="http://schemas.openxmlformats.org/officeDocument/2006/relationships/hyperlink" Target="http://wiki2.gamer.com.tw/wiki.php?n=7501:%E5%A4%AA%E4%B8%8A%E8%80%81%E5%90%9B" TargetMode="External"/><Relationship Id="rId107" Type="http://schemas.openxmlformats.org/officeDocument/2006/relationships/hyperlink" Target="https://wiki2.gamer.com.tw/wiki.php?n=7501%3A%E5%B7%B4%E5%88%A5%E5%A1%94%E7%9A%84%E7%B9%AA%E7%95%AB&amp;ss=7501" TargetMode="External"/><Relationship Id="rId11" Type="http://schemas.openxmlformats.org/officeDocument/2006/relationships/hyperlink" Target="http://wiki2.gamer.com.tw/wiki.php?n=7501%3A%E8%BF%BD%E6%B1%82%E8%A1%80%E5%92%8C%E5%BF%83%E8%87%9F%E7%9A%84%E7%90%86%E7%94%B1" TargetMode="External"/><Relationship Id="rId24" Type="http://schemas.openxmlformats.org/officeDocument/2006/relationships/hyperlink" Target="http://wiki2.gamer.com.tw/wiki.php?n=7501:%E9%81%93%E6%95%99%E4%B9%8B%E5%90%8D%E5%B1%B1" TargetMode="External"/><Relationship Id="rId32" Type="http://schemas.openxmlformats.org/officeDocument/2006/relationships/hyperlink" Target="http://wiki2.gamer.com.tw/wiki.php?n=7501%3A%E6%8B%89%E7%BE%8E%E8%A5%BF%E6%96%AF%E4%BA%8C%E4%B8%96%E7%9A%84%E7%A5%9E%E6%AE%BF" TargetMode="External"/><Relationship Id="rId37" Type="http://schemas.openxmlformats.org/officeDocument/2006/relationships/hyperlink" Target="http://wiki2.gamer.com.tw/wiki.php?n=7501:%E4%BE%9B%E5%A5%89%E8%81%96%E6%AF%8D%E7%9A%84%E5%A4%A7%E8%81%96%E5%A0%82" TargetMode="External"/><Relationship Id="rId40" Type="http://schemas.openxmlformats.org/officeDocument/2006/relationships/hyperlink" Target="http://wiki2.gamer.com.tw/wiki.php?n=7501:%E6%9C%89%E8%80%B3%E6%9C%B5%E7%9A%84%E6%98%9F%E6%98%9F" TargetMode="External"/><Relationship Id="rId45" Type="http://schemas.openxmlformats.org/officeDocument/2006/relationships/hyperlink" Target="https://wiki2.gamer.com.tw/wiki.php?n=7501%3A%E5%9C%B0%E4%B8%8B%E7%9A%84%E6%95%99%E6%9C%83&amp;ss=7501" TargetMode="External"/><Relationship Id="rId53" Type="http://schemas.openxmlformats.org/officeDocument/2006/relationships/hyperlink" Target="http://wiki2.gamer.com.tw/wiki.php?n=7501%3A%E8%AA%BF%E6%9F%A5%E7%A5%9E%E6%AE%BF%E7%9A%84%E5%A3%81%E7%95%AB" TargetMode="External"/><Relationship Id="rId58" Type="http://schemas.openxmlformats.org/officeDocument/2006/relationships/hyperlink" Target="http://wiki2.gamer.com.tw/wiki.php?n=7501:%E7%A5%9E%E9%9B%B7%E6%89%80%E5%B8%B6%E4%BE%86%E4%B9%8B%E7%89%A9" TargetMode="External"/><Relationship Id="rId66" Type="http://schemas.openxmlformats.org/officeDocument/2006/relationships/hyperlink" Target="http://wiki2.gamer.com.tw/wiki.php?n=7501%3A%E6%BF%95%E5%A3%81%E7%95%AB%E7%9A%84%E7%A0%94%E7%A9%B6&amp;ss=7501" TargetMode="External"/><Relationship Id="rId74" Type="http://schemas.openxmlformats.org/officeDocument/2006/relationships/hyperlink" Target="http://wiki2.gamer.com.tw/wiki.php?n=7501%3A%E8%AA%BF%E6%9F%A5%E5%90%89%E8%96%A9%E7%9A%84%E9%87%91%E5%AD%97%E5%A1%94" TargetMode="External"/><Relationship Id="rId79" Type="http://schemas.openxmlformats.org/officeDocument/2006/relationships/hyperlink" Target="http://wiki2.gamer.com.tw/wiki.php?n=7501%3A%E8%AA%BF%E6%9F%A5%E5%90%89%E8%96%A9%E7%9A%84%E9%87%91%E5%AD%97%E5%A1%94" TargetMode="External"/><Relationship Id="rId87" Type="http://schemas.openxmlformats.org/officeDocument/2006/relationships/hyperlink" Target="https://wiki2.gamer.com.tw/wiki.php?n=7501:%E4%BC%8A%E6%96%AF%E8%98%AD%E6%95%99%E7%9A%84%E5%82%B3%E6%92%AD" TargetMode="External"/><Relationship Id="rId102" Type="http://schemas.openxmlformats.org/officeDocument/2006/relationships/hyperlink" Target="https://wiki2.gamer.com.tw/wiki.php?n=7501%3A%E6%B5%81%E5%82%B3%E7%9A%84%E4%B8%8D%E5%8F%AA%E6%98%AF%E9%81%BA%E8%B7%A1&amp;ss=7501" TargetMode="External"/><Relationship Id="rId110" Type="http://schemas.openxmlformats.org/officeDocument/2006/relationships/hyperlink" Target="https://wiki2.gamer.com.tw/wiki.php?n=7501:%E5%85%89%E8%BC%9D%E7%9A%84%E4%B8%96%E4%BB%A3" TargetMode="External"/><Relationship Id="rId115" Type="http://schemas.openxmlformats.org/officeDocument/2006/relationships/hyperlink" Target="http://gvdb.mydns.jp/r/xQNnKmea8o" TargetMode="External"/><Relationship Id="rId5" Type="http://schemas.openxmlformats.org/officeDocument/2006/relationships/hyperlink" Target="https://wiki2.gamer.com.tw/wiki.php?n=7501:%E8%B2%A1%E5%AF%B6%E9%91%91%E5%AE%9A%E5%9C%B0%E5%9C%96" TargetMode="External"/><Relationship Id="rId61" Type="http://schemas.openxmlformats.org/officeDocument/2006/relationships/hyperlink" Target="http://wiki2.gamer.com.tw/wiki.php?n=7501%3A%E6%B2%92%E6%B0%B4%E7%9A%84%E6%96%87%E6%98%8E&amp;ss=7501" TargetMode="External"/><Relationship Id="rId82" Type="http://schemas.openxmlformats.org/officeDocument/2006/relationships/hyperlink" Target="https://wiki2.gamer.com.tw/wiki.php?n=7501:%E9%87%8B%E8%BF%A6%E7%89%9F%E5%B0%BC%E7%9A%84%E8%AA%95%E7%94%9F%E5%9C%B0" TargetMode="External"/><Relationship Id="rId90" Type="http://schemas.openxmlformats.org/officeDocument/2006/relationships/hyperlink" Target="https://wiki2.gamer.com.tw/wiki.php?n=7501%3A%E5%B0%8D%E4%BC%8A%E7%94%B8%E5%9C%92%E7%9A%84%E6%86%A7%E6%86%AC&amp;ss=7501" TargetMode="External"/><Relationship Id="rId95" Type="http://schemas.openxmlformats.org/officeDocument/2006/relationships/hyperlink" Target="https://wiki2.gamer.com.tw/wiki.php?n=7501:%E4%BC%8A%E6%96%AF%E8%98%AD%E6%95%99%E7%9A%84%E5%82%B3%E6%92%AD" TargetMode="External"/><Relationship Id="rId19" Type="http://schemas.openxmlformats.org/officeDocument/2006/relationships/hyperlink" Target="http://wiki2.gamer.com.tw/wiki.php?n=7501:%E9%9C%87%E9%9F%BF%E9%81%BA%E8%B7%A1%E7%9A%84%E7%9F%B3%E9%9F%B3" TargetMode="External"/><Relationship Id="rId14" Type="http://schemas.openxmlformats.org/officeDocument/2006/relationships/hyperlink" Target="http://wiki2.gamer.com.tw/wiki.php?n=7501:%E4%BA%BA%E9%80%A0%E7%9A%84%E6%B4%9E%E7%A9%B4" TargetMode="External"/><Relationship Id="rId22" Type="http://schemas.openxmlformats.org/officeDocument/2006/relationships/hyperlink" Target="http://wiki2.gamer.com.tw/wiki.php?n=7501:%E4%BC%BD%E8%80%B6%E7%9A%84%E8%A8%98%E9%8C%84" TargetMode="External"/><Relationship Id="rId27" Type="http://schemas.openxmlformats.org/officeDocument/2006/relationships/hyperlink" Target="http://wiki2.gamer.com.tw/wiki.php?n=7501%3A%E5%A1%94%E5%AF%BA%E4%B8%A6%E6%8E%92%E7%9A%84%E5%A4%A7%E5%9C%B0" TargetMode="External"/><Relationship Id="rId30" Type="http://schemas.openxmlformats.org/officeDocument/2006/relationships/hyperlink" Target="http://wiki2.gamer.com.tw/wiki.php?n=7501:%E4%BD%8D%E6%96%BC%E5%9F%8E%E5%B8%82%E6%B7%B1%E8%99%95%E4%B9%8B%E7%89%A9" TargetMode="External"/><Relationship Id="rId35" Type="http://schemas.openxmlformats.org/officeDocument/2006/relationships/hyperlink" Target="http://wiki2.gamer.com.tw/wiki.php?n=7501%3A%E6%89%BE%E5%B0%8B%E5%A4%8F%E5%A8%81%E5%9F%BA" TargetMode="External"/><Relationship Id="rId43" Type="http://schemas.openxmlformats.org/officeDocument/2006/relationships/hyperlink" Target="http://wiki2.gamer.com.tw/wiki.php?n=7501:%E5%BB%BA%E6%96%BC%E5%B7%B4%E9%BB%8E%E7%9A%84%E5%AF%B6%E7%9F%B3" TargetMode="External"/><Relationship Id="rId48" Type="http://schemas.openxmlformats.org/officeDocument/2006/relationships/hyperlink" Target="http://wiki2.gamer.com.tw/wiki.php?n=7501:%E4%BE%9B%E5%A5%89%E8%81%96%E6%AF%8D%E7%9A%84%E5%A4%A7%E8%81%96%E5%A0%82" TargetMode="External"/><Relationship Id="rId56" Type="http://schemas.openxmlformats.org/officeDocument/2006/relationships/hyperlink" Target="https://wiki2.gamer.com.tw/wiki.php?n=7501%3A%E7%BE%85%E9%A6%AC%E5%85%B1%E5%92%8C%E5%9C%8B%E4%B9%8B%E5%A7%8B&amp;ss=7501" TargetMode="External"/><Relationship Id="rId64" Type="http://schemas.openxmlformats.org/officeDocument/2006/relationships/hyperlink" Target="http://wiki2.gamer.com.tw/wiki.php?n=7501%3A%E7%A5%AD%E5%8F%B8%E7%8E%8B%E7%B4%84%E7%BF%B0%E5%9C%8B" TargetMode="External"/><Relationship Id="rId69" Type="http://schemas.openxmlformats.org/officeDocument/2006/relationships/hyperlink" Target="http://wiki2.gamer.com.tw/wiki.php?n=7501%3A%E7%94%9F%E8%80%85%E4%B9%8B%E8%A1%97" TargetMode="External"/><Relationship Id="rId77" Type="http://schemas.openxmlformats.org/officeDocument/2006/relationships/hyperlink" Target="http://wiki2.gamer.com.tw/wiki.php?n=7501%3A%E7%A5%AD%E7%A5%80%E5%A4%AA%E9%99%BD%E7%A5%9E%E7%9A%84%E7%A5%9E%E5%BB%9F" TargetMode="External"/><Relationship Id="rId100" Type="http://schemas.openxmlformats.org/officeDocument/2006/relationships/hyperlink" Target="https://wiki2.gamer.com.tw/wiki.php?n=7501:%E9%81%8E%E6%96%BC%E5%BB%A3%E5%A4%A7%E7%9A%84%E6%B9%96" TargetMode="External"/><Relationship Id="rId105" Type="http://schemas.openxmlformats.org/officeDocument/2006/relationships/hyperlink" Target="https://wiki2.gamer.com.tw/wiki.php?n=7501%3A%E4%BC%8A%E6%96%AF%E8%98%AD%E6%95%99%E7%9A%84%E5%82%B3%E6%92%AD&amp;ss=7501" TargetMode="External"/><Relationship Id="rId113" Type="http://schemas.openxmlformats.org/officeDocument/2006/relationships/hyperlink" Target="https://wiki2.gamer.com.tw/wiki.php?n=7501%3A%E9%87%8B%E8%BF%A6%E7%89%9F%E5%B0%BC%E7%9A%84%E8%AA%95%E7%94%9F%E5%9C%B0&amp;ss=7501" TargetMode="External"/><Relationship Id="rId8" Type="http://schemas.openxmlformats.org/officeDocument/2006/relationships/hyperlink" Target="https://gvdb.mydns.jp/r/naTZTpBjBd" TargetMode="External"/><Relationship Id="rId51" Type="http://schemas.openxmlformats.org/officeDocument/2006/relationships/hyperlink" Target="http://wiki2.gamer.com.tw/wiki.php?n=7501%3A%E7%94%9F%E8%80%85%E4%B9%8B%E8%A1%97" TargetMode="External"/><Relationship Id="rId72" Type="http://schemas.openxmlformats.org/officeDocument/2006/relationships/hyperlink" Target="http://wiki2.gamer.com.tw/wiki.php?n=7501%3A%E5%A4%AA%E9%99%BD%E7%A5%9E%E7%9A%84%E9%A6%AC%E8%BB%8A" TargetMode="External"/><Relationship Id="rId80" Type="http://schemas.openxmlformats.org/officeDocument/2006/relationships/hyperlink" Target="http://wiki2.gamer.com.tw/wiki.php?n=7501%3A%E5%A4%AA%E9%99%BD%E7%A5%9E%E7%9A%84%E9%A6%AC%E8%BB%8A" TargetMode="External"/><Relationship Id="rId85" Type="http://schemas.openxmlformats.org/officeDocument/2006/relationships/hyperlink" Target="https://wiki2.gamer.com.tw/wiki.php?n=7501:%E5%B8%8C%E8%87%98%E6%9C%80%E9%AB%98%E7%A5%9E%E5%83%8F" TargetMode="External"/><Relationship Id="rId93" Type="http://schemas.openxmlformats.org/officeDocument/2006/relationships/hyperlink" Target="https://wiki2.gamer.com.tw/wiki.php?n=7501%3A%E6%AD%A3%E5%9C%A8%E5%BB%BA%E9%80%A0%E7%9A%84%E4%BF%AE%E9%81%93%E9%99%A2&amp;ss=7501" TargetMode="External"/><Relationship Id="rId98" Type="http://schemas.openxmlformats.org/officeDocument/2006/relationships/hyperlink" Target="https://wiki2.gamer.com.tw/wiki.php?n=7501%3A%E6%89%8B%E6%8A%84%E6%9C%AC%E7%9A%84%E6%95%85%E9%84%89&amp;ss=7501" TargetMode="External"/><Relationship Id="rId3" Type="http://schemas.openxmlformats.org/officeDocument/2006/relationships/hyperlink" Target="http://wiki2.gamer.com.tw/wiki.php?n=7501%3A%E6%89%BE%E5%B0%8B%E5%A4%8F%E5%A8%81%E5%9F%BA" TargetMode="External"/><Relationship Id="rId12" Type="http://schemas.openxmlformats.org/officeDocument/2006/relationships/hyperlink" Target="http://wiki2.gamer.com.tw/wiki.php?n=7501:%E5%A0%86%E7%9F%B3%E4%B9%8B%E9%83%BD" TargetMode="External"/><Relationship Id="rId17" Type="http://schemas.openxmlformats.org/officeDocument/2006/relationships/hyperlink" Target="http://wiki2.gamer.com.tw/wiki.php?n=7501:%E7%95%B6%E5%9C%B0%E8%AA%BF%E6%9F%A5%E7%9A%84%E5%8B%B8%E5%91%8A" TargetMode="External"/><Relationship Id="rId25" Type="http://schemas.openxmlformats.org/officeDocument/2006/relationships/hyperlink" Target="http://wiki2.gamer.com.tw/wiki.php?n=7501:%E8%98%87%E9%96%80%E9%81%94%E8%87%98%E6%9D%B1%E5%8D%97%E9%82%8A%E7%9A%84%E5%B3%B6%E5%B6%BC" TargetMode="External"/><Relationship Id="rId33" Type="http://schemas.openxmlformats.org/officeDocument/2006/relationships/hyperlink" Target="http://wiki2.gamer.com.tw/wiki.php?ss=7501&amp;n=7501:%E5%A5%B3%E7%A5%9E%E7%9A%84%E7%A5%9E%E6%AE%BF" TargetMode="External"/><Relationship Id="rId38" Type="http://schemas.openxmlformats.org/officeDocument/2006/relationships/hyperlink" Target="http://wiki2.gamer.com.tw/wiki.php?n=7501:%E5%B7%B4%E5%88%A5%E5%A1%94%E7%9A%84%E5%8E%9F%E5%9E%8B" TargetMode="External"/><Relationship Id="rId46" Type="http://schemas.openxmlformats.org/officeDocument/2006/relationships/hyperlink" Target="http://wiki2.gamer.com.tw/wiki.php?n=7501%3A%E6%97%A5%E8%90%BD%E4%B9%8B%E9%81%A0%E6%96%B9" TargetMode="External"/><Relationship Id="rId59" Type="http://schemas.openxmlformats.org/officeDocument/2006/relationships/hyperlink" Target="https://wiki2.gamer.com.tw/wiki.php?n=7501:%E5%9C%B0%E7%90%86%E5%AD%B8%E5%9C%B0%E5%9C%96&amp;ss=7501&amp;f=M" TargetMode="External"/><Relationship Id="rId67" Type="http://schemas.openxmlformats.org/officeDocument/2006/relationships/hyperlink" Target="https://wiki2.gamer.com.tw/wiki.php?n=7501%3A%E7%A5%88%E7%A6%B1%E8%88%87%E5%86%A5%E6%83%B3%E7%9A%84%E7%92%B0%E5%A2%83&amp;ss=7501" TargetMode="External"/><Relationship Id="rId103" Type="http://schemas.openxmlformats.org/officeDocument/2006/relationships/hyperlink" Target="https://wiki2.gamer.com.tw/wiki.php?n=7501%3A%E9%95%B7%E4%B9%85%E7%9A%84%E4%BF%A1%E4%BB%B0&amp;ss=7501" TargetMode="External"/><Relationship Id="rId108" Type="http://schemas.openxmlformats.org/officeDocument/2006/relationships/hyperlink" Target="https://wiki2.gamer.com.tw/wiki.php?n=7501%3A%E9%A8%8E%E5%A3%AB%E5%9C%98%E7%9A%84%E5%91%BD%E8%84%88&amp;ss=7501" TargetMode="External"/><Relationship Id="rId116" Type="http://schemas.openxmlformats.org/officeDocument/2006/relationships/table" Target="../tables/table2.xml"/><Relationship Id="rId20" Type="http://schemas.openxmlformats.org/officeDocument/2006/relationships/hyperlink" Target="http://wiki2.gamer.com.tw/wiki.php?n=7501%3A%E6%89%BE%E5%B0%8B%E5%A4%8F%E5%A8%81%E5%9F%BA" TargetMode="External"/><Relationship Id="rId41" Type="http://schemas.openxmlformats.org/officeDocument/2006/relationships/hyperlink" Target="http://wiki2.gamer.com.tw/wiki.php?n=7501%3A%E8%AA%BF%E6%9F%A5%E6%8B%89%E8%AB%BE%E6%8B%89%E6%8B%89%E5%BA%AB" TargetMode="External"/><Relationship Id="rId54" Type="http://schemas.openxmlformats.org/officeDocument/2006/relationships/hyperlink" Target="http://wiki2.gamer.com.tw/wiki.php?n=7501:%E4%B8%80%E4%BD%8D%E8%88%B9%E5%93%A1%E7%9A%84%E5%BF%83%E9%A1%98" TargetMode="External"/><Relationship Id="rId62" Type="http://schemas.openxmlformats.org/officeDocument/2006/relationships/hyperlink" Target="http://wiki2.gamer.com.tw/wiki.php?n=7501%3A%E7%A5%9E%E5%97%8E%EF%BC%9F%E6%80%AA%E7%89%A9%E5%97%8E%EF%BC%9F" TargetMode="External"/><Relationship Id="rId70" Type="http://schemas.openxmlformats.org/officeDocument/2006/relationships/hyperlink" Target="http://wiki2.gamer.com.tw/wiki.php?n=7501:%E5%9C%B0%E7%90%86%E5%AD%B8%E5%9C%B0%E5%9C%96" TargetMode="External"/><Relationship Id="rId75" Type="http://schemas.openxmlformats.org/officeDocument/2006/relationships/hyperlink" Target="http://wiki2.gamer.com.tw/wiki.php?n=7501%3A%E6%9C%89%E6%AC%8A%E5%A8%81%E7%9A%84%E7%A5%9E%E8%AB%AD" TargetMode="External"/><Relationship Id="rId83" Type="http://schemas.openxmlformats.org/officeDocument/2006/relationships/hyperlink" Target="https://wiki2.gamer.com.tw/wiki.php?n=7501%3A%E5%A2%93%E5%9C%B0%E5%AD%98%E5%9C%A8%E7%9A%84%E7%90%86%E7%94%B1&amp;ss=7501" TargetMode="External"/><Relationship Id="rId88" Type="http://schemas.openxmlformats.org/officeDocument/2006/relationships/hyperlink" Target="https://wiki2.gamer.com.tw/wiki.php?n=7501:%E9%97%9C%E6%96%BC%E5%82%B3%E6%95%99%E5%9C%98" TargetMode="External"/><Relationship Id="rId91" Type="http://schemas.openxmlformats.org/officeDocument/2006/relationships/hyperlink" Target="https://wiki2.gamer.com.tw/wiki.php?n=7501%3A%E6%9D%B1%E6%96%B9%E7%9A%84%E8%81%96%E5%9C%B0&amp;ss=7501" TargetMode="External"/><Relationship Id="rId96" Type="http://schemas.openxmlformats.org/officeDocument/2006/relationships/hyperlink" Target="https://wiki2.gamer.com.tw/wiki.php?n=7501%3A%E8%AA%93%E8%A8%80%E7%9A%84%E7%B5%90%E5%B1%80&amp;ss=7501" TargetMode="External"/><Relationship Id="rId111" Type="http://schemas.openxmlformats.org/officeDocument/2006/relationships/hyperlink" Target="https://wiki2.gamer.com.tw/wiki.php?n=7501%3A%E6%94%B6%E5%BE%A9%E5%A4%B1%E5%9C%9F%E9%81%8B%E5%8B%95%E7%9A%84%E8%81%96%E4%BA%BA&amp;ss=7501" TargetMode="External"/><Relationship Id="rId1" Type="http://schemas.openxmlformats.org/officeDocument/2006/relationships/hyperlink" Target="http://wiki2.gamer.com.tw/wiki.php?n=7501%3A%E6%89%BE%E5%B0%8B%E5%A4%8F%E5%A8%81%E5%9F%BA" TargetMode="External"/><Relationship Id="rId6" Type="http://schemas.openxmlformats.org/officeDocument/2006/relationships/hyperlink" Target="https://wiki2.gamer.com.tw/wiki.php?n=7501:%E5%9C%B0%E7%90%86%E5%AD%B8%E5%9C%B0%E5%9C%96" TargetMode="External"/><Relationship Id="rId15" Type="http://schemas.openxmlformats.org/officeDocument/2006/relationships/hyperlink" Target="http://wiki2.gamer.com.tw/wiki.php?n=7501:%E8%8F%AF%E5%8D%97%E7%9A%84%E5%A4%A7%E4%BD%9B" TargetMode="External"/><Relationship Id="rId23" Type="http://schemas.openxmlformats.org/officeDocument/2006/relationships/hyperlink" Target="http://wiki2.gamer.com.tw/wiki.php?n=7501%3A%E5%8F%A6%E4%B8%80%E5%80%8B%E4%B8%96%E7%95%8C&amp;ss=7501" TargetMode="External"/><Relationship Id="rId28" Type="http://schemas.openxmlformats.org/officeDocument/2006/relationships/hyperlink" Target="http://wiki2.gamer.com.tw/wiki.php?n=7501:%E8%A2%AB%E9%9B%95%E5%88%BB%E7%9A%84%E6%AD%B7%E5%8F%B2" TargetMode="External"/><Relationship Id="rId36" Type="http://schemas.openxmlformats.org/officeDocument/2006/relationships/hyperlink" Target="http://wiki2.gamer.com.tw/wiki.php?n=7501:%E6%9C%9B%E6%98%9F%E5%B3%B6" TargetMode="External"/><Relationship Id="rId49" Type="http://schemas.openxmlformats.org/officeDocument/2006/relationships/hyperlink" Target="http://wiki2.gamer.com.tw/wiki.php?n=7501%3A%E7%9A%87%E5%B8%9D%E7%9A%84%E5%88%A5%E5%A2%85" TargetMode="External"/><Relationship Id="rId57" Type="http://schemas.openxmlformats.org/officeDocument/2006/relationships/hyperlink" Target="https://wiki2.gamer.com.tw/wiki.php?n=7501%3A%E4%BA%9E%E6%AD%B7%E5%B1%B1%E5%A4%A7%E6%88%B0%E5%BD%B9&amp;ss=7501" TargetMode="External"/><Relationship Id="rId106" Type="http://schemas.openxmlformats.org/officeDocument/2006/relationships/hyperlink" Target="https://wiki2.gamer.com.tw/wiki.php?n=7501%3A%E5%8F%A6%E4%B8%80%E5%80%8B%E4%BF%A1%E4%BB%B0&amp;ss=7501" TargetMode="External"/><Relationship Id="rId114" Type="http://schemas.openxmlformats.org/officeDocument/2006/relationships/hyperlink" Target="https://wiki2.gamer.com.tw/wiki.php?n=7501%3A%E4%BD%9B%E6%95%99%E7%9A%84%E9%96%8B%E5%B1%B1%E5%A7%8B%E7%A5%96&amp;ss=7501" TargetMode="External"/><Relationship Id="rId10" Type="http://schemas.openxmlformats.org/officeDocument/2006/relationships/hyperlink" Target="http://wiki2.gamer.com.tw/wiki.php?n=7501%3A%E6%97%A5%E8%90%BD%E4%B9%8B%E9%81%A0%E6%96%B9" TargetMode="External"/><Relationship Id="rId31" Type="http://schemas.openxmlformats.org/officeDocument/2006/relationships/hyperlink" Target="http://wiki2.gamer.com.tw/wiki.php?n=7501%3A%E6%82%A0%E4%B9%85%E7%9A%84%E5%BE%AE%E7%AC%91" TargetMode="External"/><Relationship Id="rId44" Type="http://schemas.openxmlformats.org/officeDocument/2006/relationships/hyperlink" Target="https://wiki2.gamer.com.tw/wiki.php?n=7501%3A%E5%8F%A4%E4%BB%A3%E7%9A%84%E7%A5%9E%E7%A7%98%E5%84%80%E5%BC%8F&amp;ss=7501" TargetMode="External"/><Relationship Id="rId52" Type="http://schemas.openxmlformats.org/officeDocument/2006/relationships/hyperlink" Target="http://wiki2.gamer.com.tw/wiki.php?n=7501%3A%E7%A5%AD%E7%A5%80%E5%A4%AA%E9%99%BD%E7%A5%9E%E7%9A%84%E7%A5%9E%E5%BB%9F" TargetMode="External"/><Relationship Id="rId60" Type="http://schemas.openxmlformats.org/officeDocument/2006/relationships/hyperlink" Target="http://wiki2.gamer.com.tw/wiki.php?n=7501%3A%E7%89%B9%E6%B4%9B%E4%BC%8A%E6%88%B0%E7%88%AD%E7%9A%84%E6%95%85%E4%BA%8B&amp;ss=7501" TargetMode="External"/><Relationship Id="rId65" Type="http://schemas.openxmlformats.org/officeDocument/2006/relationships/hyperlink" Target="http://wiki2.gamer.com.tw/wiki.php?n=7501%3A%E5%8F%A4%E5%9F%83%E5%8F%8A%E7%9A%84%E5%BB%BA%E7%AF%89%E6%8A%80%E8%A1%93" TargetMode="External"/><Relationship Id="rId73" Type="http://schemas.openxmlformats.org/officeDocument/2006/relationships/hyperlink" Target="http://wiki2.gamer.com.tw/wiki.php?n=7501%3A%E7%A5%9E%E6%AE%BF%E7%9A%84%E5%AE%88%E8%AD%B7%E7%A5%9E" TargetMode="External"/><Relationship Id="rId78" Type="http://schemas.openxmlformats.org/officeDocument/2006/relationships/hyperlink" Target="http://wiki2.gamer.com.tw/wiki.php?n=7501%3A%E7%94%9F%E8%80%85%E4%B9%8B%E8%A1%97" TargetMode="External"/><Relationship Id="rId81" Type="http://schemas.openxmlformats.org/officeDocument/2006/relationships/hyperlink" Target="https://wiki2.gamer.com.tw/wiki.php?n=7501%3A%E5%B0%BC%E6%B3%8A%E7%88%BE%E5%9C%B0%E5%8D%80%E7%9A%84%E4%BD%9B%E6%95%99&amp;ss=7501" TargetMode="External"/><Relationship Id="rId86" Type="http://schemas.openxmlformats.org/officeDocument/2006/relationships/hyperlink" Target="https://wiki2.gamer.com.tw/wiki.php?n=7501%3A%E5%90%8D%E5%8F%AB%E4%BA%9E%E8%96%A9%E7%B6%AD%E7%9A%84%E4%BA%BA%E7%89%A9&amp;ss=7501" TargetMode="External"/><Relationship Id="rId94" Type="http://schemas.openxmlformats.org/officeDocument/2006/relationships/hyperlink" Target="https://wiki2.gamer.com.tw/wiki.php?n=7501%3A%E9%97%9C%E6%96%BC%E5%82%B3%E6%95%99%E5%9C%98&amp;ss=7501" TargetMode="External"/><Relationship Id="rId99" Type="http://schemas.openxmlformats.org/officeDocument/2006/relationships/hyperlink" Target="https://wiki2.gamer.com.tw/wiki.php?n=7501%3A%E6%A5%B5%E5%8C%97%E4%B9%8B%E5%9C%B0%E7%9A%84%E7%A5%88%E7%A6%B1&amp;ss=7501" TargetMode="External"/><Relationship Id="rId101" Type="http://schemas.openxmlformats.org/officeDocument/2006/relationships/hyperlink" Target="https://wiki2.gamer.com.tw/wiki.php?n=7501%3A%E5%B0%8B%E6%B1%82%E5%B7%A1%E7%A6%AE%E5%9C%B0%E9%BB%9E&amp;ss=7501" TargetMode="External"/><Relationship Id="rId4" Type="http://schemas.openxmlformats.org/officeDocument/2006/relationships/hyperlink" Target="https://wiki2.gamer.com.tw/wiki.php?n=7501:%E5%9C%B0%E7%90%86%E5%AD%B8%E5%9C%B0%E5%9C%96" TargetMode="External"/><Relationship Id="rId9" Type="http://schemas.openxmlformats.org/officeDocument/2006/relationships/hyperlink" Target="https://gvdb.mydns.jp/r/cY6QAz1HMe" TargetMode="External"/><Relationship Id="rId13" Type="http://schemas.openxmlformats.org/officeDocument/2006/relationships/hyperlink" Target="http://wiki2.gamer.com.tw/wiki.php?n=7501:%E5%B3%B6%E4%B8%8A%E7%9A%84%E5%84%80%E5%BC%8F" TargetMode="External"/><Relationship Id="rId18" Type="http://schemas.openxmlformats.org/officeDocument/2006/relationships/hyperlink" Target="http://wiki2.gamer.com.tw/wiki.php?n=7501:%E8%AA%98%E6%83%91%E7%9A%84%E7%94%9C%E9%A6%99%E6%B0%A3" TargetMode="External"/><Relationship Id="rId39" Type="http://schemas.openxmlformats.org/officeDocument/2006/relationships/hyperlink" Target="https://wiki2.gamer.com.tw/wiki.php?n=7501%3A%E8%BE%B2%E8%80%95%E7%A5%9E%E7%9A%84%E7%A5%9E%E6%AE%BF&amp;ss=7501" TargetMode="External"/><Relationship Id="rId109" Type="http://schemas.openxmlformats.org/officeDocument/2006/relationships/hyperlink" Target="https://wiki2.gamer.com.tw/wiki.php?n=7501:%E5%BE%80%E4%BE%86%E5%A4%A7%E6%B5%B7%E8%80%85%E7%9A%84%E6%A6%AE%E8%AD%BD" TargetMode="External"/><Relationship Id="rId34" Type="http://schemas.openxmlformats.org/officeDocument/2006/relationships/hyperlink" Target="http://wiki2.gamer.com.tw/wiki.php?n=7501%3A%E5%9F%8B%E6%B2%92%E7%9A%84%E7%BE%85%E9%A6%AC%E9%81%BA%E8%B7%A1&amp;ss=7501" TargetMode="External"/><Relationship Id="rId50" Type="http://schemas.openxmlformats.org/officeDocument/2006/relationships/hyperlink" Target="http://wiki2.gamer.com.tw/wiki.php?n=7501%3A%E7%8D%BB%E7%B5%A6%E6%BF%95%E5%A9%86%E7%9A%84%E7%A5%9E%E5%BB%9F" TargetMode="External"/><Relationship Id="rId55" Type="http://schemas.openxmlformats.org/officeDocument/2006/relationships/hyperlink" Target="https://wiki2.gamer.com.tw/wiki.php?n=7501%3A%E5%A2%A8%E6%B6%85%E6%8B%89%E4%BF%84%E6%96%AF%E7%9A%84%E5%AE%AE%E6%AE%BF%E8%AA%BF%E6%9F%A5&amp;ss=7501" TargetMode="External"/><Relationship Id="rId76" Type="http://schemas.openxmlformats.org/officeDocument/2006/relationships/hyperlink" Target="http://wiki2.gamer.com.tw/wiki.php?n=7501%3A%E8%AA%BF%E6%9F%A5%E6%96%AF%E9%80%9A%E4%BA%A8%E5%A5%87%E9%81%BA%E8%B7%A1" TargetMode="External"/><Relationship Id="rId97" Type="http://schemas.openxmlformats.org/officeDocument/2006/relationships/hyperlink" Target="https://wiki2.gamer.com.tw/wiki.php?n=7501%3A%E8%AA%BF%E6%9F%A5%E5%A4%A7%E5%B8%9D&amp;ss=7501" TargetMode="External"/><Relationship Id="rId104" Type="http://schemas.openxmlformats.org/officeDocument/2006/relationships/hyperlink" Target="https://wiki2.gamer.com.tw/wiki.php?n=7501%3A%E4%B8%8B%E5%9F%83%E5%8F%8A%E7%9A%84%E8%81%96%E5%9F%9F&amp;ss=7501" TargetMode="External"/><Relationship Id="rId7" Type="http://schemas.openxmlformats.org/officeDocument/2006/relationships/hyperlink" Target="http://gvdb.mydns.jp/r/nhtRhipcdg" TargetMode="External"/><Relationship Id="rId71" Type="http://schemas.openxmlformats.org/officeDocument/2006/relationships/hyperlink" Target="http://wiki2.gamer.com.tw/wiki.php?n=7501%3A%E5%B1%8B%E8%84%8A%E8%88%87%E8%84%8A%E6%A8%91&amp;ss=7501" TargetMode="External"/><Relationship Id="rId92" Type="http://schemas.openxmlformats.org/officeDocument/2006/relationships/hyperlink" Target="https://wiki2.gamer.com.tw/wiki.php?n=7501:%E6%BC%82%E6%B3%8A%E7%9A%84%E7%BE%85%E9%A6%AC%E4%BA%BA" TargetMode="External"/><Relationship Id="rId2" Type="http://schemas.openxmlformats.org/officeDocument/2006/relationships/hyperlink" Target="http://wiki2.gamer.com.tw/wiki.php?n=7501%3A%E6%89%BE%E5%B0%8B%E5%A4%8F%E5%A8%81%E5%9F%BA" TargetMode="External"/><Relationship Id="rId29" Type="http://schemas.openxmlformats.org/officeDocument/2006/relationships/hyperlink" Target="http://wiki2.gamer.com.tw/wiki.php?n=7501:%E7%87%92%E7%97%95%E4%B8%AD%E6%89%80%E8%A6%8B%E4%B9%8B%E6%AD%B7%E5%8F%B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5%B7%B4%E6%AF%94%E5%80%AB%E5%9B%9A%E8%99%9C" TargetMode="External"/><Relationship Id="rId299" Type="http://schemas.openxmlformats.org/officeDocument/2006/relationships/hyperlink" Target="http://wiki2.gamer.com.tw/wiki.php?n=7501%3A%E8%80%83%E5%8F%A4%E5%AD%B8%E5%9C%B0%E5%9C%96" TargetMode="External"/><Relationship Id="rId671" Type="http://schemas.openxmlformats.org/officeDocument/2006/relationships/hyperlink" Target="https://wiki2.gamer.com.tw/wiki.php?n=7501%3A%E6%96%87%E5%AD%97%E9%82%84%E6%98%AF%E8%A8%98%E8%99%9F&amp;ss=7501" TargetMode="External"/><Relationship Id="rId21" Type="http://schemas.openxmlformats.org/officeDocument/2006/relationships/hyperlink" Target="http://wiki2.gamer.com.tw/wiki.php?n=7501:%E6%89%80%E7%BE%85%E9%96%80%E7%8E%8B%E7%9A%84%E9%91%B0%E5%8C%99%E7%B3%BB%E5%88%97" TargetMode="External"/><Relationship Id="rId63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59" Type="http://schemas.openxmlformats.org/officeDocument/2006/relationships/hyperlink" Target="http://wiki2.gamer.com.tw/wiki.php?n=7501:%E8%BC%83%E5%B0%8F%E8%AA%AA%E6%9C%89%E8%B6%A3%E7%9A%84%E6%AD%B7%E5%8F%B2" TargetMode="External"/><Relationship Id="rId324" Type="http://schemas.openxmlformats.org/officeDocument/2006/relationships/hyperlink" Target="http://wiki2.gamer.com.tw/wiki.php?n=7501%3A%E5%8F%A4%E5%9F%83%E5%8F%8A%E8%AA%9E%E7%9A%84%E7%A0%94%E7%A9%B6&amp;ss=7501" TargetMode="External"/><Relationship Id="rId366" Type="http://schemas.openxmlformats.org/officeDocument/2006/relationships/hyperlink" Target="http://wiki2.gamer.com.tw/wiki.php?n=7501:%E6%B2%89%E7%9D%A1%E6%96%BC%E5%9C%9F%E4%B8%AD%E7%9A%84%E5%A0%86%E5%A1%8A" TargetMode="External"/><Relationship Id="rId531" Type="http://schemas.openxmlformats.org/officeDocument/2006/relationships/hyperlink" Target="http://wiki2.gamer.com.tw/wiki.php?n=7501%3A%E8%80%83%E5%8F%A4%E5%AD%B8%E5%9C%B0%E5%9C%96" TargetMode="External"/><Relationship Id="rId573" Type="http://schemas.openxmlformats.org/officeDocument/2006/relationships/hyperlink" Target="http://wiki2.gamer.com.tw/wiki.php?n=7501%3A%E8%80%83%E5%8F%A4%E5%AD%B8%E5%9C%B0%E5%9C%96" TargetMode="External"/><Relationship Id="rId629" Type="http://schemas.openxmlformats.org/officeDocument/2006/relationships/hyperlink" Target="http://wiki2.gamer.com.tw/wiki.php?n=7501%3A%E8%80%83%E5%8F%A4%E5%AD%B8%E5%9C%B0%E5%9C%96" TargetMode="External"/><Relationship Id="rId170" Type="http://schemas.openxmlformats.org/officeDocument/2006/relationships/hyperlink" Target="http://wiki2.gamer.com.tw/wiki.php?n=7501%3A%E8%BB%8D%E7%A5%9E%E5%B0%8D%E8%BB%8D%E7%A5%9E&amp;ss=7501" TargetMode="External"/><Relationship Id="rId226" Type="http://schemas.openxmlformats.org/officeDocument/2006/relationships/hyperlink" Target="http://wiki2.gamer.com.tw/wiki.php?n=7501:%E5%9F%BA%E5%8A%A0%E7%BE%8E%E4%BF%AE%E7%8E%8B%E7%9A%84%E8%B6%B3%E8%B7%A1" TargetMode="External"/><Relationship Id="rId433" Type="http://schemas.openxmlformats.org/officeDocument/2006/relationships/hyperlink" Target="http://wiki2.gamer.com.tw/wiki.php?n=7501%3A%E6%B5%AE%E9%9B%95%E7%9A%84%E7%9F%B3%E9%A0%AD&amp;ss=7501" TargetMode="External"/><Relationship Id="rId268" Type="http://schemas.openxmlformats.org/officeDocument/2006/relationships/hyperlink" Target="http://wiki2.gamer.com.tw/wiki.php?n=7501:%E9%90%B5%E4%B9%8B%E5%9C%8B%E7%9A%84%E9%81%BA%E8%B7%A1" TargetMode="External"/><Relationship Id="rId475" Type="http://schemas.openxmlformats.org/officeDocument/2006/relationships/hyperlink" Target="http://wiki2.gamer.com.tw/wiki.php?n=7501%3A%E7%B4%B0%E9%95%B7%E7%9A%84%E6%B2%99%E6%BC%A0&amp;ss=7501" TargetMode="External"/><Relationship Id="rId640" Type="http://schemas.openxmlformats.org/officeDocument/2006/relationships/hyperlink" Target="https://wiki2.gamer.com.tw/wiki.php?n=7501:%E9%81%8A%E7%89%A7%E6%B0%91%E6%97%8F%E7%9A%84%E8%A5%BF%E9%80%B2" TargetMode="External"/><Relationship Id="rId682" Type="http://schemas.openxmlformats.org/officeDocument/2006/relationships/hyperlink" Target="https://wiki2.gamer.com.tw/wiki.php?n=7501%3A%E4%BE%86%E8%87%AA%E5%8F%A4%E4%BB%A3%E7%9A%84%E6%83%85%E5%A0%B1&amp;ss=7501" TargetMode="External"/><Relationship Id="rId32" Type="http://schemas.openxmlformats.org/officeDocument/2006/relationships/hyperlink" Target="http://wiki2.gamer.com.tw/wiki.php?n=7501:%E6%96%87%E8%98%AD%E5%B3%B6%E7%B3%BB%E5%88%97" TargetMode="External"/><Relationship Id="rId7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28" Type="http://schemas.openxmlformats.org/officeDocument/2006/relationships/hyperlink" Target="http://wiki2.gamer.com.tw/wiki.php?n=7501%3A%E6%BF%80%E6%88%B0%E7%9A%84%E7%B5%90%E5%B1%80&amp;ss=7501" TargetMode="External"/><Relationship Id="rId335" Type="http://schemas.openxmlformats.org/officeDocument/2006/relationships/hyperlink" Target="http://wiki2.gamer.com.tw/wiki.php?n=7501%3A%E8%80%83%E5%8F%A4%E5%AD%B8%E5%9C%B0%E5%9C%96" TargetMode="External"/><Relationship Id="rId377" Type="http://schemas.openxmlformats.org/officeDocument/2006/relationships/hyperlink" Target="http://wiki2.gamer.com.tw/wiki.php?n=7501%3A%E6%98%9F%E4%B9%8B%E6%88%B0%E7%88%AD&amp;ss=7501" TargetMode="External"/><Relationship Id="rId500" Type="http://schemas.openxmlformats.org/officeDocument/2006/relationships/hyperlink" Target="http://wiki2.gamer.com.tw/wiki.php?n=7501%3A%E4%B8%8D%E8%A6%8B%E8%B9%A4%E5%BD%B1%E7%9A%84%E6%B3%95%E8%80%81&amp;ss=7501" TargetMode="External"/><Relationship Id="rId542" Type="http://schemas.openxmlformats.org/officeDocument/2006/relationships/hyperlink" Target="http://wiki2.gamer.com.tw/wiki.php?n=7501:%E8%80%83%E5%8F%A4%E5%AD%B8%E5%9C%B0%E5%9C%96" TargetMode="External"/><Relationship Id="rId584" Type="http://schemas.openxmlformats.org/officeDocument/2006/relationships/hyperlink" Target="http://wiki2.gamer.com.tw/wiki.php?n=7501%3A%E8%80%83%E5%8F%A4%E5%AD%B8%E5%9C%B0%E5%9C%96" TargetMode="External"/><Relationship Id="rId5" Type="http://schemas.openxmlformats.org/officeDocument/2006/relationships/hyperlink" Target="http://wiki2.gamer.com.tw/wiki.php?n=7501:%E6%A2%85%E6%9E%97%E7%B3%BB%E5%88%97" TargetMode="External"/><Relationship Id="rId181" Type="http://schemas.openxmlformats.org/officeDocument/2006/relationships/hyperlink" Target="http://wiki2.gamer.com.tw/wiki.php?n=7501:%E6%B2%89%E8%88%B9%E6%89%93%E6%92%88&amp;ss=7501&amp;f=M" TargetMode="External"/><Relationship Id="rId237" Type="http://schemas.openxmlformats.org/officeDocument/2006/relationships/hyperlink" Target="http://wiki2.gamer.com.tw/wiki.php?n=7501:%E8%B7%AF%E5%85%8B%E7%B4%A2%E7%A5%9E%E6%AE%BF%E5%9C%B0%E4%B8%8B%E5%9F%8E&amp;ss=7501&amp;f=M" TargetMode="External"/><Relationship Id="rId402" Type="http://schemas.openxmlformats.org/officeDocument/2006/relationships/hyperlink" Target="http://wiki2.gamer.com.tw/wiki.php?n=7501:%E6%9D%B1%E8%A5%BF%E5%AE%97%E6%95%99%E4%BA%A4%E6%B5%81" TargetMode="External"/><Relationship Id="rId279" Type="http://schemas.openxmlformats.org/officeDocument/2006/relationships/hyperlink" Target="http://wiki2.gamer.com.tw/wiki.php?n=7501%3A%E7%81%AB%E6%B2%89%E7%9D%A1%E7%9A%84%E5%9C%B0%E6%96%B9&amp;ss=7501" TargetMode="External"/><Relationship Id="rId444" Type="http://schemas.openxmlformats.org/officeDocument/2006/relationships/hyperlink" Target="http://wiki2.gamer.com.tw/wiki.php?n=7501%3A%E5%A5%87%E6%80%AA%E7%9A%84%E7%9F%B3%E9%A0%AD&amp;ss=7501" TargetMode="External"/><Relationship Id="rId486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651" Type="http://schemas.openxmlformats.org/officeDocument/2006/relationships/hyperlink" Target="https://wiki2.gamer.com.tw/wiki.php?n=7501%3A%E6%97%A5%E6%9C%AC%E7%9A%84%E6%AD%B7%E5%8F%B2%E5%85%B8%E7%B1%8D&amp;ss=7501" TargetMode="External"/><Relationship Id="rId693" Type="http://schemas.openxmlformats.org/officeDocument/2006/relationships/hyperlink" Target="https://wiki2.gamer.com.tw/wiki.php?n=7501:%E4%B8%83%E5%A4%A7%E5%A5%87%E8%B9%9F%E7%9A%84%E8%B5%B7%E6%BA%90" TargetMode="External"/><Relationship Id="rId707" Type="http://schemas.openxmlformats.org/officeDocument/2006/relationships/hyperlink" Target="https://wiki2.gamer.com.tw/wiki.php?n=7501%3A%E6%8B%89%E7%BE%8E%E8%A5%BF%E6%96%AF%E4%BA%8C%E4%B8%96%E7%9A%84%E7%A5%9E%E6%AE%BF&amp;ss=7501" TargetMode="External"/><Relationship Id="rId43" Type="http://schemas.openxmlformats.org/officeDocument/2006/relationships/hyperlink" Target="https://wiki2.gamer.com.tw/wiki.php?n=7501%3A%E3%80%8E%E7%99%BC%E7%8F%BE%E7%89%A9%E3%80%8F%E4%BA%BA%E9%9D%A2%E5%A3%BA&amp;ss=7501" TargetMode="External"/><Relationship Id="rId139" Type="http://schemas.openxmlformats.org/officeDocument/2006/relationships/hyperlink" Target="http://wiki2.gamer.com.tw/wiki.php?n=7501:%E4%BA%92%E4%B8%8D%E7%9B%B8%E5%AE%B9%E4%B9%8B%E7%89%A9%E6%89%80%E5%89%B5%E4%B9%8B%E8%A9%A9" TargetMode="External"/><Relationship Id="rId290" Type="http://schemas.openxmlformats.org/officeDocument/2006/relationships/hyperlink" Target="http://wiki2.gamer.com.tw/wiki.php?n=7501:%E7%A5%9E%E7%A7%98%E4%B9%8B%E5%A1%94%E7%9A%84%E6%AD%B7%E5%8F%B2" TargetMode="External"/><Relationship Id="rId304" Type="http://schemas.openxmlformats.org/officeDocument/2006/relationships/hyperlink" Target="http://wiki2.gamer.com.tw/wiki.php?n=7501%3A%E6%9F%93%E8%A1%80%E7%9A%84%E5%BB%BA%E5%9C%8B%E8%80%85&amp;ss=7501" TargetMode="External"/><Relationship Id="rId346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388" Type="http://schemas.openxmlformats.org/officeDocument/2006/relationships/hyperlink" Target="http://wiki2.gamer.com.tw/wiki.php?n=7501:%E6%A8%82%E5%B1%B1%E5%A4%A7%E4%BD%9B%E5%9C%B0%E4%B8%8B%E5%9F%8E&amp;ss=7501&amp;f=M" TargetMode="External"/><Relationship Id="rId511" Type="http://schemas.openxmlformats.org/officeDocument/2006/relationships/hyperlink" Target="http://wiki2.gamer.com.tw/wiki.php?n=7501%3A%E8%80%83%E5%8F%A4%E5%AD%B8%E5%9C%B0%E5%9C%96" TargetMode="External"/><Relationship Id="rId553" Type="http://schemas.openxmlformats.org/officeDocument/2006/relationships/hyperlink" Target="http://wiki2.gamer.com.tw/wiki.php?n=7501%3A%E8%80%83%E5%8F%A4%E5%AD%B8%E5%9C%B0%E5%9C%96" TargetMode="External"/><Relationship Id="rId609" Type="http://schemas.openxmlformats.org/officeDocument/2006/relationships/hyperlink" Target="http://wiki2.gamer.com.tw/wiki.php?n=7501%3A%E8%80%83%E5%8F%A4%E5%AD%B8%E5%9C%B0%E5%9C%96" TargetMode="External"/><Relationship Id="rId85" Type="http://schemas.openxmlformats.org/officeDocument/2006/relationships/hyperlink" Target="https://gvdb.mydns.jp/r/yvZDKmQqIo" TargetMode="External"/><Relationship Id="rId150" Type="http://schemas.openxmlformats.org/officeDocument/2006/relationships/hyperlink" Target="http://wiki2.gamer.com.tw/wiki.php?n=7501:%E8%B7%AF%E5%85%8B%E7%B4%A2%E7%A5%9E%E6%AE%BF%E5%9C%B0%E4%B8%8B%E5%9F%8E&amp;ss=7501&amp;f=M" TargetMode="External"/><Relationship Id="rId192" Type="http://schemas.openxmlformats.org/officeDocument/2006/relationships/hyperlink" Target="http://wiki2.gamer.com.tw/wiki.php?n=7501%3A%E6%8E%A2%E7%B4%A2%E7%BE%8E%E7%B4%A2%E4%B8%8D%E9%81%94%E7%B1%B3%E4%BA%9E%E6%96%87%E6%98%8E&amp;ss=7501" TargetMode="External"/><Relationship Id="rId206" Type="http://schemas.openxmlformats.org/officeDocument/2006/relationships/hyperlink" Target="http://wiki2.gamer.com.tw/wiki.php?n=7501%3A%E7%9F%A5%E6%80%A7%E7%9A%84%E7%BE%8E%E5%A5%B3&amp;ss=7501" TargetMode="External"/><Relationship Id="rId413" Type="http://schemas.openxmlformats.org/officeDocument/2006/relationships/hyperlink" Target="http://wiki2.gamer.com.tw/wiki.php?n=7501%3A%E6%94%B6%E9%9B%86%E7%9F%B3%E9%A0%AD&amp;ss=7501" TargetMode="External"/><Relationship Id="rId595" Type="http://schemas.openxmlformats.org/officeDocument/2006/relationships/hyperlink" Target="http://wiki2.gamer.com.tw/wiki.php?n=7501%3A%E7%89%B9%E6%B4%9B%E4%BC%8A&amp;ss=7501" TargetMode="External"/><Relationship Id="rId248" Type="http://schemas.openxmlformats.org/officeDocument/2006/relationships/hyperlink" Target="http://wiki2.gamer.com.tw/wiki.php?n=7501%3A%E6%B8%A1%E6%B5%B7%E7%9A%84%E9%9D%9E%E6%B4%B2%E4%BA%BA&amp;ss=7501" TargetMode="External"/><Relationship Id="rId455" Type="http://schemas.openxmlformats.org/officeDocument/2006/relationships/hyperlink" Target="http://wiki2.gamer.com.tw/wiki.php?n=7501%3A%E8%80%83%E5%8F%A4%E5%AD%B8%E5%9C%B0%E5%9C%96" TargetMode="External"/><Relationship Id="rId497" Type="http://schemas.openxmlformats.org/officeDocument/2006/relationships/hyperlink" Target="http://wiki2.gamer.com.tw/wiki.php?n=7501%3A%E8%80%83%E5%8F%A4%E5%AD%B8%E5%9C%B0%E5%9C%96" TargetMode="External"/><Relationship Id="rId620" Type="http://schemas.openxmlformats.org/officeDocument/2006/relationships/hyperlink" Target="http://wiki2.gamer.com.tw/wiki.php?n=7501%3A%E8%80%83%E5%8F%A4%E5%AD%B8%E5%9C%B0%E5%9C%96" TargetMode="External"/><Relationship Id="rId662" Type="http://schemas.openxmlformats.org/officeDocument/2006/relationships/hyperlink" Target="https://wiki2.gamer.com.tw/wiki.php?n=7501%3A%E5%88%BB%E6%9C%89%E8%81%96%E7%B6%93%E7%9A%84%E5%8D%81%E5%AD%97%E6%9E%B6&amp;ss=7501" TargetMode="External"/><Relationship Id="rId12" Type="http://schemas.openxmlformats.org/officeDocument/2006/relationships/hyperlink" Target="http://wiki2.gamer.com.tw/wiki.php?n=7501:%E5%B7%B4%E7%88%BE%E8%92%99%E5%85%8B%E7%B3%BB%E5%88%97" TargetMode="External"/><Relationship Id="rId108" Type="http://schemas.openxmlformats.org/officeDocument/2006/relationships/hyperlink" Target="http://wiki2.gamer.com.tw/wiki.php?n=7501:%E9%98%BF%E6%96%AF%E9%A6%AC%E4%BB%A3%E7%9A%84%E5%AF%B6%E7%8E%89" TargetMode="External"/><Relationship Id="rId315" Type="http://schemas.openxmlformats.org/officeDocument/2006/relationships/hyperlink" Target="http://wiki2.gamer.com.tw/wiki.php?n=7501%3A%E6%B2%89%E8%88%B9%E6%89%93%E6%92%88" TargetMode="External"/><Relationship Id="rId357" Type="http://schemas.openxmlformats.org/officeDocument/2006/relationships/hyperlink" Target="http://wiki2.gamer.com.tw/wiki.php?n=7501%3A%E5%8F%A4%E4%BB%A3%E4%BA%A4%E6%98%93%E8%B7%AF%E7%B7%9A%E7%9A%84%E8%AD%89%E6%93%9A&amp;ss=7501" TargetMode="External"/><Relationship Id="rId522" Type="http://schemas.openxmlformats.org/officeDocument/2006/relationships/hyperlink" Target="http://wiki2.gamer.com.tw/wiki.php?n=7501%3A%E8%80%83%E5%8F%A4%E5%AD%B8%E5%9C%B0%E5%9C%96" TargetMode="External"/><Relationship Id="rId5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6" Type="http://schemas.openxmlformats.org/officeDocument/2006/relationships/hyperlink" Target="http://wiki2.gamer.com.tw/wiki.php?n=7501:%E7%BE%8E%E7%B4%A2%E4%B8%8D%E9%81%94%E7%B1%B3%E4%BA%9E%E7%9A%84%E9%AD%94%E8%A1%93%E7%A5%9E" TargetMode="External"/><Relationship Id="rId161" Type="http://schemas.openxmlformats.org/officeDocument/2006/relationships/hyperlink" Target="http://wiki2.gamer.com.tw/wiki.php?n=7501%3A%E6%8E%A2%E7%B4%A2%E7%BE%8E%E7%B4%A2%E4%B8%8D%E9%81%94%E7%B1%B3%E4%BA%9E%E6%96%87%E6%98%8E" TargetMode="External"/><Relationship Id="rId217" Type="http://schemas.openxmlformats.org/officeDocument/2006/relationships/hyperlink" Target="http://wiki2.gamer.com.tw/wiki.php?n=7501%3A%E6%B5%B7%E5%B9%B3%E9%9D%A2%E4%B8%8B%E7%9A%84%E6%B2%89%E6%B2%92%E4%B9%8B%E9%83%BD" TargetMode="External"/><Relationship Id="rId399" Type="http://schemas.openxmlformats.org/officeDocument/2006/relationships/hyperlink" Target="http://wiki2.gamer.com.tw/wiki.php?n=7501%3A%E7%82%BA%E6%84%9B%E8%80%8C%E6%AD%BB" TargetMode="External"/><Relationship Id="rId564" Type="http://schemas.openxmlformats.org/officeDocument/2006/relationships/hyperlink" Target="http://wiki2.gamer.com.tw/wiki.php?n=7501%3A%E5%8F%A4%E7%BE%85%E9%A6%AC%E4%BA%94%E8%B3%A2%E5%B8%9D&amp;ss=7501" TargetMode="External"/><Relationship Id="rId259" Type="http://schemas.openxmlformats.org/officeDocument/2006/relationships/hyperlink" Target="http://wiki2.gamer.com.tw/wiki.php?n=7501%3A%E7%B2%97%E6%9A%B4%E9%A8%8E%E5%A3%AB%E5%88%97%E5%82%B3&amp;ss=7501" TargetMode="External"/><Relationship Id="rId424" Type="http://schemas.openxmlformats.org/officeDocument/2006/relationships/hyperlink" Target="http://wiki2.gamer.com.tw/wiki.php?n=7501:%E5%88%A9%E9%A6%AC%E6%95%99%E6%9C%83&amp;ss=7501&amp;f=M" TargetMode="External"/><Relationship Id="rId466" Type="http://schemas.openxmlformats.org/officeDocument/2006/relationships/hyperlink" Target="http://gvdb.mydns.jp/db/module/QuestDB/action/QuestShow?id=5386" TargetMode="External"/><Relationship Id="rId631" Type="http://schemas.openxmlformats.org/officeDocument/2006/relationships/hyperlink" Target="http://wiki2.gamer.com.tw/wiki.php?n=7501%3A%E8%80%83%E5%8F%A4%E5%AD%B8%E5%9C%B0%E5%9C%96" TargetMode="External"/><Relationship Id="rId673" Type="http://schemas.openxmlformats.org/officeDocument/2006/relationships/hyperlink" Target="https://gvdb.mydns.jp/r/mBBqCnKo74" TargetMode="External"/><Relationship Id="rId23" Type="http://schemas.openxmlformats.org/officeDocument/2006/relationships/hyperlink" Target="http://wiki2.gamer.com.tw/wiki.php?n=7501:%E6%94%B6%E5%BE%A9%E5%A4%B1%E5%9C%B0%E9%81%8B%E5%8B%95%E7%B3%BB%E5%88%97" TargetMode="External"/><Relationship Id="rId119" Type="http://schemas.openxmlformats.org/officeDocument/2006/relationships/hyperlink" Target="http://wiki2.gamer.com.tw/wiki.php?n=7501:%E3%80%8C%E9%84%AD%E6%88%90%E5%8A%9F%E3%80%8D%E4%B9%8B%E7%9B%B8%E9%97%9C%E8%AA%BF%E6%9F%A5" TargetMode="External"/><Relationship Id="rId270" Type="http://schemas.openxmlformats.org/officeDocument/2006/relationships/hyperlink" Target="http://wiki2.gamer.com.tw/wiki.php?n=7501%3A%E6%9C%AB%E4%BB%A3%E5%B8%9D%E7%8E%8B&amp;ss=7501" TargetMode="External"/><Relationship Id="rId326" Type="http://schemas.openxmlformats.org/officeDocument/2006/relationships/hyperlink" Target="http://wiki2.gamer.com.tw/wiki.php?n=7501%3A%E6%B2%89%E8%88%B9%E6%89%93%E6%92%88" TargetMode="External"/><Relationship Id="rId533" Type="http://schemas.openxmlformats.org/officeDocument/2006/relationships/hyperlink" Target="http://wiki2.gamer.com.tw/wiki.php?n=7501:%E6%97%A5%E6%9C%ACZipang&amp;ss=43163&amp;f=M" TargetMode="External"/><Relationship Id="rId6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30" Type="http://schemas.openxmlformats.org/officeDocument/2006/relationships/hyperlink" Target="http://wiki2.gamer.com.tw/wiki.php?n=7501%3A%E8%81%96%E5%8A%8D&amp;ss=7501" TargetMode="External"/><Relationship Id="rId368" Type="http://schemas.openxmlformats.org/officeDocument/2006/relationships/hyperlink" Target="http://wiki2.gamer.com.tw/wiki.php?n=7501%3A%E5%8F%A4%E4%BB%A3%E7%BE%8E%E7%B4%A2%E4%B8%8D%E9%81%94%E7%B1%B3%E4%BA%9E%E7%9A%84%E9%81%BA%E7%89%A9&amp;ss=7501" TargetMode="External"/><Relationship Id="rId575" Type="http://schemas.openxmlformats.org/officeDocument/2006/relationships/hyperlink" Target="http://wiki2.gamer.com.tw/wiki.php?n=7501%3A%E5%8F%A4%E5%B8%8C%E8%87%98%E6%96%87%E5%8C%96%E4%B9%8B%E7%8E%8B&amp;ss=7501" TargetMode="External"/><Relationship Id="rId172" Type="http://schemas.openxmlformats.org/officeDocument/2006/relationships/hyperlink" Target="http://wiki2.gamer.com.tw/wiki.php?n=7501%3A%E6%AD%B7%E5%8F%B2%E7%9A%84%E8%83%8C%E9%9D%A2&amp;ss=7501" TargetMode="External"/><Relationship Id="rId228" Type="http://schemas.openxmlformats.org/officeDocument/2006/relationships/hyperlink" Target="http://wiki2.gamer.com.tw/wiki.php?n=7501%3A%E5%90%88%E7%90%86%E7%9A%84%E7%B5%B1%E6%B2%BB%E6%88%B0%E7%95%A5&amp;ss=7501" TargetMode="External"/><Relationship Id="rId435" Type="http://schemas.openxmlformats.org/officeDocument/2006/relationships/hyperlink" Target="http://wiki2.gamer.com.tw/wiki.php?n=7501%3A%E5%9F%83%E5%8F%8A%E7%9A%84%E6%9C%80%E5%BE%8C%E7%8E%8B%E6%9C%9D&amp;ss=7501" TargetMode="External"/><Relationship Id="rId477" Type="http://schemas.openxmlformats.org/officeDocument/2006/relationships/hyperlink" Target="http://wiki2.gamer.com.tw/wiki.php?n=7501:%E7%99%BE%E6%BF%9F%E9%83%BD%E5%9F%8E%E4%B9%8B%E9%81%BA%E8%B7%A1" TargetMode="External"/><Relationship Id="rId600" Type="http://schemas.openxmlformats.org/officeDocument/2006/relationships/hyperlink" Target="http://wiki2.gamer.com.tw/wiki.php?n=7501%3A%E5%9F%8B%E6%B2%92%E7%9A%84%E7%BE%85%E9%A6%AC%E9%81%BA%E8%B7%A1&amp;ss=7501" TargetMode="External"/><Relationship Id="rId642" Type="http://schemas.openxmlformats.org/officeDocument/2006/relationships/hyperlink" Target="https://wiki2.gamer.com.tw/wiki.php?n=7501%3A%E5%8D%B0%E5%BA%A6%E5%90%8D%E4%BA%BA&amp;ss=7501" TargetMode="External"/><Relationship Id="rId684" Type="http://schemas.openxmlformats.org/officeDocument/2006/relationships/hyperlink" Target="https://wiki2.gamer.com.tw/wiki.php?n=7501%3A%E8%AA%9E%E8%BF%B0%E6%9C%9D%E9%AE%AE%E4%B8%89%E5%9C%8B%E6%AD%B7%E5%8F%B2&amp;ss=7501" TargetMode="External"/><Relationship Id="rId281" Type="http://schemas.openxmlformats.org/officeDocument/2006/relationships/hyperlink" Target="http://wiki2.gamer.com.tw/wiki.php?n=7501:%E7%BE%85%E9%A6%AC%E5%9C%B0%E4%B8%8B%E9%81%BA%E8%B7%A1&amp;ss=7501&amp;f=M" TargetMode="External"/><Relationship Id="rId337" Type="http://schemas.openxmlformats.org/officeDocument/2006/relationships/hyperlink" Target="http://wiki2.gamer.com.tw/wiki.php?n=7501:%E5%90%89%E8%96%A9%E9%87%91%E5%AD%97%E5%A1%94%E5%9C%B0%E4%B8%8B%E5%9F%8E&amp;ss=7501&amp;f=M" TargetMode="External"/><Relationship Id="rId502" Type="http://schemas.openxmlformats.org/officeDocument/2006/relationships/hyperlink" Target="http://wiki2.gamer.com.tw/wiki.php?n=7501%3A%E8%AA%BF%E6%9F%A5%E5%90%89%E8%96%A9%E7%9A%84%E9%87%91%E5%AD%97%E5%A1%94" TargetMode="External"/><Relationship Id="rId34" Type="http://schemas.openxmlformats.org/officeDocument/2006/relationships/hyperlink" Target="http://wiki2.gamer.com.tw/wiki.php?n=7501:%E6%96%87%E8%98%AD%E5%B3%B6%E7%B3%BB%E5%88%97" TargetMode="External"/><Relationship Id="rId76" Type="http://schemas.openxmlformats.org/officeDocument/2006/relationships/hyperlink" Target="https://wiki2.gamer.com.tw/wiki.php?n=7501:%E7%94%9F%E7%89%A9%E5%AD%B8%E5%9C%B0%E5%9C%96" TargetMode="External"/><Relationship Id="rId141" Type="http://schemas.openxmlformats.org/officeDocument/2006/relationships/hyperlink" Target="http://wiki2.gamer.com.tw/wiki.php?n=7501:%E4%B8%8D%E5%90%8C%E7%9A%84%E5%A3%81%E7%95%AB%E7%9A%84%E6%84%8F%E7%BE%A9" TargetMode="External"/><Relationship Id="rId379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544" Type="http://schemas.openxmlformats.org/officeDocument/2006/relationships/hyperlink" Target="http://wiki2.gamer.com.tw/wiki.php?n=7501%3A%E6%B2%89%E8%88%B9%E6%89%93%E6%92%88" TargetMode="External"/><Relationship Id="rId586" Type="http://schemas.openxmlformats.org/officeDocument/2006/relationships/hyperlink" Target="http://wiki2.gamer.com.tw/wiki.php?n=7501:%E8%80%83%E5%8F%A4%E5%AD%B8%E5%9C%B0%E5%9C%96" TargetMode="External"/><Relationship Id="rId7" Type="http://schemas.openxmlformats.org/officeDocument/2006/relationships/hyperlink" Target="http://wiki2.gamer.com.tw/wiki.php?n=7501:%E5%BA%AB%E5%A4%AB%E6%9E%97%E7%B3%BB%E5%88%97" TargetMode="External"/><Relationship Id="rId183" Type="http://schemas.openxmlformats.org/officeDocument/2006/relationships/hyperlink" Target="https://wiki2.gamer.com.tw/wiki.php?n=7501%3A%E9%81%AD%E7%AB%8A%E7%9A%84%E5%9C%8B%E7%8E%8B%E9%81%BA%E7%89%A9&amp;ss=7501" TargetMode="External"/><Relationship Id="rId239" Type="http://schemas.openxmlformats.org/officeDocument/2006/relationships/hyperlink" Target="http://wiki2.gamer.com.tw/wiki.php?n=7501%3A%E5%81%89%E6%A5%AD%E7%9A%84%E5%85%88%E9%A9%85%E8%80%85&amp;ss=7501" TargetMode="External"/><Relationship Id="rId390" Type="http://schemas.openxmlformats.org/officeDocument/2006/relationships/hyperlink" Target="http://wiki2.gamer.com.tw/wiki.php?n=7501:%E5%9C%8B%E7%8E%8B%E7%9A%84%E7%9F%B3%E7%A2%91" TargetMode="External"/><Relationship Id="rId404" Type="http://schemas.openxmlformats.org/officeDocument/2006/relationships/hyperlink" Target="http://wiki2.gamer.com.tw/wiki.php?n=7501%3A%E5%8F%A4%E4%BB%A3%E7%9A%84%E5%B0%8F%E5%88%80&amp;ss=7501" TargetMode="External"/><Relationship Id="rId446" Type="http://schemas.openxmlformats.org/officeDocument/2006/relationships/hyperlink" Target="http://wiki2.gamer.com.tw/wiki.php?n=7501%3A%E6%B6%88%E5%A4%B1%E7%9A%84%E5%8F%A4%E4%BB%A3%E4%BA%BA&amp;ss=7501" TargetMode="External"/><Relationship Id="rId611" Type="http://schemas.openxmlformats.org/officeDocument/2006/relationships/hyperlink" Target="http://wiki2.gamer.com.tw/wiki.php?n=7501%3A%E8%80%83%E5%8F%A4%E5%AD%B8%E5%9C%B0%E5%9C%96" TargetMode="External"/><Relationship Id="rId653" Type="http://schemas.openxmlformats.org/officeDocument/2006/relationships/hyperlink" Target="https://wiki2.gamer.com.tw/wiki.php?n=7501%3A%E6%9A%B4%E5%90%9B%E7%9A%84%E6%9D%AF%E5%AD%90&amp;ss=7501" TargetMode="External"/><Relationship Id="rId250" Type="http://schemas.openxmlformats.org/officeDocument/2006/relationships/hyperlink" Target="http://wiki2.gamer.com.tw/wiki.php?n=7501%3A%E5%8F%A4%E4%BB%A3%E7%9A%84%E7%A6%81%E6%9B%B8&amp;ss=7501" TargetMode="External"/><Relationship Id="rId292" Type="http://schemas.openxmlformats.org/officeDocument/2006/relationships/hyperlink" Target="http://wiki2.gamer.com.tw/wiki.php?n=7501:%E9%A0%90%E5%85%88%E8%AA%BF%E6%9F%A5%E6%AD%B7%E5%8F%B2" TargetMode="External"/><Relationship Id="rId306" Type="http://schemas.openxmlformats.org/officeDocument/2006/relationships/hyperlink" Target="http://wiki2.gamer.com.tw/wiki.php?n=7501%3A%E5%8D%97%E9%82%8A%E5%A4%A7%E9%99%B8%E7%9A%84%E7%94%9F%E6%B4%BB%E6%83%85%E6%B3%81&amp;ss=7501" TargetMode="External"/><Relationship Id="rId488" Type="http://schemas.openxmlformats.org/officeDocument/2006/relationships/hyperlink" Target="http://wiki2.gamer.com.tw/wiki.php?n=7501%3A%E6%B2%89%E8%88%B9%E6%89%93%E6%92%88" TargetMode="External"/><Relationship Id="rId695" Type="http://schemas.openxmlformats.org/officeDocument/2006/relationships/hyperlink" Target="https://wiki2.gamer.com.tw/wiki.php?n=7501%3A%E8%A2%AB%E5%B8%B6%E5%85%A5%E7%9A%84%E9%81%BA%E7%89%A9&amp;ss=7501" TargetMode="External"/><Relationship Id="rId709" Type="http://schemas.openxmlformats.org/officeDocument/2006/relationships/hyperlink" Target="http://wiki2.gamer.com.tw/wiki.php?n=7501%3A%E8%81%B3%E7%AB%8B%E6%96%BC%E5%AE%89%E5%9C%B0%E6%96%AF%E4%B9%8B%E9%83%BD&amp;ss=7501" TargetMode="External"/><Relationship Id="rId45" Type="http://schemas.openxmlformats.org/officeDocument/2006/relationships/hyperlink" Target="https://wiki2.gamer.com.tw/wiki.php?n=7501%3A%E3%80%8E%E7%99%BC%E7%8F%BE%E7%89%A9%E3%80%8F%E5%BD%A9%E8%89%B2%E5%A3%81%E7%95%AB%E7%9A%84%E7%A0%B4%E7%89%87&amp;ss=7501" TargetMode="External"/><Relationship Id="rId87" Type="http://schemas.openxmlformats.org/officeDocument/2006/relationships/hyperlink" Target="https://gvdb.mydns.jp/r/E0BcsC9b37" TargetMode="External"/><Relationship Id="rId110" Type="http://schemas.openxmlformats.org/officeDocument/2006/relationships/hyperlink" Target="http://wiki2.gamer.com.tw/wiki.php?n=7501:%E5%9F%BA%E5%8A%A0%E7%BE%8E%E4%BF%AE%E7%8E%8B%E7%9A%84%E8%B6%B3%E8%B7%A1" TargetMode="External"/><Relationship Id="rId348" Type="http://schemas.openxmlformats.org/officeDocument/2006/relationships/hyperlink" Target="http://wiki2.gamer.com.tw/wiki.php?n=7501%3A%E6%B2%92%E6%B0%B4%E7%9A%84%E6%96%87%E6%98%8E&amp;ss=7501" TargetMode="External"/><Relationship Id="rId513" Type="http://schemas.openxmlformats.org/officeDocument/2006/relationships/hyperlink" Target="http://wiki2.gamer.com.tw/wiki.php?n=7501%3A%E5%AE%89%E7%B4%8D%E6%89%98%E5%88%A9%E4%BA%9E%E5%8D%8A%E5%B3%B6%E7%9A%84%E7%8B%A9%E7%8D%B5%E7%94%9F%E6%B4%BB&amp;ss=7501" TargetMode="External"/><Relationship Id="rId555" Type="http://schemas.openxmlformats.org/officeDocument/2006/relationships/hyperlink" Target="http://wiki2.gamer.com.tw/wiki.php?n=7501%3A%E8%80%83%E5%8F%A4%E5%AD%B8%E5%9C%B0%E5%9C%96" TargetMode="External"/><Relationship Id="rId597" Type="http://schemas.openxmlformats.org/officeDocument/2006/relationships/hyperlink" Target="http://wiki2.gamer.com.tw/wiki.php?n=7501%3A%E7%89%B9%E6%B4%9B%E4%BC%8A&amp;ss=7501" TargetMode="External"/><Relationship Id="rId152" Type="http://schemas.openxmlformats.org/officeDocument/2006/relationships/hyperlink" Target="http://wiki2.gamer.com.tw/wiki.php?n=7501:%E5%82%B3%E8%AA%AA%E4%B8%AD%E7%9A%84%E9%AD%94%E8%A1%93%E5%B8%AB" TargetMode="External"/><Relationship Id="rId194" Type="http://schemas.openxmlformats.org/officeDocument/2006/relationships/hyperlink" Target="http://wiki2.gamer.com.tw/wiki.php?n=7501%3A%E7%89%B9%E6%B4%9B%E4%BC%8A&amp;ss=7501" TargetMode="External"/><Relationship Id="rId208" Type="http://schemas.openxmlformats.org/officeDocument/2006/relationships/hyperlink" Target="http://wiki2.gamer.com.tw/wiki.php?n=7501%3A%E9%84%AD%E5%92%8C%E8%88%B9%E9%9A%BB%E7%9A%84%E5%A4%A7%E5%B0%8F&amp;ss=7501" TargetMode="External"/><Relationship Id="rId415" Type="http://schemas.openxmlformats.org/officeDocument/2006/relationships/hyperlink" Target="http://wiki2.gamer.com.tw/wiki.php?n=7501:%E5%82%91%E5%87%BA%E5%AE%98%E4%BA%BA%E4%B9%8B%E8%BB%8C%E8%B7%A1" TargetMode="External"/><Relationship Id="rId457" Type="http://schemas.openxmlformats.org/officeDocument/2006/relationships/hyperlink" Target="http://wiki2.gamer.com.tw/wiki.php?n=7501%3A%E6%BC%82%E4%BA%AE%E7%9A%84%E8%B2%9D%E6%AE%BC%E8%A3%9D%E9%A3%BE%E5%93%81&amp;ss=7501" TargetMode="External"/><Relationship Id="rId622" Type="http://schemas.openxmlformats.org/officeDocument/2006/relationships/hyperlink" Target="http://wiki2.gamer.com.tw/wiki.php?n=7501%3A%E8%80%83%E5%8F%A4%E5%AD%B8%E5%9C%B0%E5%9C%96" TargetMode="External"/><Relationship Id="rId261" Type="http://schemas.openxmlformats.org/officeDocument/2006/relationships/hyperlink" Target="http://wiki2.gamer.com.tw/wiki.php?n=7501:%E5%81%8F%E9%9B%A2%E9%81%8E%E5%8E%BB%E6%9B%B8%E7%B1%8D" TargetMode="External"/><Relationship Id="rId499" Type="http://schemas.openxmlformats.org/officeDocument/2006/relationships/hyperlink" Target="http://wiki2.gamer.com.tw/wiki.php?n=7501%3A%E5%AE%89%E7%B4%8D%E6%89%98%E5%88%A9%E4%BA%9E%E5%8D%8A%E5%B3%B6%E7%9A%84%E5%8F%A4%E6%96%87%E6%98%8E&amp;ss=7501" TargetMode="External"/><Relationship Id="rId664" Type="http://schemas.openxmlformats.org/officeDocument/2006/relationships/hyperlink" Target="https://wiki2.gamer.com.tw/wiki.php?n=7501%3A%E9%87%91%E5%AD%97%E5%A1%94%E5%BB%BA%E9%80%A0%E7%9B%B8%E9%97%9C%E8%80%83%E5%AF%9F&amp;ss=7501" TargetMode="External"/><Relationship Id="rId14" Type="http://schemas.openxmlformats.org/officeDocument/2006/relationships/hyperlink" Target="http://wiki2.gamer.com.tw/wiki.php?n=7501:%E7%BE%85%E8%98%AD%E7%9A%84%E8%99%9F%E8%A7%92%E7%B3%BB%E5%88%97" TargetMode="External"/><Relationship Id="rId56" Type="http://schemas.openxmlformats.org/officeDocument/2006/relationships/hyperlink" Target="https://wiki2.gamer.com.tw/wiki.php?n=7501%3A%E9%80%B2%E5%87%BA%E6%96%B0%E5%A4%A7%E9%99%B8%E8%A5%BF%E5%B2%B8%E7%9A%84%E5%89%8D%E4%BA%BA%E7%9A%84%E8%A8%98%E9%8C%84&amp;ss=7501" TargetMode="External"/><Relationship Id="rId317" Type="http://schemas.openxmlformats.org/officeDocument/2006/relationships/hyperlink" Target="http://wiki2.gamer.com.tw/wiki.php?n=7501:%E5%90%8D%E7%95%99%E5%8D%83%E5%8F%B2%E4%B9%8B%E5%90%8D%E5%93%81" TargetMode="External"/><Relationship Id="rId359" Type="http://schemas.openxmlformats.org/officeDocument/2006/relationships/hyperlink" Target="http://wiki2.gamer.com.tw/wiki.php?n=7501%3A%E8%81%B3%E7%AB%8B%E6%96%BC%E5%8D%B0%E5%8A%A0%E7%9A%84%E7%9F%B3%E7%89%86&amp;ss=7501" TargetMode="External"/><Relationship Id="rId524" Type="http://schemas.openxmlformats.org/officeDocument/2006/relationships/hyperlink" Target="http://wiki2.gamer.com.tw/wiki.php?n=7501%3A%E8%80%83%E5%8F%A4%E5%AD%B8%E5%9C%B0%E5%9C%96" TargetMode="External"/><Relationship Id="rId566" Type="http://schemas.openxmlformats.org/officeDocument/2006/relationships/hyperlink" Target="http://wiki2.gamer.com.tw/wiki.php?n=7501%3A%E7%BE%85%E9%A6%AC%E7%9A%87%E5%B8%9D%E7%9A%84%E9%A8%8E%E9%A6%AC%E5%83%8F&amp;ss=7501" TargetMode="External"/><Relationship Id="rId98" Type="http://schemas.openxmlformats.org/officeDocument/2006/relationships/hyperlink" Target="http://wiki2.gamer.com.tw/wiki.php?n=7501:%E8%88%8A%E7%B4%84%E8%81%96%E7%B6%93%E7%9A%84%E9%80%B8%E8%81%9E%E5%87%BA%E8%99%95" TargetMode="External"/><Relationship Id="rId121" Type="http://schemas.openxmlformats.org/officeDocument/2006/relationships/hyperlink" Target="http://wiki2.gamer.com.tw/wiki.php?n=7501:%E6%96%87%E8%98%AD%E4%B9%8B%E8%A9%A9" TargetMode="External"/><Relationship Id="rId163" Type="http://schemas.openxmlformats.org/officeDocument/2006/relationships/hyperlink" Target="http://wiki2.gamer.com.tw/wiki.php?n=7501:%E8%A2%AB%E9%9B%95%E5%88%BB%E7%9A%84%E6%AD%B7%E5%8F%B2" TargetMode="External"/><Relationship Id="rId219" Type="http://schemas.openxmlformats.org/officeDocument/2006/relationships/hyperlink" Target="http://wiki2.gamer.com.tw/wiki.php?n=7501:%E7%8E%8B%E6%97%8F%E4%B9%8B%E8%A1%80%E8%88%87%E7%9C%BE%E7%A5%9E%E4%B9%8B%E5%AE%88%E8%AD%B7" TargetMode="External"/><Relationship Id="rId370" Type="http://schemas.openxmlformats.org/officeDocument/2006/relationships/hyperlink" Target="http://wiki2.gamer.com.tw/wiki.php?n=7501:%E4%B8%89%E5%9C%8B%E6%99%82%E4%BB%A3%E7%9A%84%E9%81%BA%E7%89%A9" TargetMode="External"/><Relationship Id="rId426" Type="http://schemas.openxmlformats.org/officeDocument/2006/relationships/hyperlink" Target="http://wiki2.gamer.com.tw/wiki.php?n=7501%3A%E5%85%8B%E5%88%A9%E5%A5%A7%E5%B8%95%E7%89%B9%E6%8B%89%E7%9A%84%E5%8C%96%E5%A6%9D&amp;ss=7501" TargetMode="External"/><Relationship Id="rId633" Type="http://schemas.openxmlformats.org/officeDocument/2006/relationships/hyperlink" Target="http://wiki2.gamer.com.tw/wiki.php?n=7501%3A%E8%80%83%E5%8F%A4%E5%AD%B8%E5%9C%B0%E5%9C%96" TargetMode="External"/><Relationship Id="rId230" Type="http://schemas.openxmlformats.org/officeDocument/2006/relationships/hyperlink" Target="http://wiki2.gamer.com.tw/wiki.php?n=7501:%E9%81%8A%E7%89%A7%E6%B0%91%E6%97%8F%E7%9A%84%E4%BD%8F%E5%B1%85" TargetMode="External"/><Relationship Id="rId46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675" Type="http://schemas.openxmlformats.org/officeDocument/2006/relationships/hyperlink" Target="https://wiki2.gamer.com.tw/wiki.php?n=7501%3A%E9%81%99%E9%81%A0%E7%9A%84%E9%BB%83%E9%87%91%E9%84%89&amp;ss=7501" TargetMode="External"/><Relationship Id="rId25" Type="http://schemas.openxmlformats.org/officeDocument/2006/relationships/hyperlink" Target="http://wiki2.gamer.com.tw/wiki.php?n=7501:%E7%9B%9C%E8%B3%8A%E9%A8%8E%E5%A3%AB%E7%B3%BB%E5%88%97" TargetMode="External"/><Relationship Id="rId6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72" Type="http://schemas.openxmlformats.org/officeDocument/2006/relationships/hyperlink" Target="http://wiki2.gamer.com.tw/wiki.php?n=7501%3A%E7%8D%A8%E7%9C%BC%E8%99%8E&amp;ss=7501" TargetMode="External"/><Relationship Id="rId328" Type="http://schemas.openxmlformats.org/officeDocument/2006/relationships/hyperlink" Target="http://wiki2.gamer.com.tw/wiki.php?n=7501%3A%E5%B8%95%E9%80%A3%E5%A5%8E%E4%B9%8B%E7%8E%8B&amp;ss=7501" TargetMode="External"/><Relationship Id="rId535" Type="http://schemas.openxmlformats.org/officeDocument/2006/relationships/hyperlink" Target="http://wiki2.gamer.com.tw/wiki.php?n=7501:%E6%97%A5%E6%9C%ACZipang&amp;ss=43163&amp;f=M" TargetMode="External"/><Relationship Id="rId577" Type="http://schemas.openxmlformats.org/officeDocument/2006/relationships/hyperlink" Target="http://wiki2.gamer.com.tw/wiki.php?n=7501%3A%E6%B0%91%E7%9C%BE%E7%B5%84%E6%88%90%E7%9A%84%E5%8D%81%E5%AD%97%E8%BB%8D&amp;ss=7501" TargetMode="External"/><Relationship Id="rId700" Type="http://schemas.openxmlformats.org/officeDocument/2006/relationships/hyperlink" Target="https://wiki2.gamer.com.tw/wiki.php?n=7501:%E6%8B%8B%E9%96%8B%E9%81%8E%E5%8E%BB%E5%90%91%E5%89%8D%E9%82%81%E9%80%B2" TargetMode="External"/><Relationship Id="rId132" Type="http://schemas.openxmlformats.org/officeDocument/2006/relationships/hyperlink" Target="http://wiki2.gamer.com.tw/wiki.php?n=7501%3A%E5%82%B3%E8%AA%AA%E4%B8%AD%E7%9A%84%E7%8D%A8%E6%9C%A8%E8%88%9F&amp;ss=7501" TargetMode="External"/><Relationship Id="rId174" Type="http://schemas.openxmlformats.org/officeDocument/2006/relationships/hyperlink" Target="http://wiki2.gamer.com.tw/wiki.php?n=7501:%E8%B7%AF%E5%85%8B%E7%B4%A2%E7%A5%9E%E6%AE%BF%E5%9C%B0%E4%B8%8B%E5%9F%8E&amp;ss=7501&amp;f=M" TargetMode="External"/><Relationship Id="rId381" Type="http://schemas.openxmlformats.org/officeDocument/2006/relationships/hyperlink" Target="http://wiki2.gamer.com.tw/wiki.php?n=7501:%E7%A5%9E%E7%A7%98%E4%B9%8B%E5%A1%94%E7%9A%84%E6%AD%B7%E5%8F%B2" TargetMode="External"/><Relationship Id="rId602" Type="http://schemas.openxmlformats.org/officeDocument/2006/relationships/hyperlink" Target="http://wiki2.gamer.com.tw/wiki.php?n=7501%3A%E6%84%9B%E7%88%BE%E8%98%AD%E7%9A%84%E9%81%BA%E8%B7%A1&amp;ss=7501" TargetMode="External"/><Relationship Id="rId241" Type="http://schemas.openxmlformats.org/officeDocument/2006/relationships/hyperlink" Target="http://wiki2.gamer.com.tw/wiki.php?n=7501:&#21051;&#26044;&#37509;&#26495;&#19978;&#30340;&#26377;&#32764;&#20154;" TargetMode="External"/><Relationship Id="rId437" Type="http://schemas.openxmlformats.org/officeDocument/2006/relationships/hyperlink" Target="http://wiki2.gamer.com.tw/wiki.php?n=7501:%E4%BD%8D%E6%96%BC%E5%9F%8E%E5%B8%82%E6%B7%B1%E8%99%95%E4%B9%8B%E7%89%A9" TargetMode="External"/><Relationship Id="rId479" Type="http://schemas.openxmlformats.org/officeDocument/2006/relationships/hyperlink" Target="http://wiki2.gamer.com.tw/wiki.php?n=7501%3A%E4%B8%8D%E5%8F%AF%E6%80%9D%E8%AD%B0%E7%9A%84%E8%B2%9D%E6%AE%BC&amp;ss=7501" TargetMode="External"/><Relationship Id="rId644" Type="http://schemas.openxmlformats.org/officeDocument/2006/relationships/hyperlink" Target="https://wiki2.gamer.com.tw/wiki.php?n=7501%3A%E5%B8%B6%E5%86%B0%E7%9A%84%E7%94%B7%E4%BA%BA&amp;ss=7501" TargetMode="External"/><Relationship Id="rId686" Type="http://schemas.openxmlformats.org/officeDocument/2006/relationships/hyperlink" Target="https://wiki2.gamer.com.tw/wiki.php?n=7501%3A%E7%95%B0%E9%82%A6%E4%BA%BA&amp;ss=7501" TargetMode="External"/><Relationship Id="rId36" Type="http://schemas.openxmlformats.org/officeDocument/2006/relationships/hyperlink" Target="http://wiki2.gamer.com.tw/wiki.php?n=7501:%E4%BA%9E%E6%AD%B7%E5%B1%B1%E5%A4%A7%E5%A4%A7%E5%B8%9D%E7%B3%BB%E5%88%97" TargetMode="External"/><Relationship Id="rId283" Type="http://schemas.openxmlformats.org/officeDocument/2006/relationships/hyperlink" Target="http://wiki2.gamer.com.tw/wiki.php?n=7501:%E9%8C%AB%E6%8B%89%E5%BA%AB%E8%96%A9%E6%95%99%E6%9C%83&amp;ss=7501&amp;f=M" TargetMode="External"/><Relationship Id="rId339" Type="http://schemas.openxmlformats.org/officeDocument/2006/relationships/hyperlink" Target="http://wiki2.gamer.com.tw/wiki.php?n=7501:%E7%BE%85%E9%A6%AC%E5%9C%B0%E4%B8%8B%E9%81%BA%E8%B7%A1&amp;ss=7501&amp;f=M" TargetMode="External"/><Relationship Id="rId490" Type="http://schemas.openxmlformats.org/officeDocument/2006/relationships/hyperlink" Target="http://wiki2.gamer.com.tw/wiki.php?n=7501%3A%E6%A6%AE%E8%8F%AF%E7%9B%9B%E8%A1%B0%E7%9A%84%E7%AA%84%E6%B5%B7&amp;ss=7501" TargetMode="External"/><Relationship Id="rId504" Type="http://schemas.openxmlformats.org/officeDocument/2006/relationships/hyperlink" Target="http://wiki2.gamer.com.tw/wiki.php?n=7501%3A%E6%8B%89%E7%BE%8E%E8%A5%BF%E6%96%AF%E4%BA%8C%E4%B8%96%E7%9A%84%E7%A5%9E%E6%AE%BF" TargetMode="External"/><Relationship Id="rId546" Type="http://schemas.openxmlformats.org/officeDocument/2006/relationships/hyperlink" Target="http://wiki2.gamer.com.tw/wiki.php?n=7501%3A%E8%80%83%E5%8F%A4%E5%AD%B8%E5%9C%B0%E5%9C%96" TargetMode="External"/><Relationship Id="rId711" Type="http://schemas.openxmlformats.org/officeDocument/2006/relationships/printerSettings" Target="../printerSettings/printerSettings3.bin"/><Relationship Id="rId78" Type="http://schemas.openxmlformats.org/officeDocument/2006/relationships/hyperlink" Target="https://gvdb.mydns.jp/r/HPYcXJHwGi" TargetMode="External"/><Relationship Id="rId101" Type="http://schemas.openxmlformats.org/officeDocument/2006/relationships/hyperlink" Target="http://wiki2.gamer.com.tw/wiki.php?n=7501%3A%E6%98%9F%E4%B9%8B%E6%88%B0%E7%88%AD&amp;ss=7501" TargetMode="External"/><Relationship Id="rId143" Type="http://schemas.openxmlformats.org/officeDocument/2006/relationships/hyperlink" Target="http://wiki2.gamer.com.tw/wiki.php?n=7501%3A%E8%BB%8D%E5%AE%98%E7%9A%84%E7%B5%90%E8%AB%96&amp;ss=7501" TargetMode="External"/><Relationship Id="rId185" Type="http://schemas.openxmlformats.org/officeDocument/2006/relationships/hyperlink" Target="http://wiki2.gamer.com.tw/wiki.php?n=7501:%E9%98%BF%E5%B8%83%E2%80%A7%E8%BE%9B%E6%8B%9C%E5%8B%92%E7%9A%84%E5%A3%81%E7%95%AB" TargetMode="External"/><Relationship Id="rId350" Type="http://schemas.openxmlformats.org/officeDocument/2006/relationships/hyperlink" Target="http://wiki2.gamer.com.tw/wiki.php?n=7501:%E5%9F%83%E5%8F%8A%E5%A5%B3%E7%A5%9E" TargetMode="External"/><Relationship Id="rId406" Type="http://schemas.openxmlformats.org/officeDocument/2006/relationships/hyperlink" Target="http://wiki2.gamer.com.tw/wiki.php?n=7501%3A%E7%BE%85%E9%A6%AC%E5%B8%9D%E5%9C%8B%E7%9A%84%E6%94%BF%E7%AD%96%E8%BD%89%E7%A7%BB&amp;ss=7501" TargetMode="External"/><Relationship Id="rId588" Type="http://schemas.openxmlformats.org/officeDocument/2006/relationships/hyperlink" Target="http://wiki2.gamer.com.tw/wiki.php?n=7501:%E8%80%83%E5%8F%A4%E5%AD%B8%E5%9C%B0%E5%9C%96" TargetMode="External"/><Relationship Id="rId9" Type="http://schemas.openxmlformats.org/officeDocument/2006/relationships/hyperlink" Target="http://wiki2.gamer.com.tw/wiki.php?n=7501:%E7%A5%9E%E5%85%89%E6%88%9F%E7%B3%BB%E5%88%97" TargetMode="External"/><Relationship Id="rId210" Type="http://schemas.openxmlformats.org/officeDocument/2006/relationships/hyperlink" Target="http://wiki2.gamer.com.tw/wiki.php?n=7501%3A%E5%8F%A4%E4%BB%A3%E4%B9%8B%E8%AC%8E&amp;ss=7501" TargetMode="External"/><Relationship Id="rId392" Type="http://schemas.openxmlformats.org/officeDocument/2006/relationships/hyperlink" Target="http://wiki2.gamer.com.tw/wiki.php?n=7501%3A%E6%B4%BB%E7%94%9F%E7%94%9F%E7%9A%84%E5%82%B3%E8%AA%AA&amp;ss=7501" TargetMode="External"/><Relationship Id="rId448" Type="http://schemas.openxmlformats.org/officeDocument/2006/relationships/hyperlink" Target="http://wiki2.gamer.com.tw/wiki.php?n=7501%3A%E5%8F%A4%E4%BB%A3%E6%B0%91%E6%97%8F%E7%9A%84%E6%AD%A6%E5%85%B7&amp;ss=7501" TargetMode="External"/><Relationship Id="rId613" Type="http://schemas.openxmlformats.org/officeDocument/2006/relationships/hyperlink" Target="http://wiki2.gamer.com.tw/wiki.php?n=7501%3A%E8%80%83%E5%8F%A4%E5%AD%B8%E5%9C%B0%E5%9C%96" TargetMode="External"/><Relationship Id="rId655" Type="http://schemas.openxmlformats.org/officeDocument/2006/relationships/hyperlink" Target="https://wiki2.gamer.com.tw/wiki.php?n=7501:%E5%BE%A9%E4%BB%87%E7%9A%84%E7%B5%90%E5%B1%80" TargetMode="External"/><Relationship Id="rId697" Type="http://schemas.openxmlformats.org/officeDocument/2006/relationships/hyperlink" Target="https://wiki2.gamer.com.tw/wiki.php?n=7501%3A%E8%81%B3%E7%AB%8B%E6%96%BC%E5%AE%89%E5%9C%B0%E6%96%AF%E4%B9%8B%E9%83%BD&amp;ss=7501" TargetMode="External"/><Relationship Id="rId252" Type="http://schemas.openxmlformats.org/officeDocument/2006/relationships/hyperlink" Target="http://wiki2.gamer.com.tw/wiki.php?n=7501:%E4%B8%96%E7%95%8C%E4%B9%8B%E7%92%B0" TargetMode="External"/><Relationship Id="rId294" Type="http://schemas.openxmlformats.org/officeDocument/2006/relationships/hyperlink" Target="http://wiki2.gamer.com.tw/wiki.php?n=7501:%E4%B8%8D%E5%8F%AF%E7%B4%A2%E8%A7%A3%E7%9A%84%E5%9C%9F%E5%A1%8A" TargetMode="External"/><Relationship Id="rId308" Type="http://schemas.openxmlformats.org/officeDocument/2006/relationships/hyperlink" Target="http://wiki2.gamer.com.tw/wiki.php?n=7501%3A%E4%BC%8A%E6%96%AF%E8%98%AD%E7%9A%84%E7%8E%8B%E5%88%B6&amp;ss=7501" TargetMode="External"/><Relationship Id="rId515" Type="http://schemas.openxmlformats.org/officeDocument/2006/relationships/hyperlink" Target="http://wiki2.gamer.com.tw/wiki.php?n=7501%3A%E6%89%BE%E5%B0%8B%E5%A4%8F%E5%A8%81%E5%9F%BA" TargetMode="External"/><Relationship Id="rId4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89" Type="http://schemas.openxmlformats.org/officeDocument/2006/relationships/hyperlink" Target="https://gvdb.mydns.jp/r/YvVSIRWush" TargetMode="External"/><Relationship Id="rId112" Type="http://schemas.openxmlformats.org/officeDocument/2006/relationships/hyperlink" Target="http://wiki2.gamer.com.tw/wiki.php?n=7501:%E9%BE%8D%E4%B9%8B%E5%A4%A7%E5%9C%B0&amp;ss=7501&amp;f=M" TargetMode="External"/><Relationship Id="rId154" Type="http://schemas.openxmlformats.org/officeDocument/2006/relationships/hyperlink" Target="http://wiki2.gamer.com.tw/wiki.php?n=7501%3A%E6%89%BE%E5%87%BA%E5%A4%A7%E7%9B%9C%E5%A2%93%E9%9B%86%E5%9C%98%E7%9A%84%E5%A4%A7%E6%9C%AC%E7%87%9F" TargetMode="External"/><Relationship Id="rId361" Type="http://schemas.openxmlformats.org/officeDocument/2006/relationships/hyperlink" Target="http://wiki2.gamer.com.tw/wiki.php?n=7501%3A%E7%88%AD%E5%A5%AA%E5%84%AA%E5%8B%A2%E7%8E%8B%E8%80%85&amp;ss=7501" TargetMode="External"/><Relationship Id="rId557" Type="http://schemas.openxmlformats.org/officeDocument/2006/relationships/hyperlink" Target="http://wiki2.gamer.com.tw/wiki.php?n=7501%3A%E5%9F%8B%E6%B2%92%E7%9A%84%E7%BE%85%E9%A6%AC%E9%81%BA%E8%B7%A1&amp;ss=7501" TargetMode="External"/><Relationship Id="rId599" Type="http://schemas.openxmlformats.org/officeDocument/2006/relationships/hyperlink" Target="http://wiki2.gamer.com.tw/wiki.php?n=7501%3A%E8%AA%BF%E6%9F%A5%E5%90%89%E8%96%A9%E7%9A%84%E9%87%91%E5%AD%97%E5%A1%94" TargetMode="External"/><Relationship Id="rId196" Type="http://schemas.openxmlformats.org/officeDocument/2006/relationships/hyperlink" Target="https://wiki2.gamer.com.tw/wiki.php?n=7501%3A%E7%A5%9E%E5%97%8E%EF%BC%9F%E6%80%AA%E7%89%A9%E5%97%8E%EF%BC%9F&amp;ss=7501" TargetMode="External"/><Relationship Id="rId417" Type="http://schemas.openxmlformats.org/officeDocument/2006/relationships/hyperlink" Target="http://wiki2.gamer.com.tw/wiki.php?n=7501%3A%E6%B2%89%E8%88%B9%E6%89%93%E6%92%88" TargetMode="External"/><Relationship Id="rId459" Type="http://schemas.openxmlformats.org/officeDocument/2006/relationships/hyperlink" Target="http://wiki2.gamer.com.tw/wiki.php?n=7501%3A%E8%80%83%E5%8F%A4%E5%AD%B8%E5%9C%B0%E5%9C%96" TargetMode="External"/><Relationship Id="rId624" Type="http://schemas.openxmlformats.org/officeDocument/2006/relationships/hyperlink" Target="http://wiki2.gamer.com.tw/wiki.php?n=7501%3A%E8%80%83%E5%8F%A4%E5%AD%B8%E5%9C%B0%E5%9C%96" TargetMode="External"/><Relationship Id="rId666" Type="http://schemas.openxmlformats.org/officeDocument/2006/relationships/hyperlink" Target="https://wiki2.gamer.com.tw/wiki.php?n=7501%3A%E5%AD%B8%E8%A1%93%E5%9F%8E%E5%B8%82%E7%9A%84%E6%B2%92%E8%90%BD&amp;ss=7501" TargetMode="External"/><Relationship Id="rId16" Type="http://schemas.openxmlformats.org/officeDocument/2006/relationships/hyperlink" Target="http://wiki2.gamer.com.tw/wiki.php?n=7501:%E6%AD%B7%E5%8F%B2%E7%9A%84%E8%83%8C%E9%9D%A2%E7%B3%BB%E5%88%97" TargetMode="External"/><Relationship Id="rId221" Type="http://schemas.openxmlformats.org/officeDocument/2006/relationships/hyperlink" Target="http://wiki2.gamer.com.tw/wiki.php?n=7501%3A%E6%98%9F%E4%B9%8B%E6%88%B0%E7%88%AD&amp;ss=7501" TargetMode="External"/><Relationship Id="rId263" Type="http://schemas.openxmlformats.org/officeDocument/2006/relationships/hyperlink" Target="https://wiki2.gamer.com.tw/wiki.php?n=7501%3A%E6%BC%A9%E6%B8%A6%E5%9C%96%E6%A1%88%E7%9A%84%E5%9C%9F%E5%99%A8&amp;ss=7501" TargetMode="External"/><Relationship Id="rId319" Type="http://schemas.openxmlformats.org/officeDocument/2006/relationships/hyperlink" Target="http://wiki2.gamer.com.tw/wiki.php?n=7501:%E6%B2%89%E7%9D%A1%E6%96%BC%E5%9C%9F%E4%B8%AD%E7%9A%84%E5%A0%86%E5%A1%8A" TargetMode="External"/><Relationship Id="rId470" Type="http://schemas.openxmlformats.org/officeDocument/2006/relationships/hyperlink" Target="http://wiki2.gamer.com.tw/wiki.php?n=7501%3A%E5%87%B6%E5%85%86%E4%B9%8B%E5%82%B3%E9%81%94%E8%80%85&amp;ss=7501" TargetMode="External"/><Relationship Id="rId526" Type="http://schemas.openxmlformats.org/officeDocument/2006/relationships/hyperlink" Target="http://wiki2.gamer.com.tw/wiki.php?n=7501%3A%E8%80%83%E5%8F%A4%E5%AD%B8%E5%9C%B0%E5%9C%96" TargetMode="External"/><Relationship Id="rId58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23" Type="http://schemas.openxmlformats.org/officeDocument/2006/relationships/hyperlink" Target="http://wiki2.gamer.com.tw/wiki.php?n=7501%3A%E7%B6%AD%E4%BA%AC%E6%B5%B7%E7%9B%9C%E7%9A%84%E6%88%B0%E5%9C%B0" TargetMode="External"/><Relationship Id="rId330" Type="http://schemas.openxmlformats.org/officeDocument/2006/relationships/hyperlink" Target="http://wiki2.gamer.com.tw/wiki.php?n=7501%3A%E5%87%B1%E6%92%92%E5%A4%A7%E5%B8%9D%E7%9A%84%E5%AF%B6%E5%8A%8D&amp;ss=7501" TargetMode="External"/><Relationship Id="rId568" Type="http://schemas.openxmlformats.org/officeDocument/2006/relationships/hyperlink" Target="http://wiki2.gamer.com.tw/wiki.php?n=7501%3A%E8%80%83%E5%8F%A4%E5%AD%B8%E5%9C%B0%E5%9C%96" TargetMode="External"/><Relationship Id="rId165" Type="http://schemas.openxmlformats.org/officeDocument/2006/relationships/hyperlink" Target="http://wiki2.gamer.com.tw/wiki.php?n=7501:%E5%8F%88%E9%95%B7%E5%8F%88%E7%99%BD%E7%9A%84%E9%9B%B2" TargetMode="External"/><Relationship Id="rId372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428" Type="http://schemas.openxmlformats.org/officeDocument/2006/relationships/hyperlink" Target="http://wiki2.gamer.com.tw/wiki.php?n=7501:%E6%B1%BA%E5%8B%9D%E8%B2%A0%E4%B9%8B%E8%A9%A9%E6%96%87" TargetMode="External"/><Relationship Id="rId635" Type="http://schemas.openxmlformats.org/officeDocument/2006/relationships/hyperlink" Target="http://wiki2.gamer.com.tw/wiki.php?n=7501%3A%E8%80%83%E5%8F%A4%E5%AD%B8%E5%9C%B0%E5%9C%96" TargetMode="External"/><Relationship Id="rId677" Type="http://schemas.openxmlformats.org/officeDocument/2006/relationships/hyperlink" Target="https://wiki2.gamer.com.tw/wiki.php?n=7501%3A%E4%B8%83%E5%A4%A7%E5%A5%87%E8%B9%9F%E7%9A%84%E8%B5%B7%E6%BA%90&amp;ss=7501" TargetMode="External"/><Relationship Id="rId232" Type="http://schemas.openxmlformats.org/officeDocument/2006/relationships/hyperlink" Target="http://wiki2.gamer.com.tw/wiki.php?n=7501:%E6%99%BA%E6%85%A7%E7%9A%84%E8%80%95%E5%9C%B0" TargetMode="External"/><Relationship Id="rId274" Type="http://schemas.openxmlformats.org/officeDocument/2006/relationships/hyperlink" Target="http://wiki2.gamer.com.tw/wiki.php?n=7501:%E4%BC%BD%E8%80%B6%E7%9A%84%E8%A8%98%E9%8C%84" TargetMode="External"/><Relationship Id="rId481" Type="http://schemas.openxmlformats.org/officeDocument/2006/relationships/hyperlink" Target="http://wiki2.gamer.com.tw/wiki.php?n=7501%3A%E7%B9%81%E6%A6%AE%E7%9A%84%E8%AD%89%E6%98%8E&amp;ss=7501" TargetMode="External"/><Relationship Id="rId702" Type="http://schemas.openxmlformats.org/officeDocument/2006/relationships/hyperlink" Target="https://wiki2.gamer.com.tw/wiki.php?n=7501%3A%E8%B3%A2%E7%8E%8B%E7%9A%84%E7%B5%B1%E4%B8%80%E4%BA%8B%E6%A5%AD&amp;ss=7501" TargetMode="External"/><Relationship Id="rId27" Type="http://schemas.openxmlformats.org/officeDocument/2006/relationships/hyperlink" Target="http://wiki2.gamer.com.tw/wiki.php?n=7501:%E7%B4%84%E6%AB%83%E7%9A%84%E5%8D%81%E8%AA%A1%E7%B3%BB%E5%88%97" TargetMode="External"/><Relationship Id="rId6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34" Type="http://schemas.openxmlformats.org/officeDocument/2006/relationships/hyperlink" Target="http://wiki2.gamer.com.tw/wiki.php?n=7501:%E5%8F%A6%E4%B8%80%E7%A8%AE%E9%80%A3%E5%BC%A9" TargetMode="External"/><Relationship Id="rId537" Type="http://schemas.openxmlformats.org/officeDocument/2006/relationships/hyperlink" Target="http://wiki2.gamer.com.tw/wiki.php?n=7501%3A%E8%80%83%E5%8F%A4%E5%AD%B8%E5%9C%B0%E5%9C%96" TargetMode="External"/><Relationship Id="rId579" Type="http://schemas.openxmlformats.org/officeDocument/2006/relationships/hyperlink" Target="http://wiki2.gamer.com.tw/wiki.php?n=7501%3A%E8%80%83%E5%8F%A4%E5%AD%B8%E5%9C%B0%E5%9C%96" TargetMode="External"/><Relationship Id="rId80" Type="http://schemas.openxmlformats.org/officeDocument/2006/relationships/hyperlink" Target="https://wiki2.gamer.com.tw/wiki.php?n=7501%3A%E7%99%BC%E7%8F%BE%E7%89%A9%E6%B2%89%E8%88%B9&amp;ss=7501" TargetMode="External"/><Relationship Id="rId176" Type="http://schemas.openxmlformats.org/officeDocument/2006/relationships/hyperlink" Target="http://wiki2.gamer.com.tw/wiki.php?n=7501%3A%E5%96%80%E7%88%BE%E7%89%B9%E4%B9%8B%E7%9B%BE&amp;ss=48576" TargetMode="External"/><Relationship Id="rId341" Type="http://schemas.openxmlformats.org/officeDocument/2006/relationships/hyperlink" Target="http://wiki2.gamer.com.tw/wiki.php?n=7501%3A%E8%8F%AF%E9%BA%97%E7%9A%84%E9%A8%8E%E5%A3%AB" TargetMode="External"/><Relationship Id="rId383" Type="http://schemas.openxmlformats.org/officeDocument/2006/relationships/hyperlink" Target="http://wiki2.gamer.com.tw/wiki.php?n=7501%3A%E8%89%B2%E9%9B%B7%E8%A5%BF%E4%BA%9E%E4%B9%8B%E5%88%80%E5%8A%8D&amp;ss=7501" TargetMode="External"/><Relationship Id="rId439" Type="http://schemas.openxmlformats.org/officeDocument/2006/relationships/hyperlink" Target="http://wiki2.gamer.com.tw/wiki.php?n=7501:%E9%BE%8D%E4%B9%8B%E5%A4%A7%E5%9C%B0&amp;ss=43163&amp;f=M" TargetMode="External"/><Relationship Id="rId590" Type="http://schemas.openxmlformats.org/officeDocument/2006/relationships/hyperlink" Target="http://wiki2.gamer.com.tw/wiki.php?n=7501%3A%E8%80%83%E5%8F%A4%E5%AD%B8%E5%9C%B0%E5%9C%96" TargetMode="External"/><Relationship Id="rId604" Type="http://schemas.openxmlformats.org/officeDocument/2006/relationships/hyperlink" Target="http://wiki2.gamer.com.tw/wiki.php?n=7501%3A%E6%9C%89%E6%AC%8A%E5%A8%81%E7%9A%84%E7%A5%9E%E8%AB%AD" TargetMode="External"/><Relationship Id="rId646" Type="http://schemas.openxmlformats.org/officeDocument/2006/relationships/hyperlink" Target="https://wiki2.gamer.com.tw/wiki.php?n=7501%3A%E4%B8%96%E7%95%8C%E4%B9%8B%E6%9C%80%E5%A5%A2%E4%BE%88&amp;ss=7501" TargetMode="External"/><Relationship Id="rId201" Type="http://schemas.openxmlformats.org/officeDocument/2006/relationships/hyperlink" Target="http://wiki2.gamer.com.tw/wiki.php?n=7501%3A%E9%9A%B1%E8%97%8F%E5%9C%A8%E8%B1%A1%E5%BD%A2%E6%96%87%E5%AD%97%E4%B8%AD%E7%9A%84%E6%AD%B7%E5%8F%B2&amp;ss=7501" TargetMode="External"/><Relationship Id="rId243" Type="http://schemas.openxmlformats.org/officeDocument/2006/relationships/hyperlink" Target="http://wiki2.gamer.com.tw/wiki.php?n=7501:TA3_GreatPlains&amp;ss=7501&amp;f=M" TargetMode="External"/><Relationship Id="rId285" Type="http://schemas.openxmlformats.org/officeDocument/2006/relationships/hyperlink" Target="http://wiki2.gamer.com.tw/wiki.php?n=7501:%E5%9C%B0%E4%B8%8B%E5%A2%93%E5%9C%B0%E4%B8%AD%E6%89%80%E7%95%99%E4%B8%8B%E7%9A%84%E8%A8%98%E8%99%9F" TargetMode="External"/><Relationship Id="rId450" Type="http://schemas.openxmlformats.org/officeDocument/2006/relationships/hyperlink" Target="http://wiki2.gamer.com.tw/wiki.php?n=7501:%E5%85%AC%E4%B8%BB%E4%B9%8B%E6%B7%9A" TargetMode="External"/><Relationship Id="rId506" Type="http://schemas.openxmlformats.org/officeDocument/2006/relationships/hyperlink" Target="http://wiki2.gamer.com.tw/wiki.php?n=7501%3A%E8%96%9B%E8%A5%BF%E6%96%AF%E4%B8%80%E4%B8%96%E7%9A%84%E9%81%BA%E7%89%A9&amp;ss=7501" TargetMode="External"/><Relationship Id="rId688" Type="http://schemas.openxmlformats.org/officeDocument/2006/relationships/hyperlink" Target="https://wiki2.gamer.com.tw/wiki.php?n=7501:%E5%8F%A4%E4%BB%A3%E7%9A%84%E7%A6%81%E6%9B%B8" TargetMode="External"/><Relationship Id="rId38" Type="http://schemas.openxmlformats.org/officeDocument/2006/relationships/hyperlink" Target="https://wiki2.gamer.com.tw/wiki.php?n=7501%3A%E6%B3%A2%E7%BE%85%E7%9A%84%E6%B5%B7%E6%B5%B7%E7%9B%9C&amp;ss=7501" TargetMode="External"/><Relationship Id="rId103" Type="http://schemas.openxmlformats.org/officeDocument/2006/relationships/hyperlink" Target="http://wiki2.gamer.com.tw/wiki.php?n=7501%3A%E6%8B%89%E6%96%AF%E5%B8%95%E7%88%BE%E9%A6%AC%E6%96%AF%E7%9A%84%E5%85%89%E4%B9%8B%E5%8A%8D" TargetMode="External"/><Relationship Id="rId310" Type="http://schemas.openxmlformats.org/officeDocument/2006/relationships/hyperlink" Target="http://wiki2.gamer.com.tw/wiki.php?n=7501:%E5%B8%95%E9%80%A3%E5%A5%8E%E5%9C%B0%E4%B8%8B%E5%9F%8E&amp;ss=7501&amp;f=M" TargetMode="External"/><Relationship Id="rId492" Type="http://schemas.openxmlformats.org/officeDocument/2006/relationships/hyperlink" Target="http://wiki2.gamer.com.tw/wiki.php?n=7501:%E9%BE%8D%E4%B9%8B%E5%A4%A7%E5%9C%B0&amp;ss=43163&amp;f=M" TargetMode="External"/><Relationship Id="rId548" Type="http://schemas.openxmlformats.org/officeDocument/2006/relationships/hyperlink" Target="http://wiki2.gamer.com.tw/wiki.php?n=7501%3A%E8%80%83%E5%8F%A4%E5%AD%B8%E5%9C%B0%E5%9C%96" TargetMode="External"/><Relationship Id="rId713" Type="http://schemas.openxmlformats.org/officeDocument/2006/relationships/table" Target="../tables/table3.xml"/><Relationship Id="rId91" Type="http://schemas.openxmlformats.org/officeDocument/2006/relationships/hyperlink" Target="https://gvdb.mydns.jp/r/B9uP6abHGx" TargetMode="External"/><Relationship Id="rId145" Type="http://schemas.openxmlformats.org/officeDocument/2006/relationships/hyperlink" Target="http://wiki2.gamer.com.tw/wiki.php?n=7501%3A%E6%A2%85%E6%9E%97%E7%9A%84%E9%AD%94%E6%9D%96&amp;ss=7501" TargetMode="External"/><Relationship Id="rId187" Type="http://schemas.openxmlformats.org/officeDocument/2006/relationships/hyperlink" Target="http://wiki2.gamer.com.tw/wiki.php?n=7501%3A%E6%94%B8%E9%97%9C%E9%9C%B8%E6%AC%8A%E7%9A%84%E5%A4%A7%E6%88%B0&amp;ss=7501" TargetMode="External"/><Relationship Id="rId352" Type="http://schemas.openxmlformats.org/officeDocument/2006/relationships/hyperlink" Target="http://wiki2.gamer.com.tw/wiki.php?n=7501%3A%E9%98%BF%E5%A5%91%E7%BE%8E%E5%B0%BC%E5%BE%B7%E7%8E%8B%E6%9C%9D%E7%9A%84%E9%BB%83%E9%87%91%E6%99%82%E4%BB%A3&amp;ss=7501" TargetMode="External"/><Relationship Id="rId394" Type="http://schemas.openxmlformats.org/officeDocument/2006/relationships/hyperlink" Target="http://wiki2.gamer.com.tw/wiki.php?n=7501%3A%E6%B3%95%E8%80%81%E7%9A%84%E5%B7%A8%E5%A4%A7%E9%9B%95%E5%83%8F&amp;ss=7501" TargetMode="External"/><Relationship Id="rId408" Type="http://schemas.openxmlformats.org/officeDocument/2006/relationships/hyperlink" Target="http://wiki2.gamer.com.tw/wiki.php?n=7501:%E5%9C%B0%E5%8D%80%E8%AA%BF%E6%9F%A5%E5%A7%94%E8%A8%97" TargetMode="External"/><Relationship Id="rId615" Type="http://schemas.openxmlformats.org/officeDocument/2006/relationships/hyperlink" Target="http://wiki2.gamer.com.tw/wiki.php?n=7501%3A%E8%80%83%E5%8F%A4%E5%AD%B8%E5%9C%B0%E5%9C%96" TargetMode="External"/><Relationship Id="rId212" Type="http://schemas.openxmlformats.org/officeDocument/2006/relationships/hyperlink" Target="http://wiki2.gamer.com.tw/wiki.php?n=7501:%E5%90%89%E8%96%A9%E9%87%91%E5%AD%97%E5%A1%94%E5%9C%B0%E4%B8%8B%E5%9F%8E&amp;ss=7501&amp;f=M" TargetMode="External"/><Relationship Id="rId254" Type="http://schemas.openxmlformats.org/officeDocument/2006/relationships/hyperlink" Target="http://wiki2.gamer.com.tw/wiki.php?n=7501:%E7%BE%85%E9%A6%AC%E5%9C%B0%E4%B8%8B%E9%81%BA%E8%B7%A1&amp;ss=7501&amp;f=M" TargetMode="External"/><Relationship Id="rId657" Type="http://schemas.openxmlformats.org/officeDocument/2006/relationships/hyperlink" Target="https://wiki2.gamer.com.tw/wiki.php?n=7501%3A%E8%AA%93%E8%A8%80%E7%9A%84%E7%B5%90%E5%B1%80&amp;ss=7501" TargetMode="External"/><Relationship Id="rId699" Type="http://schemas.openxmlformats.org/officeDocument/2006/relationships/hyperlink" Target="https://wiki2.gamer.com.tw/wiki.php?n=7501:%E5%85%A9%E4%BD%8D%E7%8E%8B%E5%AD%90" TargetMode="External"/><Relationship Id="rId4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14" Type="http://schemas.openxmlformats.org/officeDocument/2006/relationships/hyperlink" Target="http://wiki2.gamer.com.tw/wiki.php?n=7501:%E5%8F%88%E9%95%B7%E5%8F%88%E7%99%BD%E7%9A%84%E9%9B%B2" TargetMode="External"/><Relationship Id="rId296" Type="http://schemas.openxmlformats.org/officeDocument/2006/relationships/hyperlink" Target="http://wiki2.gamer.com.tw/wiki.php?n=7501:%E9%9C%87%E9%9F%BF%E9%81%BA%E8%B7%A1%E7%9A%84%E7%9F%B3%E9%9F%B3" TargetMode="External"/><Relationship Id="rId461" Type="http://schemas.openxmlformats.org/officeDocument/2006/relationships/hyperlink" Target="http://wiki2.gamer.com.tw/wiki.php?n=7501%3A%E7%8F%8D%E5%A5%87%E7%9A%84%E7%AC%9B%E5%AD%90&amp;ss=7501" TargetMode="External"/><Relationship Id="rId517" Type="http://schemas.openxmlformats.org/officeDocument/2006/relationships/hyperlink" Target="http://wiki2.gamer.com.tw/wiki.php?n=7501%3A%E5%A5%87%E5%B2%A9%E7%9A%84%E5%AE%97%E6%95%99%E9%83%BD%E5%B8%82&amp;ss=7501" TargetMode="External"/><Relationship Id="rId559" Type="http://schemas.openxmlformats.org/officeDocument/2006/relationships/hyperlink" Target="http://wiki2.gamer.com.tw/wiki.php?n=7501%3A%E5%85%8B%E5%88%A9%E5%A5%A7%E5%B8%95%E7%89%B9%E6%8B%89%E4%B9%8B%E5%AD%90&amp;ss=7501" TargetMode="External"/><Relationship Id="rId60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56" Type="http://schemas.openxmlformats.org/officeDocument/2006/relationships/hyperlink" Target="http://wiki2.gamer.com.tw/wiki.php?n=7501:%E9%90%B5%E5%8C%A0%E9%8B%AA%E7%9A%84%E9%81%BA%E7%95%99%E7%89%A9" TargetMode="External"/><Relationship Id="rId198" Type="http://schemas.openxmlformats.org/officeDocument/2006/relationships/hyperlink" Target="http://wiki2.gamer.com.tw/wiki.php?n=7501:%E5%9B%9B%E6%B5%B7%E9%A0%98%E5%9F%9F%E4%B9%8B%E7%8E%8B" TargetMode="External"/><Relationship Id="rId321" Type="http://schemas.openxmlformats.org/officeDocument/2006/relationships/hyperlink" Target="http://wiki2.gamer.com.tw/wiki.php?n=7501:%E9%90%B5%E5%8C%A0%E9%8B%AA%E7%9A%84%E9%81%BA%E7%95%99%E7%89%A9" TargetMode="External"/><Relationship Id="rId363" Type="http://schemas.openxmlformats.org/officeDocument/2006/relationships/hyperlink" Target="http://wiki2.gamer.com.tw/wiki.php?n=7501%3A%E8%B1%AA%E8%8F%AF%E6%9C%8D%E9%A3%BE%E7%9A%84%E4%BE%86%E6%AD%B7&amp;ss=7501" TargetMode="External"/><Relationship Id="rId419" Type="http://schemas.openxmlformats.org/officeDocument/2006/relationships/hyperlink" Target="http://wiki2.gamer.com.tw/wiki.php?n=7501%3A%E6%9F%90%E4%BD%8D%E6%8F%90%E7%9D%A3%E7%9A%84%E6%89%8B%E8%A8%98&amp;ss=7501" TargetMode="External"/><Relationship Id="rId570" Type="http://schemas.openxmlformats.org/officeDocument/2006/relationships/hyperlink" Target="http://wiki2.gamer.com.tw/wiki.php?n=7501%3A%E5%9F%8B%E6%B2%92%E7%9A%84%E7%BE%85%E9%A6%AC%E9%81%BA%E8%B7%A1&amp;ss=7501" TargetMode="External"/><Relationship Id="rId626" Type="http://schemas.openxmlformats.org/officeDocument/2006/relationships/hyperlink" Target="http://wiki2.gamer.com.tw/wiki.php?n=7501%3A%E8%80%83%E5%8F%A4%E5%AD%B8%E5%9C%B0%E5%9C%96" TargetMode="External"/><Relationship Id="rId223" Type="http://schemas.openxmlformats.org/officeDocument/2006/relationships/hyperlink" Target="http://wiki2.gamer.com.tw/wiki.php?n=7501:%E5%8F%A4%E4%BB%A3%E6%96%87%E6%98%8E%E7%9A%84%E5%A4%A7%E9%83%BD%E5%B8%82" TargetMode="External"/><Relationship Id="rId430" Type="http://schemas.openxmlformats.org/officeDocument/2006/relationships/hyperlink" Target="http://wiki2.gamer.com.tw/wiki.php?n=7501%3A%E5%A4%A7%E5%B8%9D%E5%9C%8B%E7%9A%84%E8%85%B3%E6%AD%A5%E8%81%B2&amp;ss=7501" TargetMode="External"/><Relationship Id="rId668" Type="http://schemas.openxmlformats.org/officeDocument/2006/relationships/hyperlink" Target="https://wiki2.gamer.com.tw/wiki.php?n=7501%3A%E4%B9%9D%E6%9F%B1%E7%A5%9E%E4%B9%8B%E6%9B%B8&amp;ss=7501" TargetMode="External"/><Relationship Id="rId18" Type="http://schemas.openxmlformats.org/officeDocument/2006/relationships/hyperlink" Target="http://wiki2.gamer.com.tw/wiki.php?n=7501:%E5%B4%94%E6%96%AF%E5%9D%A6%E8%88%87%E4%BC%8A%E7%B4%A2%E5%BE%B7%E7%B3%BB%E5%88%97" TargetMode="External"/><Relationship Id="rId265" Type="http://schemas.openxmlformats.org/officeDocument/2006/relationships/hyperlink" Target="http://wiki2.gamer.com.tw/wiki.php?n=7501:%E9%81%8E%E5%BE%80%E6%AD%B2%E6%9C%88%E7%9A%84%E6%95%85%E4%BA%8B" TargetMode="External"/><Relationship Id="rId472" Type="http://schemas.openxmlformats.org/officeDocument/2006/relationships/hyperlink" Target="http://wiki2.gamer.com.tw/wiki.php?n=7501%3A%E7%B1%B3%E8%AB%BE%E6%96%AF%E7%8E%8B%E6%99%82%E4%BB%A3%E7%9A%84%E9%A2%A8%E8%B2%8C&amp;ss=7501" TargetMode="External"/><Relationship Id="rId528" Type="http://schemas.openxmlformats.org/officeDocument/2006/relationships/hyperlink" Target="http://wiki2.gamer.com.tw/wiki.php?n=7501:%E5%82%B3%E8%AA%AA%E4%B8%AD%E7%9A%84%E7%8E%8B%E4%B9%8B%E5%9C%B0" TargetMode="External"/><Relationship Id="rId125" Type="http://schemas.openxmlformats.org/officeDocument/2006/relationships/hyperlink" Target="http://wiki2.gamer.com.tw/wiki.php?n=7501%3A%E5%BE%A9%E4%BB%87%E4%B9%8B%E5%AE%B4&amp;ss=7501" TargetMode="External"/><Relationship Id="rId167" Type="http://schemas.openxmlformats.org/officeDocument/2006/relationships/hyperlink" Target="http://wiki2.gamer.com.tw/wiki.php?n=7501:%E4%B8%8D%E6%AD%B8%E4%B9%8B%E7%94%B1%E3%80%81%E4%B8%8D%E8%A7%A3%E4%B9%8B%E6%80%9D" TargetMode="External"/><Relationship Id="rId332" Type="http://schemas.openxmlformats.org/officeDocument/2006/relationships/hyperlink" Target="http://wiki2.gamer.com.tw/wiki.php?n=7501%3A%E6%B2%89%E8%88%B9%E6%89%93%E6%92%88" TargetMode="External"/><Relationship Id="rId374" Type="http://schemas.openxmlformats.org/officeDocument/2006/relationships/hyperlink" Target="http://wiki2.gamer.com.tw/wiki.php?n=7501%3A%E5%A5%87%E5%B2%A9%E7%9A%84%E5%AE%97%E6%95%99%E9%83%BD%E5%B8%82&amp;ss=7501" TargetMode="External"/><Relationship Id="rId581" Type="http://schemas.openxmlformats.org/officeDocument/2006/relationships/hyperlink" Target="http://wiki2.gamer.com.tw/wiki.php?n=7501%3A%E8%80%83%E5%8F%A4%E5%AD%B8%E5%9C%B0%E5%9C%96" TargetMode="External"/><Relationship Id="rId71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34" Type="http://schemas.openxmlformats.org/officeDocument/2006/relationships/hyperlink" Target="http://wiki2.gamer.com.tw/wiki.php?n=7501%3A%E6%9C%AA%E7%AB%9F%E7%9A%84%E5%A4%A2&amp;ss=7501" TargetMode="External"/><Relationship Id="rId637" Type="http://schemas.openxmlformats.org/officeDocument/2006/relationships/hyperlink" Target="http://wiki2.gamer.com.tw/wiki.php?n=7501%3A%E8%80%83%E5%8F%A4%E5%AD%B8%E5%9C%B0%E5%9C%96" TargetMode="External"/><Relationship Id="rId679" Type="http://schemas.openxmlformats.org/officeDocument/2006/relationships/hyperlink" Target="https://wiki2.gamer.com.tw/wiki.php?n=7501%3A%E5%8F%A4%E4%BB%A3%E5%B8%9D%E7%8E%8B%E7%9A%84%E6%AE%AE%E6%9C%8D&amp;ss=7501" TargetMode="External"/><Relationship Id="rId2" Type="http://schemas.openxmlformats.org/officeDocument/2006/relationships/hyperlink" Target="http://wiki2.gamer.com.tw/wiki.php?n=7501:%E5%B0%87%E8%BB%8D%E3%80%81%E6%95%B5%E5%9C%8B%E5%A5%B3%E5%A3%AB%E5%92%8C%E5%85%AC%E4%B8%BB%E7%B3%BB%E5%88%97" TargetMode="External"/><Relationship Id="rId29" Type="http://schemas.openxmlformats.org/officeDocument/2006/relationships/hyperlink" Target="http://wiki2.gamer.com.tw/wiki.php?n=7501:%E6%96%87%E8%98%AD%E5%B3%B6%E7%B3%BB%E5%88%97" TargetMode="External"/><Relationship Id="rId276" Type="http://schemas.openxmlformats.org/officeDocument/2006/relationships/hyperlink" Target="http://wiki2.gamer.com.tw/wiki.php?n=7501%3A%E4%B8%8D%E6%9C%83%E9%A3%9B%E7%9A%84%E9%B3%A5&amp;ss=7501" TargetMode="External"/><Relationship Id="rId441" Type="http://schemas.openxmlformats.org/officeDocument/2006/relationships/hyperlink" Target="http://wiki2.gamer.com.tw/wiki.php?n=7501%3A%E5%B7%AB%E5%A5%B3%E6%89%80%E7%B7%A8%E7%B9%94%E7%9A%84%E6%9C%8D%E8%A3%9D&amp;ss=7501" TargetMode="External"/><Relationship Id="rId483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539" Type="http://schemas.openxmlformats.org/officeDocument/2006/relationships/hyperlink" Target="http://wiki2.gamer.com.tw/wiki.php?n=7501%3A%E8%80%83%E5%8F%A4%E5%AD%B8%E5%9C%B0%E5%9C%96" TargetMode="External"/><Relationship Id="rId690" Type="http://schemas.openxmlformats.org/officeDocument/2006/relationships/hyperlink" Target="https://wiki2.gamer.com.tw/wiki.php?n=7501:%E5%91%A8%E9%81%8A%E7%9A%84%E4%BF%AE%E9%81%93%E5%A3%AB" TargetMode="External"/><Relationship Id="rId704" Type="http://schemas.openxmlformats.org/officeDocument/2006/relationships/hyperlink" Target="https://wiki2.gamer.com.tw/wiki.php?n=7501%3A%E7%B1%B3%E8%AB%BE%E6%96%AF%E8%BF%B7%E5%AE%AE%E7%9A%84%E5%82%B3%E8%AA%AA&amp;ss=7501" TargetMode="External"/><Relationship Id="rId40" Type="http://schemas.openxmlformats.org/officeDocument/2006/relationships/hyperlink" Target="https://wiki2.gamer.com.tw/wiki.php?n=7501%3A%E4%B9%9D%E6%9F%B1%E7%A5%9E%E4%B9%8B%E6%9B%B8&amp;ss=7501" TargetMode="External"/><Relationship Id="rId136" Type="http://schemas.openxmlformats.org/officeDocument/2006/relationships/hyperlink" Target="http://wiki2.gamer.com.tw/wiki.php?n=7501%3A%E8%89%BE%E5%9B%A0%E8%B3%88%E9%AD%AF%E4%B9%8B%E6%88%B0&amp;ss=7501" TargetMode="External"/><Relationship Id="rId178" Type="http://schemas.openxmlformats.org/officeDocument/2006/relationships/hyperlink" Target="http://wiki2.gamer.com.tw/wiki.php?n=7501%3A%E6%8E%A2%E7%B4%A2%E7%BE%8E%E7%B4%A2%E4%B8%8D%E9%81%94%E7%B1%B3%E4%BA%9E%E6%96%87%E6%98%8E&amp;ss=7501" TargetMode="External"/><Relationship Id="rId301" Type="http://schemas.openxmlformats.org/officeDocument/2006/relationships/hyperlink" Target="http://wiki2.gamer.com.tw/wiki.php?ss=7501&amp;n=7501:%E6%8B%9B%E6%94%AC%E5%AE%A2%E4%BA%BA%E7%9A%84%E7%A7%98%E8%A8%A3" TargetMode="External"/><Relationship Id="rId343" Type="http://schemas.openxmlformats.org/officeDocument/2006/relationships/hyperlink" Target="http://wiki2.gamer.com.tw/wiki.php?n=7501%3A%E5%9F%8B%E6%B2%92%E7%9A%84%E7%BE%85%E9%A6%AC%E9%81%BA%E8%B7%A1&amp;ss=7501" TargetMode="External"/><Relationship Id="rId550" Type="http://schemas.openxmlformats.org/officeDocument/2006/relationships/hyperlink" Target="http://wiki2.gamer.com.tw/wiki.php?n=7501%3A%E8%80%83%E5%8F%A4%E5%AD%B8%E5%9C%B0%E5%9C%96" TargetMode="External"/><Relationship Id="rId82" Type="http://schemas.openxmlformats.org/officeDocument/2006/relationships/hyperlink" Target="https://wiki2.gamer.com.tw/wiki.php?n=7501%3A%E7%99%BC%E7%8F%BE%E7%89%A9%E6%B2%89%E8%88%B9&amp;ss=7501" TargetMode="External"/><Relationship Id="rId203" Type="http://schemas.openxmlformats.org/officeDocument/2006/relationships/hyperlink" Target="http://wiki2.gamer.com.tw/wiki.php?n=7501%3A%E5%82%B3%E8%AA%AA%E4%B9%8B%E7%8E%8B&amp;ss=7501" TargetMode="External"/><Relationship Id="rId385" Type="http://schemas.openxmlformats.org/officeDocument/2006/relationships/hyperlink" Target="http://wiki2.gamer.com.tw/wiki.php?n=7501%3A%E5%B4%94%E6%96%AF%E5%9D%A6%E4%B9%8B%E5%8A%8D&amp;ss=7501" TargetMode="External"/><Relationship Id="rId592" Type="http://schemas.openxmlformats.org/officeDocument/2006/relationships/hyperlink" Target="http://wiki2.gamer.com.tw/wiki.php?n=7501%3A%E8%80%83%E5%8F%A4%E5%AD%B8%E5%9C%B0%E5%9C%96" TargetMode="External"/><Relationship Id="rId606" Type="http://schemas.openxmlformats.org/officeDocument/2006/relationships/hyperlink" Target="http://wiki2.gamer.com.tw/wiki.php?n=7501%3A%E8%AA%BF%E6%9F%A5%E5%90%89%E8%96%A9%E7%9A%84%E9%87%91%E5%AD%97%E5%A1%94" TargetMode="External"/><Relationship Id="rId648" Type="http://schemas.openxmlformats.org/officeDocument/2006/relationships/hyperlink" Target="https://wiki2.gamer.com.tw/wiki.php?n=7501:%E7%9F%A5%E6%80%A7%E7%BE%8E%E5%A5%B3" TargetMode="External"/><Relationship Id="rId245" Type="http://schemas.openxmlformats.org/officeDocument/2006/relationships/hyperlink" Target="http://wiki2.gamer.com.tw/wiki.php?n=7501:%E6%B7%A1%E6%B0%B4%E5%91%A8%E9%82%8A%E7%9A%84%E5%AE%89%E5%85%A8%E8%AA%BF%E6%9F%A5" TargetMode="External"/><Relationship Id="rId287" Type="http://schemas.openxmlformats.org/officeDocument/2006/relationships/hyperlink" Target="http://wiki2.gamer.com.tw/wiki.php?n=7501%3A%E5%A4%A7%E5%B8%9D%E7%9A%84%E9%80%B8%E8%81%9E&amp;ss=7501" TargetMode="External"/><Relationship Id="rId410" Type="http://schemas.openxmlformats.org/officeDocument/2006/relationships/hyperlink" Target="http://wiki2.gamer.com.tw/wiki.php?n=7501%3A%E6%B2%89%E8%88%B9%E6%89%93%E6%92%88" TargetMode="External"/><Relationship Id="rId452" Type="http://schemas.openxmlformats.org/officeDocument/2006/relationships/hyperlink" Target="http://wiki2.gamer.com.tw/wiki.php?n=7501:%E6%B1%82%E5%AD%B8%E6%89%80%E9%9C%80%E7%9A%84%E5%A7%94%E8%A8%97" TargetMode="External"/><Relationship Id="rId494" Type="http://schemas.openxmlformats.org/officeDocument/2006/relationships/hyperlink" Target="http://wiki2.gamer.com.tw/wiki.php?n=7501%3A%E8%80%83%E5%8F%A4%E5%AD%B8%E5%9C%B0%E5%9C%96" TargetMode="External"/><Relationship Id="rId508" Type="http://schemas.openxmlformats.org/officeDocument/2006/relationships/hyperlink" Target="http://wiki2.gamer.com.tw/wiki.php?n=7501%3A%E8%80%83%E5%8F%A4%E5%AD%B8%E5%9C%B0%E5%9C%96" TargetMode="External"/><Relationship Id="rId30" Type="http://schemas.openxmlformats.org/officeDocument/2006/relationships/hyperlink" Target="http://wiki2.gamer.com.tw/wiki.php?n=7501:%E5%B0%8B%E6%89%BE%E9%86%AB%E7%94%9F%E7%B3%BB%E5%88%97" TargetMode="External"/><Relationship Id="rId105" Type="http://schemas.openxmlformats.org/officeDocument/2006/relationships/hyperlink" Target="http://wiki2.gamer.com.tw/wiki.php?n=7501%3A%E9%98%BF%E7%93%A6%E9%9A%86" TargetMode="External"/><Relationship Id="rId126" Type="http://schemas.openxmlformats.org/officeDocument/2006/relationships/hyperlink" Target="http://wiki2.gamer.com.tw/wiki.php?n=7501%3A%E4%B8%8D%E6%95%97%E4%B9%8B%E5%8A%8D&amp;ss=7501" TargetMode="External"/><Relationship Id="rId147" Type="http://schemas.openxmlformats.org/officeDocument/2006/relationships/hyperlink" Target="http://wiki2.gamer.com.tw/wiki.php?n=7501%3A%E8%AD%89%E5%AF%A6%E5%82%B3%E8%AA%AA&amp;ss=7501" TargetMode="External"/><Relationship Id="rId168" Type="http://schemas.openxmlformats.org/officeDocument/2006/relationships/hyperlink" Target="http://wiki2.gamer.com.tw/wiki.php?n=7501:%E5%A4%9A%E5%9C%B0%E9%9C%87%E7%9A%84%E5%9C%B0%E5%8D%80" TargetMode="External"/><Relationship Id="rId312" Type="http://schemas.openxmlformats.org/officeDocument/2006/relationships/hyperlink" Target="http://wiki2.gamer.com.tw/wiki.php?n=7501%3A%E5%9F%8B%E6%B2%92%E7%9A%84%E7%BE%85%E9%A6%AC%E9%81%BA%E8%B7%A1&amp;ss=7501" TargetMode="External"/><Relationship Id="rId333" Type="http://schemas.openxmlformats.org/officeDocument/2006/relationships/hyperlink" Target="http://wiki2.gamer.com.tw/wiki.php?n=7501%3A%E8%80%83%E5%8F%A4%E5%AD%B8%E5%9C%B0%E5%9C%96" TargetMode="External"/><Relationship Id="rId354" Type="http://schemas.openxmlformats.org/officeDocument/2006/relationships/hyperlink" Target="http://wiki2.gamer.com.tw/wiki.php?n=7501:%E5%8F%A4%E4%BB%A3%E5%8F%B2%E7%9A%84%E8%B3%87%E6%96%99" TargetMode="External"/><Relationship Id="rId540" Type="http://schemas.openxmlformats.org/officeDocument/2006/relationships/hyperlink" Target="http://wiki2.gamer.com.tw/wiki.php?n=7501:TA1_Atlantic&amp;ss=7501&amp;f=M" TargetMode="External"/><Relationship Id="rId51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7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3" Type="http://schemas.openxmlformats.org/officeDocument/2006/relationships/hyperlink" Target="https://gvdb.mydns.jp/r/azXgzx1arf" TargetMode="External"/><Relationship Id="rId189" Type="http://schemas.openxmlformats.org/officeDocument/2006/relationships/hyperlink" Target="http://wiki2.gamer.com.tw/wiki.php?n=7501%3A%E5%9F%8B%E6%B2%92%E7%9A%84%E7%BE%85%E9%A6%AC%E9%81%BA%E8%B7%A1&amp;ss=7501" TargetMode="External"/><Relationship Id="rId375" Type="http://schemas.openxmlformats.org/officeDocument/2006/relationships/hyperlink" Target="http://wiki2.gamer.com.tw/wiki.php?n=7501%3A%E5%8F%A4%E4%BB%A3%E7%BE%8E%E7%B4%A2%E4%B8%8D%E9%81%94%E7%B1%B3%E4%BA%9E%E7%9A%84%E9%81%BA%E7%89%A9&amp;ss=7501" TargetMode="External"/><Relationship Id="rId396" Type="http://schemas.openxmlformats.org/officeDocument/2006/relationships/hyperlink" Target="http://wiki2.gamer.com.tw/wiki.php?n=7501%3A%E5%9F%8B%E6%B2%92%E7%9A%84%E7%BE%85%E9%A6%AC%E9%81%BA%E8%B7%A1&amp;ss=7501" TargetMode="External"/><Relationship Id="rId561" Type="http://schemas.openxmlformats.org/officeDocument/2006/relationships/hyperlink" Target="http://wiki2.gamer.com.tw/wiki.php?n=7501%3A%E6%AF%80%E6%BB%85%E8%A5%BF%E7%BE%85%E9%A6%AC%E7%9A%84%E4%BA%BA&amp;ss=7501" TargetMode="External"/><Relationship Id="rId582" Type="http://schemas.openxmlformats.org/officeDocument/2006/relationships/hyperlink" Target="http://wiki2.gamer.com.tw/wiki.php?n=7501%3A%E6%9A%B4%E5%90%9B%E5%B0%BC%E7%A5%BF%E5%83%8F&amp;ss=7501" TargetMode="External"/><Relationship Id="rId617" Type="http://schemas.openxmlformats.org/officeDocument/2006/relationships/hyperlink" Target="http://wiki2.gamer.com.tw/wiki.php?n=7501%3A%E8%80%83%E5%8F%A4%E5%AD%B8%E5%9C%B0%E5%9C%96" TargetMode="External"/><Relationship Id="rId638" Type="http://schemas.openxmlformats.org/officeDocument/2006/relationships/hyperlink" Target="http://wiki2.gamer.com.tw/wiki.php?n=7501%3A%E8%80%83%E5%8F%A4%E5%AD%B8%E5%9C%B0%E5%9C%96" TargetMode="External"/><Relationship Id="rId659" Type="http://schemas.openxmlformats.org/officeDocument/2006/relationships/hyperlink" Target="https://wiki2.gamer.com.tw/wiki.php?n=7501:%E5%85%89%E8%BC%9D%E7%9A%84%E4%B8%96%E4%BB%A3" TargetMode="External"/><Relationship Id="rId3" Type="http://schemas.openxmlformats.org/officeDocument/2006/relationships/hyperlink" Target="http://wiki2.gamer.com.tw/wiki.php?n=7501:%E7%89%B9%E6%B4%9B%E4%BC%8A%E6%88%B0%E7%88%AD%E7%B3%BB%E5%88%97" TargetMode="External"/><Relationship Id="rId214" Type="http://schemas.openxmlformats.org/officeDocument/2006/relationships/hyperlink" Target="http://wiki2.gamer.com.tw/wiki.php?n=7501:%E7%B4%85%E6%AF%9B%E5%9F%8E%E5%9C%B0%E4%B8%8B%E5%9F%8E&amp;ss=7501&amp;f=M" TargetMode="External"/><Relationship Id="rId235" Type="http://schemas.openxmlformats.org/officeDocument/2006/relationships/hyperlink" Target="http://wiki2.gamer.com.tw/wiki.php?n=7501:%E8%88%87%E5%AD%B8%E8%80%85%E7%9A%84%E8%AA%B2%E9%A1%8C" TargetMode="External"/><Relationship Id="rId256" Type="http://schemas.openxmlformats.org/officeDocument/2006/relationships/hyperlink" Target="http://wiki2.gamer.com.tw/wiki.php?n=7501:%E7%B1%B3%E8%AB%BE%E6%96%AF%E8%BF%B7%E5%AE%AE%E7%9A%84%E5%82%B3%E8%AA%AA" TargetMode="External"/><Relationship Id="rId277" Type="http://schemas.openxmlformats.org/officeDocument/2006/relationships/hyperlink" Target="http://wiki2.gamer.com.tw/wiki.php?n=7501%3A%E7%BE%8E%E7%B4%A2%E4%B8%8D%E9%81%94%E7%B1%B3%E4%BA%9E%E7%9A%84%E7%9F%B3%E5%83%8F&amp;ss=7501" TargetMode="External"/><Relationship Id="rId298" Type="http://schemas.openxmlformats.org/officeDocument/2006/relationships/hyperlink" Target="http://wiki2.gamer.com.tw/wiki.php?n=7501%3A%E6%B2%89%E8%88%B9%E6%89%93%E6%92%88" TargetMode="External"/><Relationship Id="rId400" Type="http://schemas.openxmlformats.org/officeDocument/2006/relationships/hyperlink" Target="http://wiki2.gamer.com.tw/wiki.php?n=7501:%E8%AA%9E%E8%BF%B0%E6%9C%9D%E9%AE%AE%E4%B8%89%E5%9C%8B%E6%AD%B7%E5%8F%B2" TargetMode="External"/><Relationship Id="rId421" Type="http://schemas.openxmlformats.org/officeDocument/2006/relationships/hyperlink" Target="http://wiki2.gamer.com.tw/wiki.php?n=7501%3A%E6%B2%89%E8%88%B9%E6%89%93%E6%92%88" TargetMode="External"/><Relationship Id="rId442" Type="http://schemas.openxmlformats.org/officeDocument/2006/relationships/hyperlink" Target="http://wiki2.gamer.com.tw/wiki.php?n=7501%3A%E6%B2%89%E8%88%B9%E6%89%93%E6%92%88" TargetMode="External"/><Relationship Id="rId463" Type="http://schemas.openxmlformats.org/officeDocument/2006/relationships/hyperlink" Target="http://wiki2.gamer.com.tw/wiki.php?n=7501%3A%E8%80%83%E5%8F%A4%E5%AD%B8%E5%9C%B0%E5%9C%96" TargetMode="External"/><Relationship Id="rId484" Type="http://schemas.openxmlformats.org/officeDocument/2006/relationships/hyperlink" Target="https://gvdb.mydns.jp/r/Xxhm9i4wac" TargetMode="External"/><Relationship Id="rId519" Type="http://schemas.openxmlformats.org/officeDocument/2006/relationships/hyperlink" Target="http://wiki2.gamer.com.tw/wiki.php?n=7501%3A%E5%B0%8A%E5%9A%B4%E8%80%85&amp;ss=7501" TargetMode="External"/><Relationship Id="rId670" Type="http://schemas.openxmlformats.org/officeDocument/2006/relationships/hyperlink" Target="https://wiki2.gamer.com.tw/wiki.php?n=7501:%E5%9F%8E%E5%A0%A1%E7%9A%84%E7%94%A8%E9%80%94" TargetMode="External"/><Relationship Id="rId705" Type="http://schemas.openxmlformats.org/officeDocument/2006/relationships/hyperlink" Target="https://wiki2.gamer.com.tw/wiki.php?n=7501%3A%E6%BC%82%E6%B3%8A%E7%9A%84%E7%BE%85%E9%A6%AC%E4%BA%BA&amp;ss=7501" TargetMode="External"/><Relationship Id="rId116" Type="http://schemas.openxmlformats.org/officeDocument/2006/relationships/hyperlink" Target="http://wiki2.gamer.com.tw/wiki.php?n=7501:%E6%86%B6%E8%B5%B7%E4%B9%8B%E4%B8%80%E8%A8%80" TargetMode="External"/><Relationship Id="rId137" Type="http://schemas.openxmlformats.org/officeDocument/2006/relationships/hyperlink" Target="http://wiki2.gamer.com.tw/wiki.php?n=7501%3A%E9%82%81%E9%8C%AB%E5%B0%BC%E4%B9%8B%E7%8E%8B&amp;ss=7501" TargetMode="External"/><Relationship Id="rId158" Type="http://schemas.openxmlformats.org/officeDocument/2006/relationships/hyperlink" Target="http://wiki2.gamer.com.tw/wiki.php?n=7501%3A%E5%AE%97%E6%95%99%E5%AD%B8%E5%9C%B0%E5%9C%96" TargetMode="External"/><Relationship Id="rId302" Type="http://schemas.openxmlformats.org/officeDocument/2006/relationships/hyperlink" Target="http://wiki2.gamer.com.tw/wiki.php?n=7501%3A%E5%8F%A4%E5%9F%83%E5%8F%8A%E7%9A%84%E5%A5%B3%E7%8E%8B&amp;ss=7501" TargetMode="External"/><Relationship Id="rId323" Type="http://schemas.openxmlformats.org/officeDocument/2006/relationships/hyperlink" Target="http://wiki2.gamer.com.tw/wiki.php?n=7501:%E5%AD%B8%E5%95%8F%E4%B9%8B%E7%A5%9E" TargetMode="External"/><Relationship Id="rId344" Type="http://schemas.openxmlformats.org/officeDocument/2006/relationships/hyperlink" Target="http://wiki2.gamer.com.tw/wiki.php?n=7501%3A%E4%B8%B9%E5%8A%AA%E7%9A%84%E6%95%85%E9%84%89" TargetMode="External"/><Relationship Id="rId530" Type="http://schemas.openxmlformats.org/officeDocument/2006/relationships/hyperlink" Target="http://wiki2.gamer.com.tw/wiki.php?n=7501:%E6%97%A5%E6%9C%ACZipang&amp;ss=43163&amp;f=M" TargetMode="External"/><Relationship Id="rId691" Type="http://schemas.openxmlformats.org/officeDocument/2006/relationships/hyperlink" Target="https://wiki2.gamer.com.tw/wiki.php?n=7501%3A%E5%9F%8B%E6%B2%92%E7%9A%84%E7%BE%85%E9%A6%AC%E9%81%BA%E8%B7%A1&amp;ss=7501" TargetMode="External"/><Relationship Id="rId20" Type="http://schemas.openxmlformats.org/officeDocument/2006/relationships/hyperlink" Target="http://wiki2.gamer.com.tw/wiki.php?n=7501:%E6%BD%94%E8%AB%BE%E6%AF%94%E9%9B%85%E7%9A%84%E5%B0%8F%E5%8A%8D%E7%B3%BB%E5%88%97" TargetMode="External"/><Relationship Id="rId41" Type="http://schemas.openxmlformats.org/officeDocument/2006/relationships/hyperlink" Target="https://wiki2.gamer.com.tw/wiki.php?n=7501:%E9%87%8C%E6%96%AF%E6%9C%AC%E6%9B%B8%E5%BA%AB" TargetMode="External"/><Relationship Id="rId6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83" Type="http://schemas.openxmlformats.org/officeDocument/2006/relationships/hyperlink" Target="https://gvdb.mydns.jp/db/module/QuestDB/action/QuestShow?id=6215" TargetMode="External"/><Relationship Id="rId179" Type="http://schemas.openxmlformats.org/officeDocument/2006/relationships/hyperlink" Target="http://wiki2.gamer.com.tw/wiki.php?n=7501%3A%E7%89%B9%E6%B4%9B%E4%BC%8A%E7%8E%8B%E5%AE%B6%E7%9A%84%E5%AF%B6%E8%97%8F&amp;ss=7501" TargetMode="External"/><Relationship Id="rId365" Type="http://schemas.openxmlformats.org/officeDocument/2006/relationships/hyperlink" Target="http://wiki2.gamer.com.tw/wiki.php?n=7501:%E5%B8%95%E9%80%A3%E5%A5%8E%E5%9C%B0%E4%B8%8B%E5%9F%8E&amp;ss=7501&amp;f=M" TargetMode="External"/><Relationship Id="rId386" Type="http://schemas.openxmlformats.org/officeDocument/2006/relationships/hyperlink" Target="http://wiki2.gamer.com.tw/wiki.php?n=7501%3A%E7%B9%BC%E6%89%BF%E4%BA%BA%E4%B9%8B%E7%88%AD&amp;ss=7501" TargetMode="External"/><Relationship Id="rId551" Type="http://schemas.openxmlformats.org/officeDocument/2006/relationships/hyperlink" Target="http://wiki2.gamer.com.tw/wiki.php?n=7501%3A%E8%80%83%E5%8F%A4%E5%AD%B8%E5%9C%B0%E5%9C%96" TargetMode="External"/><Relationship Id="rId572" Type="http://schemas.openxmlformats.org/officeDocument/2006/relationships/hyperlink" Target="http://wiki2.gamer.com.tw/wiki.php?n=7501%3A%E5%8F%A4%E7%BE%85%E9%A6%AC%E7%9A%87%E5%B8%9D%E7%9A%84%E6%B5%AE%E9%9B%95&amp;ss=7501" TargetMode="External"/><Relationship Id="rId593" Type="http://schemas.openxmlformats.org/officeDocument/2006/relationships/hyperlink" Target="http://wiki2.gamer.com.tw/wiki.php?n=7501%3A%E8%80%83%E5%8F%A4%E5%AD%B8%E5%9C%B0%E5%9C%96" TargetMode="External"/><Relationship Id="rId607" Type="http://schemas.openxmlformats.org/officeDocument/2006/relationships/hyperlink" Target="http://wiki2.gamer.com.tw/wiki.php?n=7501%3A%E8%AA%BF%E6%9F%A5%E5%90%89%E8%96%A9%E7%9A%84%E9%87%91%E5%AD%97%E5%A1%94" TargetMode="External"/><Relationship Id="rId628" Type="http://schemas.openxmlformats.org/officeDocument/2006/relationships/hyperlink" Target="http://wiki2.gamer.com.tw/wiki.php?n=7501%3A%E8%80%83%E5%8F%A4%E5%AD%B8%E5%9C%B0%E5%9C%96" TargetMode="External"/><Relationship Id="rId649" Type="http://schemas.openxmlformats.org/officeDocument/2006/relationships/hyperlink" Target="https://wiki2.gamer.com.tw/wiki.php?n=7501%3A%E5%9C%8B%E7%8E%8B%E7%9A%84%E7%89%9B%E8%BB%8A&amp;ss=7501" TargetMode="External"/><Relationship Id="rId190" Type="http://schemas.openxmlformats.org/officeDocument/2006/relationships/hyperlink" Target="http://wiki2.gamer.com.tw/wiki.php?n=7501:%E9%A9%85%E6%95%A3%E6%83%A1%E5%A4%A2%E4%B9%8B%E5%A4%A2" TargetMode="External"/><Relationship Id="rId204" Type="http://schemas.openxmlformats.org/officeDocument/2006/relationships/hyperlink" Target="http://wiki2.gamer.com.tw/wiki.php?n=7501%3A%E5%B8%95%E9%80%A3%E5%A5%8E%E7%9A%84%E5%A5%B3%E7%8E%8B&amp;ss=7501" TargetMode="External"/><Relationship Id="rId225" Type="http://schemas.openxmlformats.org/officeDocument/2006/relationships/hyperlink" Target="http://wiki2.gamer.com.tw/wiki.php?n=7501%3A%E5%A1%94%E5%AF%BA%E4%B8%A6%E6%8E%92%E7%9A%84%E5%A4%A7%E5%9C%B0" TargetMode="External"/><Relationship Id="rId246" Type="http://schemas.openxmlformats.org/officeDocument/2006/relationships/hyperlink" Target="http://wiki2.gamer.com.tw/wiki.php?n=7501%3A%E9%98%BF%E8%8C%B2%E7%89%B9%E5%85%8B%E6%88%B0%E5%A3%AB%E7%9A%84%E6%88%B0%E9%AC%A5%E6%B3%95&amp;ss=7501" TargetMode="External"/><Relationship Id="rId267" Type="http://schemas.openxmlformats.org/officeDocument/2006/relationships/hyperlink" Target="https://wiki2.gamer.com.tw/wiki.php?n=7501%3A%E4%BD%8D%E6%96%BC%E6%B2%B3%E5%8F%A3%E7%9A%84%E5%B3%B6&amp;ss=7501" TargetMode="External"/><Relationship Id="rId288" Type="http://schemas.openxmlformats.org/officeDocument/2006/relationships/hyperlink" Target="http://wiki2.gamer.com.tw/wiki.php?n=7501:%E6%9C%9B%E6%98%9F%E5%B3%B6" TargetMode="External"/><Relationship Id="rId411" Type="http://schemas.openxmlformats.org/officeDocument/2006/relationships/hyperlink" Target="http://wiki2.gamer.com.tw/wiki.php?n=7501%3A%E7%94%9F%E8%88%87%E6%AD%BB%E7%9A%84%E6%84%9F%E8%A6%BA&amp;ss=7501" TargetMode="External"/><Relationship Id="rId432" Type="http://schemas.openxmlformats.org/officeDocument/2006/relationships/hyperlink" Target="http://wiki2.gamer.com.tw/wiki.php?n=7501%3A%E5%BB%BA%E8%A8%AD%E5%B7%B4%E6%A0%BC%E9%81%94%E7%9A%84%E4%BA%BA%E7%89%A9&amp;ss=7501" TargetMode="External"/><Relationship Id="rId453" Type="http://schemas.openxmlformats.org/officeDocument/2006/relationships/hyperlink" Target="http://wiki2.gamer.com.tw/wiki.php?n=7501%3A%E6%B2%89%E8%88%B9%E6%89%93%E6%92%88" TargetMode="External"/><Relationship Id="rId474" Type="http://schemas.openxmlformats.org/officeDocument/2006/relationships/hyperlink" Target="http://wiki2.gamer.com.tw/wiki.php?n=7501:%E7%B1%B3%E8%AB%BE%E6%96%AF%E8%BF%B7%E5%AE%AE%E7%9A%84%E5%82%B3%E8%AA%AA" TargetMode="External"/><Relationship Id="rId509" Type="http://schemas.openxmlformats.org/officeDocument/2006/relationships/hyperlink" Target="http://wiki2.gamer.com.tw/wiki.php?n=7501%3A%E8%80%83%E5%8F%A4%E5%AD%B8%E5%9C%B0%E5%9C%96" TargetMode="External"/><Relationship Id="rId660" Type="http://schemas.openxmlformats.org/officeDocument/2006/relationships/hyperlink" Target="https://wiki2.gamer.com.tw/wiki.php?n=7501%3A%E8%B2%B4%E4%BA%BA%E7%9A%84%E8%85%B0%E5%B8%B6&amp;ss=7501" TargetMode="External"/><Relationship Id="rId106" Type="http://schemas.openxmlformats.org/officeDocument/2006/relationships/hyperlink" Target="http://wiki2.gamer.com.tw/wiki.php?n=7501:%E4%BA%92%E4%B8%8D%E7%9B%B8%E5%AE%B9%E4%B9%8B%E7%89%A9%E6%89%80%E5%89%B5%E4%B9%8B%E8%A9%A9" TargetMode="External"/><Relationship Id="rId127" Type="http://schemas.openxmlformats.org/officeDocument/2006/relationships/hyperlink" Target="http://wiki2.gamer.com.tw/wiki.php?n=7501%3A%E7%A5%9E%E5%85%89%E6%88%9F&amp;ss=7501" TargetMode="External"/><Relationship Id="rId313" Type="http://schemas.openxmlformats.org/officeDocument/2006/relationships/hyperlink" Target="http://wiki2.gamer.com.tw/wiki.php?n=7501:%E4%B8%8D%E6%AD%B8%E4%B9%8B%E7%94%B1%E3%80%81%E4%B8%8D%E8%A7%A3%E4%B9%8B%E6%80%9D" TargetMode="External"/><Relationship Id="rId495" Type="http://schemas.openxmlformats.org/officeDocument/2006/relationships/hyperlink" Target="http://wiki2.gamer.com.tw/wiki.php?n=7501%3A%E9%86%AB%E5%B8%AB%E7%9A%84%E8%AA%93%E8%A8%80&amp;ss=7501" TargetMode="External"/><Relationship Id="rId681" Type="http://schemas.openxmlformats.org/officeDocument/2006/relationships/hyperlink" Target="https://wiki2.gamer.com.tw/wiki.php?n=7501%3A%E5%90%8D%E5%B0%87%E7%9A%84%E5%91%BD%E9%81%8B&amp;ss=7501" TargetMode="External"/><Relationship Id="rId10" Type="http://schemas.openxmlformats.org/officeDocument/2006/relationships/hyperlink" Target="http://wiki2.gamer.com.tw/wiki.php?n=7501:%E5%A5%AA%E9%AD%82%E5%8A%8D%E7%B3%BB%E5%88%97" TargetMode="External"/><Relationship Id="rId31" Type="http://schemas.openxmlformats.org/officeDocument/2006/relationships/hyperlink" Target="http://wiki2.gamer.com.tw/wiki.php?n=7501:%E6%96%87%E8%98%AD%E5%B3%B6%E7%B3%BB%E5%88%97" TargetMode="External"/><Relationship Id="rId5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73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4" Type="http://schemas.openxmlformats.org/officeDocument/2006/relationships/hyperlink" Target="https://gvdb.mydns.jp/r/DKKukZ5Qdq" TargetMode="External"/><Relationship Id="rId148" Type="http://schemas.openxmlformats.org/officeDocument/2006/relationships/hyperlink" Target="http://wiki2.gamer.com.tw/wiki.php?n=7501%3A%E5%BA%AB%E4%BD%A9%E7%9A%84%E6%9C%A8%E6%A7%8D&amp;ss=7501" TargetMode="External"/><Relationship Id="rId169" Type="http://schemas.openxmlformats.org/officeDocument/2006/relationships/hyperlink" Target="http://wiki2.gamer.com.tw/wiki.php?n=7501:%E5%8F%A4%E4%BB%A3%E5%B8%9D%E7%8E%8B%E7%9A%84%E6%AE%AE%E6%9C%8D" TargetMode="External"/><Relationship Id="rId334" Type="http://schemas.openxmlformats.org/officeDocument/2006/relationships/hyperlink" Target="http://wiki2.gamer.com.tw/wiki.php?n=7501%3A%E7%83%8F%E7%88%BE%E7%9A%84%E6%A6%AE%E8%8F%AF&amp;ss=7501" TargetMode="External"/><Relationship Id="rId355" Type="http://schemas.openxmlformats.org/officeDocument/2006/relationships/hyperlink" Target="http://wiki2.gamer.com.tw/wiki.php?n=7501:%E6%B2%89%E7%9D%A1%E6%96%BC%E5%9C%B0%E4%B8%8B%E4%B9%8B%E7%AB%B9%E7%B0%A1" TargetMode="External"/><Relationship Id="rId376" Type="http://schemas.openxmlformats.org/officeDocument/2006/relationships/hyperlink" Target="http://wiki2.gamer.com.tw/wiki.php?n=7501%3A%E8%81%B3%E7%AB%8B%E6%96%BC%E5%AE%89%E5%9C%B0%E6%96%AF%E4%B9%8B%E9%83%BD&amp;ss=7501" TargetMode="External"/><Relationship Id="rId397" Type="http://schemas.openxmlformats.org/officeDocument/2006/relationships/hyperlink" Target="http://wiki2.gamer.com.tw/wiki.php?n=7501%3A%E6%9C%AA%E7%AB%9F%E7%9A%84%E5%A4%A2&amp;ss=7501" TargetMode="External"/><Relationship Id="rId520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541" Type="http://schemas.openxmlformats.org/officeDocument/2006/relationships/hyperlink" Target="http://wiki2.gamer.com.tw/wiki.php?n=7501:%E8%AA%9E%E8%BF%B0%E6%9C%9D%E9%AE%AE%E4%B8%89%E5%9C%8B%E6%AD%B7%E5%8F%B2" TargetMode="External"/><Relationship Id="rId562" Type="http://schemas.openxmlformats.org/officeDocument/2006/relationships/hyperlink" Target="http://wiki2.gamer.com.tw/wiki.php?n=7501%3A%E5%8F%A4%E7%BE%85%E9%A6%AC%E7%9A%84%E5%BE%A9%E8%88%88%E8%80%85&amp;ss=7501" TargetMode="External"/><Relationship Id="rId583" Type="http://schemas.openxmlformats.org/officeDocument/2006/relationships/hyperlink" Target="http://wiki2.gamer.com.tw/wiki.php?n=7501%3A%E6%9A%B4%E5%90%9B%E7%9A%84%E9%9B%95%E5%83%8F&amp;ss=7501" TargetMode="External"/><Relationship Id="rId618" Type="http://schemas.openxmlformats.org/officeDocument/2006/relationships/hyperlink" Target="http://wiki2.gamer.com.tw/wiki.php?n=7501%3A%E8%80%83%E5%8F%A4%E5%AD%B8%E5%9C%B0%E5%9C%96" TargetMode="External"/><Relationship Id="rId639" Type="http://schemas.openxmlformats.org/officeDocument/2006/relationships/hyperlink" Target="https://wiki2.gamer.com.tw/wiki.php?n=7501%3A%E6%88%90%E5%90%89%E6%80%9D%E6%B1%97%E5%85%B6%E4%BA%BA&amp;ss=7501" TargetMode="External"/><Relationship Id="rId4" Type="http://schemas.openxmlformats.org/officeDocument/2006/relationships/hyperlink" Target="http://wiki2.gamer.com.tw/wiki.php?n=7501:%E6%B0%B8%E9%81%A0%E7%9A%84%E7%9F%A2%E8%BB%8A%E8%8F%8A%E7%B3%BB%E5%88%97" TargetMode="External"/><Relationship Id="rId180" Type="http://schemas.openxmlformats.org/officeDocument/2006/relationships/hyperlink" Target="http://wiki2.gamer.com.tw/wiki.php?n=7501:%E9%81%8E%E5%BE%80%E6%AD%B2%E6%9C%88%E7%9A%84%E6%95%85%E4%BA%8B" TargetMode="External"/><Relationship Id="rId215" Type="http://schemas.openxmlformats.org/officeDocument/2006/relationships/hyperlink" Target="http://wiki2.gamer.com.tw/wiki.php?n=7501%3A%E6%9C%AA%E7%AB%9F%E7%9A%84%E5%A4%A2&amp;ss=7501" TargetMode="External"/><Relationship Id="rId236" Type="http://schemas.openxmlformats.org/officeDocument/2006/relationships/hyperlink" Target="https://wiki2.gamer.com.tw/wiki.php?n=7501:%E7%99%BC%E7%8F%BE%E7%89%A9%E6%B2%89%E8%88%B9&amp;ss=7501&amp;f=M" TargetMode="External"/><Relationship Id="rId257" Type="http://schemas.openxmlformats.org/officeDocument/2006/relationships/hyperlink" Target="http://wiki2.gamer.com.tw/wiki.php?n=7501:%E6%96%87%E8%98%AD%E4%B9%8B%E8%A9%A9" TargetMode="External"/><Relationship Id="rId278" Type="http://schemas.openxmlformats.org/officeDocument/2006/relationships/hyperlink" Target="http://wiki2.gamer.com.tw/wiki.php?n=7501%3A%E5%A4%A7%E5%B8%9D%E7%9A%84%E6%AD%B8%E5%AE%BF&amp;ss=7501" TargetMode="External"/><Relationship Id="rId401" Type="http://schemas.openxmlformats.org/officeDocument/2006/relationships/hyperlink" Target="http://wiki2.gamer.com.tw/wiki.php?n=7501%3A%E6%8B%89%E7%BE%8E%E8%A5%BF%E6%96%AF%E4%BA%8C%E4%B8%96%E7%9A%84%E7%A5%9E%E6%AE%BF" TargetMode="External"/><Relationship Id="rId422" Type="http://schemas.openxmlformats.org/officeDocument/2006/relationships/hyperlink" Target="http://wiki2.gamer.com.tw/wiki.php?n=7501%3A%E6%B2%89%E8%88%B9%E6%89%93%E6%92%88" TargetMode="External"/><Relationship Id="rId443" Type="http://schemas.openxmlformats.org/officeDocument/2006/relationships/hyperlink" Target="http://wiki2.gamer.com.tw/wiki.php?n=7501%3A%E5%AF%A6%E9%9A%9B%E5%AD%98%E5%9C%A8%E7%9A%84%E4%B8%96%E5%A4%96%E6%A1%83%E6%BA%90&amp;ss=7501" TargetMode="External"/><Relationship Id="rId464" Type="http://schemas.openxmlformats.org/officeDocument/2006/relationships/hyperlink" Target="http://wiki2.gamer.com.tw/wiki.php?n=7501%3A%E8%BF%BD%E6%82%BC%E6%82%B2%E5%8A%87&amp;ss=7501" TargetMode="External"/><Relationship Id="rId650" Type="http://schemas.openxmlformats.org/officeDocument/2006/relationships/hyperlink" Target="https://wiki2.gamer.com.tw/wiki.php?n=7501:%E5%A4%A7%E5%B8%9D%E7%9A%84%E9%80%B8%E8%81%9E" TargetMode="External"/><Relationship Id="rId303" Type="http://schemas.openxmlformats.org/officeDocument/2006/relationships/hyperlink" Target="http://wiki2.gamer.com.tw/wiki.php?n=7501:GA1_GranAtlas&amp;ss=7501&amp;f=M" TargetMode="External"/><Relationship Id="rId485" Type="http://schemas.openxmlformats.org/officeDocument/2006/relationships/hyperlink" Target="http://wiki2.gamer.com.tw/wiki.php?n=7501:%E6%97%A5%E6%9C%ACZipang&amp;ss=43163&amp;f=M" TargetMode="External"/><Relationship Id="rId692" Type="http://schemas.openxmlformats.org/officeDocument/2006/relationships/hyperlink" Target="https://wiki2.gamer.com.tw/wiki.php?n=7501%3A%E4%B8%83%E5%A4%A7%E5%A5%87%E8%B9%9F%E7%9A%84%E7%B4%80%E9%8C%84&amp;ss=7501" TargetMode="External"/><Relationship Id="rId706" Type="http://schemas.openxmlformats.org/officeDocument/2006/relationships/hyperlink" Target="https://wiki2.gamer.com.tw/wiki.php?n=7501%3A%E8%BF%BD%E6%82%BC%E6%82%B2%E5%8A%87&amp;ss=7501" TargetMode="External"/><Relationship Id="rId42" Type="http://schemas.openxmlformats.org/officeDocument/2006/relationships/hyperlink" Target="https://gvdb.mydns.jp/r/mBBqCnKo74" TargetMode="External"/><Relationship Id="rId84" Type="http://schemas.openxmlformats.org/officeDocument/2006/relationships/hyperlink" Target="http://gvdb.mydns.jp/r/jkiSzens07" TargetMode="External"/><Relationship Id="rId138" Type="http://schemas.openxmlformats.org/officeDocument/2006/relationships/hyperlink" Target="http://wiki2.gamer.com.tw/wiki.php?n=7501:%E5%A4%B1%E5%82%B3%E7%9A%84%E6%96%87%E5%AD%97" TargetMode="External"/><Relationship Id="rId345" Type="http://schemas.openxmlformats.org/officeDocument/2006/relationships/hyperlink" Target="http://wiki2.gamer.com.tw/wiki.php?n=7501:%E9%87%91%E5%AD%97%E5%A1%94%E5%BB%BA%E9%80%A0%E7%9B%B8%E9%97%9C%E8%80%83%E5%AF%9F" TargetMode="External"/><Relationship Id="rId387" Type="http://schemas.openxmlformats.org/officeDocument/2006/relationships/hyperlink" Target="http://wiki2.gamer.com.tw/wiki.php?n=7501%3A%E7%9F%B3%E9%A0%AD%E9%81%BA%E7%89%A9&amp;ss=7501" TargetMode="External"/><Relationship Id="rId510" Type="http://schemas.openxmlformats.org/officeDocument/2006/relationships/hyperlink" Target="http://wiki2.gamer.com.tw/wiki.php?n=7501%3A%E8%80%83%E5%8F%A4%E5%AD%B8%E5%9C%B0%E5%9C%96" TargetMode="External"/><Relationship Id="rId552" Type="http://schemas.openxmlformats.org/officeDocument/2006/relationships/hyperlink" Target="http://wiki2.gamer.com.tw/wiki.php?n=7501%3A%E8%80%83%E5%8F%A4%E5%AD%B8%E5%9C%B0%E5%9C%96" TargetMode="External"/><Relationship Id="rId594" Type="http://schemas.openxmlformats.org/officeDocument/2006/relationships/hyperlink" Target="http://wiki2.gamer.com.tw/wiki.php?n=7501%3A%E8%80%83%E5%8F%A4%E5%AD%B8%E5%9C%B0%E5%9C%96" TargetMode="External"/><Relationship Id="rId608" Type="http://schemas.openxmlformats.org/officeDocument/2006/relationships/hyperlink" Target="http://wiki2.gamer.com.tw/wiki.php?n=7501%3A%E5%8F%A4%E4%BB%A3%E6%96%87%E6%98%8E%E7%9A%84%E5%A4%A7%E9%83%BD%E5%B8%82&amp;ss=7501" TargetMode="External"/><Relationship Id="rId191" Type="http://schemas.openxmlformats.org/officeDocument/2006/relationships/hyperlink" Target="http://wiki2.gamer.com.tw/wiki.php?n=7501:%E5%A4%B1%E5%82%B3%E7%9A%84%E6%96%87%E5%AD%97" TargetMode="External"/><Relationship Id="rId205" Type="http://schemas.openxmlformats.org/officeDocument/2006/relationships/hyperlink" Target="http://wiki2.gamer.com.tw/wiki.php?n=7501%3A%E8%BF%AA%E6%9C%97%E9%81%94%E7%88%BE&amp;ss=7501" TargetMode="External"/><Relationship Id="rId247" Type="http://schemas.openxmlformats.org/officeDocument/2006/relationships/hyperlink" Target="http://wiki2.gamer.com.tw/wiki.php?n=7501%3A%E6%B2%89%E8%88%B9%E6%89%93%E6%92%88" TargetMode="External"/><Relationship Id="rId412" Type="http://schemas.openxmlformats.org/officeDocument/2006/relationships/hyperlink" Target="http://wiki2.gamer.com.tw/wiki.php?n=7501%3A%E6%B2%89%E8%88%B9%E6%89%93%E6%92%88" TargetMode="External"/><Relationship Id="rId107" Type="http://schemas.openxmlformats.org/officeDocument/2006/relationships/hyperlink" Target="http://wiki2.gamer.com.tw/wiki.php?n=7501:%E5%BD%BC%E5%88%97%E7%9A%84%E5%AF%B6%E7%8E%89" TargetMode="External"/><Relationship Id="rId289" Type="http://schemas.openxmlformats.org/officeDocument/2006/relationships/hyperlink" Target="http://wiki2.gamer.com.tw/wiki.php?n=7501:%E5%B0%91%E5%B9%B4%E7%8E%8B%E7%9A%84%E8%B6%B3%E8%B7%A1" TargetMode="External"/><Relationship Id="rId454" Type="http://schemas.openxmlformats.org/officeDocument/2006/relationships/hyperlink" Target="http://wiki2.gamer.com.tw/wiki.php?n=7501:%E7%AB%8B%E5%BF%97%E5%90%91%E5%AD%B8%E7%9A%84%E5%B0%91%E5%A5%B3" TargetMode="External"/><Relationship Id="rId496" Type="http://schemas.openxmlformats.org/officeDocument/2006/relationships/hyperlink" Target="http://wiki2.gamer.com.tw/wiki.php?n=7501%3A%E5%8F%A4%E9%86%AB%E5%AD%B8" TargetMode="External"/><Relationship Id="rId661" Type="http://schemas.openxmlformats.org/officeDocument/2006/relationships/hyperlink" Target="https://wiki2.gamer.com.tw/wiki.php?n=7501:%E6%B7%B1%E7%B4%85%E7%9A%84%E9%B3%A5" TargetMode="External"/><Relationship Id="rId11" Type="http://schemas.openxmlformats.org/officeDocument/2006/relationships/hyperlink" Target="http://wiki2.gamer.com.tw/wiki.php?n=7501:%E5%B8%8C%E8%87%98%E7%81%AB%E7%B3%BB%E5%88%97" TargetMode="External"/><Relationship Id="rId53" Type="http://schemas.openxmlformats.org/officeDocument/2006/relationships/hyperlink" Target="http://gvo.cbo.com.tw/ADV_MissionDetail.aspx?MID=3326" TargetMode="External"/><Relationship Id="rId149" Type="http://schemas.openxmlformats.org/officeDocument/2006/relationships/hyperlink" Target="http://wiki2.gamer.com.tw/wiki.php?n=7501%3A%E5%93%B2%E5%AD%B8%E5%AE%B6%E8%88%87%E5%A3%9E%E8%80%81%E5%A9%86&amp;ss=7501" TargetMode="External"/><Relationship Id="rId314" Type="http://schemas.openxmlformats.org/officeDocument/2006/relationships/hyperlink" Target="http://wiki2.gamer.com.tw/wiki.php?n=7501:%E5%B0%8D%E5%B8%95%E9%80%A3%E5%A5%8E%E4%B9%8B%E6%80%9D%E5%BF%B5" TargetMode="External"/><Relationship Id="rId356" Type="http://schemas.openxmlformats.org/officeDocument/2006/relationships/hyperlink" Target="http://wiki2.gamer.com.tw/wiki.php?n=7501:%E9%90%B5%E4%B9%8B%E5%9C%8B%E7%9A%84%E6%AD%B7%E5%8F%B2" TargetMode="External"/><Relationship Id="rId398" Type="http://schemas.openxmlformats.org/officeDocument/2006/relationships/hyperlink" Target="http://wiki2.gamer.com.tw/wiki.php?n=7501:%E4%BA%BA%E9%80%A0%E7%9A%84%E6%B4%9E%E7%A9%B4" TargetMode="External"/><Relationship Id="rId521" Type="http://schemas.openxmlformats.org/officeDocument/2006/relationships/hyperlink" Target="http://wiki2.gamer.com.tw/wiki.php?n=7501%3A%E8%80%83%E5%8F%A4%E5%AD%B8%E5%9C%B0%E5%9C%96" TargetMode="External"/><Relationship Id="rId563" Type="http://schemas.openxmlformats.org/officeDocument/2006/relationships/hyperlink" Target="http://wiki2.gamer.com.tw/wiki.php?n=7501%3A%E5%8F%A4%E7%BE%85%E9%A6%AC%E7%9A%84%E6%9A%B4%E5%90%9B&amp;ss=7501" TargetMode="External"/><Relationship Id="rId619" Type="http://schemas.openxmlformats.org/officeDocument/2006/relationships/hyperlink" Target="http://wiki2.gamer.com.tw/wiki.php?n=7501%3A%E8%80%83%E5%8F%A4%E5%AD%B8%E5%9C%B0%E5%9C%96" TargetMode="External"/><Relationship Id="rId95" Type="http://schemas.openxmlformats.org/officeDocument/2006/relationships/hyperlink" Target="http://wiki2.gamer.com.tw/wiki.php?n=7501:%E5%A4%A9%E5%9C%B0%E5%89%B5%E9%80%A0%E7%9A%84%E6%95%98%E4%BA%8B%E8%A9%A9" TargetMode="External"/><Relationship Id="rId160" Type="http://schemas.openxmlformats.org/officeDocument/2006/relationships/hyperlink" Target="http://wiki2.gamer.com.tw/wiki.php?n=7501%3A%E5%8F%97%E4%BA%BA%E5%82%B3%E9%A0%8C%E4%B9%8B%E8%8B%B1%E9%9B%84" TargetMode="External"/><Relationship Id="rId216" Type="http://schemas.openxmlformats.org/officeDocument/2006/relationships/hyperlink" Target="http://wiki2.gamer.com.tw/wiki.php?n=7501:%E4%BA%9E%E6%AD%B7%E5%B1%B1%E5%A4%A7%E5%A4%A7%E5%B8%9D%E7%9A%84%E8%82%96%E5%83%8F" TargetMode="External"/><Relationship Id="rId423" Type="http://schemas.openxmlformats.org/officeDocument/2006/relationships/hyperlink" Target="http://wiki2.gamer.com.tw/wiki.php?n=7501%3A%E7%A5%9E%E7%A7%98%E7%9A%84%E5%8F%A4%E4%BB%A3%E6%B0%91%E6%97%8F&amp;ss=7501" TargetMode="External"/><Relationship Id="rId258" Type="http://schemas.openxmlformats.org/officeDocument/2006/relationships/hyperlink" Target="http://wiki2.gamer.com.tw/wiki.php?n=7501:%E6%A8%A1%E4%BB%BF%E8%87%89%E5%9E%8B%E4%B9%8B%E5%A3%BA" TargetMode="External"/><Relationship Id="rId465" Type="http://schemas.openxmlformats.org/officeDocument/2006/relationships/hyperlink" Target="http://wiki2.gamer.com.tw/wiki.php?n=7501%3A%E5%8F%A4%E4%BB%A3%E6%B3%A2%E6%96%AF%E7%9A%84%E5%A4%A7%E5%AE%AE%E6%AE%BF&amp;ss=7501" TargetMode="External"/><Relationship Id="rId630" Type="http://schemas.openxmlformats.org/officeDocument/2006/relationships/hyperlink" Target="http://wiki2.gamer.com.tw/wiki.php?n=7501%3A%E8%80%83%E5%8F%A4%E5%AD%B8%E5%9C%B0%E5%9C%96" TargetMode="External"/><Relationship Id="rId672" Type="http://schemas.openxmlformats.org/officeDocument/2006/relationships/hyperlink" Target="https://wiki2.gamer.com.tw/wiki.php?n=7501%3A%E6%83%B3%E4%B8%8D%E5%88%B0%E7%9A%84%E5%87%BA%E8%99%95&amp;ss=7501" TargetMode="External"/><Relationship Id="rId22" Type="http://schemas.openxmlformats.org/officeDocument/2006/relationships/hyperlink" Target="http://wiki2.gamer.com.tw/wiki.php?n=7501:%E4%BA%9E%E6%AD%B7%E5%B1%B1%E5%A4%A7%E5%A4%A7%E5%B8%9D%E7%B3%BB%E5%88%97" TargetMode="External"/><Relationship Id="rId64" Type="http://schemas.openxmlformats.org/officeDocument/2006/relationships/hyperlink" Target="http://wiki2.gamer.com.tw/wiki.php?n=7501:%E4%BC%BD%E8%80%B6%E7%9A%84%E8%A8%98%E9%8C%84" TargetMode="External"/><Relationship Id="rId118" Type="http://schemas.openxmlformats.org/officeDocument/2006/relationships/hyperlink" Target="http://wiki2.gamer.com.tw/wiki.php?n=7501%3A%E7%89%B9%E6%B4%9B%E4%BC%8A&amp;ss=7501" TargetMode="External"/><Relationship Id="rId325" Type="http://schemas.openxmlformats.org/officeDocument/2006/relationships/hyperlink" Target="http://wiki2.gamer.com.tw/wiki.php?n=7501%3A%E6%B2%89%E8%88%B9%E6%89%93%E6%92%88" TargetMode="External"/><Relationship Id="rId367" Type="http://schemas.openxmlformats.org/officeDocument/2006/relationships/hyperlink" Target="http://wiki2.gamer.com.tw/wiki.php?n=7501%3A%E6%B2%89%E8%88%B9%E6%89%93%E6%92%88" TargetMode="External"/><Relationship Id="rId532" Type="http://schemas.openxmlformats.org/officeDocument/2006/relationships/hyperlink" Target="http://wiki2.gamer.com.tw/wiki.php?n=7501%3A%E7%B6%AD%E4%BA%AC%E6%B5%B7%E7%9B%9C%E7%9A%84%E7%8E%8B%E5%9C%8B&amp;ss=7501" TargetMode="External"/><Relationship Id="rId574" Type="http://schemas.openxmlformats.org/officeDocument/2006/relationships/hyperlink" Target="http://wiki2.gamer.com.tw/wiki.php?n=7501%3A%E8%80%83%E5%8F%A4%E5%AD%B8%E5%9C%B0%E5%9C%96" TargetMode="External"/><Relationship Id="rId171" Type="http://schemas.openxmlformats.org/officeDocument/2006/relationships/hyperlink" Target="http://wiki2.gamer.com.tw/wiki.php?n=7501%3A%E6%94%B8%E9%97%9C%E9%9C%B8%E6%AC%8A%E7%9A%84%E5%A4%A7%E6%88%B0&amp;ss=7501" TargetMode="External"/><Relationship Id="rId227" Type="http://schemas.openxmlformats.org/officeDocument/2006/relationships/hyperlink" Target="http://wiki2.gamer.com.tw/wiki.php?n=7501:%E5%8F%A4%E4%BB%A3%E5%82%B3%E8%AA%AA%E7%9A%84%E5%B1%B1%E8%84%88" TargetMode="External"/><Relationship Id="rId269" Type="http://schemas.openxmlformats.org/officeDocument/2006/relationships/hyperlink" Target="http://wiki2.gamer.com.tw/wiki.php?n=7501:%E7%9C%9F%E6%AD%A3%E6%89%80%E9%9C%80" TargetMode="External"/><Relationship Id="rId434" Type="http://schemas.openxmlformats.org/officeDocument/2006/relationships/hyperlink" Target="http://wiki2.gamer.com.tw/wiki.php?n=7501%3A%E5%8B%83%E5%9B%BA%E7%9A%84%E5%A5%B3%E7%8E%8B&amp;ss=7501" TargetMode="External"/><Relationship Id="rId476" Type="http://schemas.openxmlformats.org/officeDocument/2006/relationships/hyperlink" Target="http://wiki2.gamer.com.tw/wiki.php?n=7501%3A%E8%AA%BF%E6%9F%A5%E5%90%89%E8%96%A9%E7%9A%84%E9%87%91%E5%AD%97%E5%A1%94" TargetMode="External"/><Relationship Id="rId641" Type="http://schemas.openxmlformats.org/officeDocument/2006/relationships/hyperlink" Target="https://wiki2.gamer.com.tw/wiki.php?n=7501:%E5%85%83%E6%9C%9D%E7%9A%84%E6%AD%B7%E5%8F%B2%E6%9B%B8" TargetMode="External"/><Relationship Id="rId683" Type="http://schemas.openxmlformats.org/officeDocument/2006/relationships/hyperlink" Target="https://wiki2.gamer.com.tw/wiki.php?n=7501%3A%E5%BD%A2%E7%8B%80%E5%A5%87%E7%89%B9%E7%9A%84%E9%81%BA%E7%89%A9&amp;ss=7501" TargetMode="External"/><Relationship Id="rId33" Type="http://schemas.openxmlformats.org/officeDocument/2006/relationships/hyperlink" Target="http://wiki2.gamer.com.tw/wiki.php?n=7501:%E6%96%87%E8%98%AD%E5%B3%B6%E7%B3%BB%E5%88%97" TargetMode="External"/><Relationship Id="rId129" Type="http://schemas.openxmlformats.org/officeDocument/2006/relationships/hyperlink" Target="http://wiki2.gamer.com.tw/wiki.php?n=7501%3A%E7%91%AA%E9%9B%85%E7%8E%8B%E5%A2%93&amp;ss=7501" TargetMode="External"/><Relationship Id="rId280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336" Type="http://schemas.openxmlformats.org/officeDocument/2006/relationships/hyperlink" Target="http://wiki2.gamer.com.tw/wiki.php?n=7501%3A%E5%8F%A4%E4%BB%A3%E7%9A%84%E6%88%B0%E5%A3%AB%E5%80%91&amp;ss=7501" TargetMode="External"/><Relationship Id="rId501" Type="http://schemas.openxmlformats.org/officeDocument/2006/relationships/hyperlink" Target="http://wiki2.gamer.com.tw/wiki.php?n=7501%3A%E5%8F%A4%E4%BB%A3%E6%B3%A2%E6%96%AF%E7%9A%84%E5%A4%A7%E5%AE%AE%E6%AE%BF&amp;ss=7501" TargetMode="External"/><Relationship Id="rId543" Type="http://schemas.openxmlformats.org/officeDocument/2006/relationships/hyperlink" Target="http://wiki2.gamer.com.tw/wiki.php?n=7501%3A%E6%B2%89%E8%88%B9%E6%89%93%E6%92%88" TargetMode="External"/><Relationship Id="rId75" Type="http://schemas.openxmlformats.org/officeDocument/2006/relationships/hyperlink" Target="http://wiki2.gamer.com.tw/wiki.php?n=7501%3A%E8%80%83%E5%8F%A4%E5%AD%B8%E5%9C%B0%E5%9C%96" TargetMode="External"/><Relationship Id="rId140" Type="http://schemas.openxmlformats.org/officeDocument/2006/relationships/hyperlink" Target="http://wiki2.gamer.com.tw/wiki.php?n=7501:%E9%A4%8A%E8%A0%B6%E8%88%87%E8%A0%B6%E5%8F%A2" TargetMode="External"/><Relationship Id="rId182" Type="http://schemas.openxmlformats.org/officeDocument/2006/relationships/hyperlink" Target="http://wiki2.gamer.com.tw/wiki.php?n=7501%3A%E7%85%A7%E5%90%91%E5%A3%81%E7%95%AB%E7%9A%84%E5%85%89%E8%8A%92" TargetMode="External"/><Relationship Id="rId378" Type="http://schemas.openxmlformats.org/officeDocument/2006/relationships/hyperlink" Target="http://wiki2.gamer.com.tw/wiki.php?n=7501:%E6%98%9F%E4%B9%8B%E6%88%B0%E7%88%AD" TargetMode="External"/><Relationship Id="rId403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585" Type="http://schemas.openxmlformats.org/officeDocument/2006/relationships/hyperlink" Target="http://wiki2.gamer.com.tw/wiki.php?n=7501%3A%E8%80%83%E5%8F%A4%E5%AD%B8%E5%9C%B0%E5%9C%96" TargetMode="External"/><Relationship Id="rId6" Type="http://schemas.openxmlformats.org/officeDocument/2006/relationships/hyperlink" Target="http://wiki2.gamer.com.tw/wiki.php?n=7501:%E8%81%96%E5%8A%8D%E7%B3%BB%E5%88%97" TargetMode="External"/><Relationship Id="rId238" Type="http://schemas.openxmlformats.org/officeDocument/2006/relationships/hyperlink" Target="http://wiki2.gamer.com.tw/wiki.php?n=7501%3A%E6%94%BE%E9%80%90%E7%9A%84%E7%A2%8E%E7%89%87&amp;ss=7501" TargetMode="External"/><Relationship Id="rId445" Type="http://schemas.openxmlformats.org/officeDocument/2006/relationships/hyperlink" Target="http://wiki2.gamer.com.tw/wiki.php?n=7501%3A%E7%91%AA%E9%9B%85%E7%9A%84%E8%97%9D%E8%A1%93&amp;ss=7501" TargetMode="External"/><Relationship Id="rId487" Type="http://schemas.openxmlformats.org/officeDocument/2006/relationships/hyperlink" Target="http://wiki2.gamer.com.tw/wiki.php?n=7501%3A%E5%A0%B5%E5%A1%9E%E5%A4%A7%E6%B5%B7%E7%9A%84%E9%8E%96%E9%8F%88&amp;ss=7501" TargetMode="External"/><Relationship Id="rId610" Type="http://schemas.openxmlformats.org/officeDocument/2006/relationships/hyperlink" Target="http://wiki2.gamer.com.tw/wiki.php?n=7501:%E8%80%83%E5%8F%A4%E5%AD%B8%E5%9C%B0%E5%9C%96" TargetMode="External"/><Relationship Id="rId652" Type="http://schemas.openxmlformats.org/officeDocument/2006/relationships/hyperlink" Target="https://wiki2.gamer.com.tw/wiki.php?n=7501%3A%E6%95%99%E7%9A%87%E9%A0%98%E5%9C%B0%E7%9A%84%E8%AD%89%E6%93%9A&amp;ss=7501" TargetMode="External"/><Relationship Id="rId694" Type="http://schemas.openxmlformats.org/officeDocument/2006/relationships/hyperlink" Target="https://wiki2.gamer.com.tw/wiki.php?n=7501%3A%E4%B8%8D%E7%9F%A5%E9%81%93%E5%85%B6%E4%BB%96%E7%A5%9E%E6%98%8E&amp;ss=7501" TargetMode="External"/><Relationship Id="rId708" Type="http://schemas.openxmlformats.org/officeDocument/2006/relationships/hyperlink" Target="http://wiki2.gamer.com.tw/wiki.php?n=7501%3A%E5%8F%A6%E4%B8%80%E5%80%8B%E4%B8%96%E7%95%8C&amp;ss=7501" TargetMode="External"/><Relationship Id="rId291" Type="http://schemas.openxmlformats.org/officeDocument/2006/relationships/hyperlink" Target="http://wiki2.gamer.com.tw/wiki.php?n=7501:%E5%A0%86%E7%9F%B3%E4%B9%8B%E9%83%BD" TargetMode="External"/><Relationship Id="rId305" Type="http://schemas.openxmlformats.org/officeDocument/2006/relationships/hyperlink" Target="http://wiki2.gamer.com.tw/wiki.php?n=7501:%E7%B6%AD%E4%BA%AC%E6%B5%B7%E7%9B%9C%E7%9A%84%E7%94%9F%E6%B4%BB" TargetMode="External"/><Relationship Id="rId347" Type="http://schemas.openxmlformats.org/officeDocument/2006/relationships/hyperlink" Target="http://wiki2.gamer.com.tw/wiki.php?n=7501:%E4%B8%8D%E6%AD%B8%E4%B9%8B%E7%94%B1%E3%80%81%E4%B8%8D%E8%A7%A3%E4%B9%8B%E6%80%9D" TargetMode="External"/><Relationship Id="rId512" Type="http://schemas.openxmlformats.org/officeDocument/2006/relationships/hyperlink" Target="http://wiki2.gamer.com.tw/wiki.php?n=7501%3A%E8%80%83%E5%8F%A4%E5%AD%B8%E5%9C%B0%E5%9C%96" TargetMode="External"/><Relationship Id="rId44" Type="http://schemas.openxmlformats.org/officeDocument/2006/relationships/hyperlink" Target="https://wiki2.gamer.com.tw/wiki.php?n=7501:%E8%80%83%E5%8F%A4%E5%AD%B8%E5%9C%B0%E5%9C%96" TargetMode="External"/><Relationship Id="rId86" Type="http://schemas.openxmlformats.org/officeDocument/2006/relationships/hyperlink" Target="https://wiki2.gamer.com.tw/wiki.php?n=7501:%E8%80%83%E5%8F%A4%E5%AD%B8%E5%9C%B0%E5%9C%96" TargetMode="External"/><Relationship Id="rId151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389" Type="http://schemas.openxmlformats.org/officeDocument/2006/relationships/hyperlink" Target="http://wiki2.gamer.com.tw/wiki.php?n=7501:%E6%AD%B7%E5%8F%B2%E8%88%87%E7%A5%9E%E8%A9%B1%E4%B9%8B%E6%9B%B8" TargetMode="External"/><Relationship Id="rId554" Type="http://schemas.openxmlformats.org/officeDocument/2006/relationships/hyperlink" Target="http://wiki2.gamer.com.tw/wiki.php?n=7501%3A%E9%85%92%E7%A5%9E%E5%85%AC%E9%A4%A8&amp;ss=7501" TargetMode="External"/><Relationship Id="rId596" Type="http://schemas.openxmlformats.org/officeDocument/2006/relationships/hyperlink" Target="http://wiki2.gamer.com.tw/wiki.php?n=7501%3A%E5%8F%A4%E4%BB%A3%E6%B3%A2%E6%96%AF%E7%9A%84%E5%A4%A7%E5%AE%AE%E6%AE%BF&amp;ss=7501" TargetMode="External"/><Relationship Id="rId193" Type="http://schemas.openxmlformats.org/officeDocument/2006/relationships/hyperlink" Target="http://wiki2.gamer.com.tw/wiki.php?n=7501%3A%E8%A5%BF%E8%87%BA%E7%9A%84%E5%8F%A4%E6%96%87%E6%9B%B8" TargetMode="External"/><Relationship Id="rId207" Type="http://schemas.openxmlformats.org/officeDocument/2006/relationships/hyperlink" Target="http://wiki2.gamer.com.tw/wiki.php?n=7501%3A%E6%9C%AA%E7%9F%A5%E7%94%9F%E7%89%A9%E7%9A%84%E9%9B%95%E5%83%8F&amp;ss=7501" TargetMode="External"/><Relationship Id="rId249" Type="http://schemas.openxmlformats.org/officeDocument/2006/relationships/hyperlink" Target="http://wiki2.gamer.com.tw/wiki.php?n=7501%3A%E5%85%8B%E9%87%8C%E7%89%B9%E5%B3%B6%E7%9A%84%E5%82%B3%E8%AA%AA&amp;ss=7501" TargetMode="External"/><Relationship Id="rId414" Type="http://schemas.openxmlformats.org/officeDocument/2006/relationships/hyperlink" Target="http://wiki2.gamer.com.tw/wiki.php?n=7501:%E7%AB%8B%E5%BF%97%E5%90%91%E5%AD%B8%E7%9A%84%E5%B0%91%E5%A5%B3" TargetMode="External"/><Relationship Id="rId456" Type="http://schemas.openxmlformats.org/officeDocument/2006/relationships/hyperlink" Target="http://wiki2.gamer.com.tw/wiki.php?n=7501:%E9%BE%8D%E4%B9%8B%E5%A4%A7%E5%9C%B0&amp;ss=43163&amp;f=M" TargetMode="External"/><Relationship Id="rId498" Type="http://schemas.openxmlformats.org/officeDocument/2006/relationships/hyperlink" Target="http://wiki2.gamer.com.tw/wiki.php?n=7501%3A%E8%80%83%E5%8F%A4%E5%AD%B8%E5%9C%B0%E5%9C%96" TargetMode="External"/><Relationship Id="rId621" Type="http://schemas.openxmlformats.org/officeDocument/2006/relationships/hyperlink" Target="http://wiki2.gamer.com.tw/wiki.php?n=7501%3A%E8%80%83%E5%8F%A4%E5%AD%B8%E5%9C%B0%E5%9C%96" TargetMode="External"/><Relationship Id="rId663" Type="http://schemas.openxmlformats.org/officeDocument/2006/relationships/hyperlink" Target="https://wiki2.gamer.com.tw/wiki.php?n=7501%3A%E6%88%90%E5%88%97%E7%9A%84%E5%B7%A8%E7%9F%B3&amp;ss=7501" TargetMode="External"/><Relationship Id="rId13" Type="http://schemas.openxmlformats.org/officeDocument/2006/relationships/hyperlink" Target="http://wiki2.gamer.com.tw/wiki.php?n=7501:%E4%B8%8D%E6%95%97%E4%B9%8B%E5%8A%8D%E7%B3%BB%E5%88%97" TargetMode="External"/><Relationship Id="rId109" Type="http://schemas.openxmlformats.org/officeDocument/2006/relationships/hyperlink" Target="http://wiki2.gamer.com.tw/wiki.php?n=7501%3A%E7%82%BA%E8%90%AC%E4%BA%BA%E4%B9%8B%E8%81%96%E7%B6%93&amp;ss=7501" TargetMode="External"/><Relationship Id="rId260" Type="http://schemas.openxmlformats.org/officeDocument/2006/relationships/hyperlink" Target="http://wiki2.gamer.com.tw/wiki.php?n=7501:%E5%8F%A4%E4%BB%A3%E7%9A%84%E5%A4%A7%E5%BD%97%E6%98%9F" TargetMode="External"/><Relationship Id="rId316" Type="http://schemas.openxmlformats.org/officeDocument/2006/relationships/hyperlink" Target="http://wiki2.gamer.com.tw/wiki.php?n=7501%3A%E6%B2%89%E8%88%B9%E6%89%93%E6%92%88" TargetMode="External"/><Relationship Id="rId523" Type="http://schemas.openxmlformats.org/officeDocument/2006/relationships/hyperlink" Target="http://wiki2.gamer.com.tw/wiki.php?n=7501%3A%E6%B2%89%E8%88%B9%E6%89%93%E6%92%88" TargetMode="External"/><Relationship Id="rId55" Type="http://schemas.openxmlformats.org/officeDocument/2006/relationships/hyperlink" Target="https://wiki2.gamer.com.tw/wiki.php?n=7501%3A%E6%9F%90%E9%A0%85%E8%AA%BF%E6%9F%A5%E7%9A%84%E8%BF%BD%E5%8A%A0%E8%AA%BF%E6%9F%A5&amp;ss=7501" TargetMode="External"/><Relationship Id="rId97" Type="http://schemas.openxmlformats.org/officeDocument/2006/relationships/hyperlink" Target="http://wiki2.gamer.com.tw/wiki.php?ss=7501&amp;n=7501:%E5%B7%B4%E6%AF%94%E5%80%AB%E7%9A%84%E6%B3%95%E5%85%B8" TargetMode="External"/><Relationship Id="rId120" Type="http://schemas.openxmlformats.org/officeDocument/2006/relationships/hyperlink" Target="http://wiki2.gamer.com.tw/wiki.php?n=7501:%E7%B5%A6%E4%BA%88%E7%B4%84%E5%AE%9A%E7%9A%84%E6%9C%AA%E4%BE%86" TargetMode="External"/><Relationship Id="rId358" Type="http://schemas.openxmlformats.org/officeDocument/2006/relationships/hyperlink" Target="http://wiki2.gamer.com.tw/wiki.php?n=7501%3A%E6%82%8D%E5%A6%BB%E6%83%A1%E6%AF%8D&amp;ss=7501" TargetMode="External"/><Relationship Id="rId565" Type="http://schemas.openxmlformats.org/officeDocument/2006/relationships/hyperlink" Target="http://wiki2.gamer.com.tw/wiki.php?n=7501%3A%E5%B8%8C%E8%87%98%E7%81%AB&amp;ss=7501" TargetMode="External"/><Relationship Id="rId162" Type="http://schemas.openxmlformats.org/officeDocument/2006/relationships/hyperlink" Target="http://wiki2.gamer.com.tw/wiki.php?n=7501%3A%E8%81%AF%E7%B9%AB%E7%9A%84%E5%A5%BD%E5%A5%87%E5%BF%83" TargetMode="External"/><Relationship Id="rId218" Type="http://schemas.openxmlformats.org/officeDocument/2006/relationships/hyperlink" Target="http://wiki2.gamer.com.tw/wiki.php?n=7501:%E9%81%8E%E5%BE%80%E6%AD%B2%E6%9C%88%E7%9A%84%E6%95%85%E4%BA%8B" TargetMode="External"/><Relationship Id="rId425" Type="http://schemas.openxmlformats.org/officeDocument/2006/relationships/hyperlink" Target="http://wiki2.gamer.com.tw/wiki.php?n=7501%3A%E8%80%83%E5%8F%A4%E5%AD%B8%E5%9C%B0%E5%9C%96" TargetMode="External"/><Relationship Id="rId467" Type="http://schemas.openxmlformats.org/officeDocument/2006/relationships/hyperlink" Target="http://wiki2.gamer.com.tw/wiki.php?n=7501%3A%E6%B3%95%E8%80%81%E7%9A%84%E9%A3%BE%E5%93%81&amp;ss=7501" TargetMode="External"/><Relationship Id="rId632" Type="http://schemas.openxmlformats.org/officeDocument/2006/relationships/hyperlink" Target="http://wiki2.gamer.com.tw/wiki.php?n=7501%3A%E8%80%83%E5%8F%A4%E5%AD%B8%E5%9C%B0%E5%9C%96" TargetMode="External"/><Relationship Id="rId271" Type="http://schemas.openxmlformats.org/officeDocument/2006/relationships/hyperlink" Target="http://wiki2.gamer.com.tw/wiki.php?n=7501%3A%E7%8E%8B%E6%97%8F%E4%B9%8B%E8%A1%80%E8%88%87%E7%9C%BE%E7%A5%9E%E4%B9%8B%E5%AE%88%E8%AD%B7&amp;ss=7501" TargetMode="External"/><Relationship Id="rId674" Type="http://schemas.openxmlformats.org/officeDocument/2006/relationships/hyperlink" Target="https://wiki2.gamer.com.tw/wiki.php?n=7501%3A%E7%99%BE%E6%BF%9F%E9%83%BD%E5%9F%8E%E4%B9%8B%E9%81%BA%E8%B7%A1&amp;ss=7501" TargetMode="External"/><Relationship Id="rId24" Type="http://schemas.openxmlformats.org/officeDocument/2006/relationships/hyperlink" Target="http://wiki2.gamer.com.tw/wiki.php?n=7501:%E6%94%B6%E5%BE%A9%E5%A4%B1%E5%9C%B0%E9%81%8B%E5%8B%95%E7%B3%BB%E5%88%97" TargetMode="External"/><Relationship Id="rId66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31" Type="http://schemas.openxmlformats.org/officeDocument/2006/relationships/hyperlink" Target="http://wiki2.gamer.com.tw/wiki.php?n=7501:%E5%85%83%E6%9C%9D%E7%9A%84%E6%AD%B7%E5%8F%B2%E6%9B%B8" TargetMode="External"/><Relationship Id="rId327" Type="http://schemas.openxmlformats.org/officeDocument/2006/relationships/hyperlink" Target="http://wiki2.gamer.com.tw/wiki.php?n=7501%3A%E6%BD%94%E8%AB%BE%E6%AF%94%E9%9B%85%E7%9A%84%E5%B0%8F%E5%8A%8D&amp;ss=7501" TargetMode="External"/><Relationship Id="rId369" Type="http://schemas.openxmlformats.org/officeDocument/2006/relationships/hyperlink" Target="http://wiki2.gamer.com.tw/wiki.php?n=7501%3A%E9%84%AD%E5%92%8C%E7%9A%84%E8%88%AA%E6%B5%B7%E6%97%A5%E8%AA%8C&amp;ss=7501" TargetMode="External"/><Relationship Id="rId534" Type="http://schemas.openxmlformats.org/officeDocument/2006/relationships/hyperlink" Target="http://wiki2.gamer.com.tw/wiki.php?n=7501:%E6%9C%9D%E9%AE%AE&amp;ss=43163&amp;f=M" TargetMode="External"/><Relationship Id="rId576" Type="http://schemas.openxmlformats.org/officeDocument/2006/relationships/hyperlink" Target="http://wiki2.gamer.com.tw/wiki.php?n=7501%3A%E8%80%83%E5%8F%A4%E5%AD%B8%E5%9C%B0%E5%9C%96" TargetMode="External"/><Relationship Id="rId173" Type="http://schemas.openxmlformats.org/officeDocument/2006/relationships/hyperlink" Target="http://wiki2.gamer.com.tw/wiki.php?n=7501:%E6%96%87%E5%AD%97%E8%B3%87%E6%96%99%E7%9A%84%E6%94%B6%E9%9B%86" TargetMode="External"/><Relationship Id="rId229" Type="http://schemas.openxmlformats.org/officeDocument/2006/relationships/hyperlink" Target="http://wiki2.gamer.com.tw/wiki.php?n=7501%3A%E5%A4%A7%E5%B8%9D%E7%9A%84%E9%80%B8%E8%81%9E&amp;ss=7501" TargetMode="External"/><Relationship Id="rId380" Type="http://schemas.openxmlformats.org/officeDocument/2006/relationships/hyperlink" Target="http://wiki2.gamer.com.tw/wiki.php?n=7501:%E8%AA%9E%E8%BF%B0%E6%9C%9D%E9%AE%AE%E4%B8%89%E5%9C%8B%E6%AD%B7%E5%8F%B2" TargetMode="External"/><Relationship Id="rId436" Type="http://schemas.openxmlformats.org/officeDocument/2006/relationships/hyperlink" Target="http://wiki2.gamer.com.tw/wiki.php?n=7501%3A%E8%8B%B1%E9%9B%84%E4%B9%8B%E6%AD%BB&amp;ss=7501" TargetMode="External"/><Relationship Id="rId601" Type="http://schemas.openxmlformats.org/officeDocument/2006/relationships/hyperlink" Target="http://wiki2.gamer.com.tw/wiki.php?n=7501%3A%E8%AA%BF%E6%9F%A5%E5%90%89%E8%96%A9%E7%9A%84%E9%87%91%E5%AD%97%E5%A1%94" TargetMode="External"/><Relationship Id="rId643" Type="http://schemas.openxmlformats.org/officeDocument/2006/relationships/hyperlink" Target="https://wiki2.gamer.com.tw/wiki.php?n=7501:%E5%8D%B0%E5%BA%A6%E7%9A%84%E5%8F%A4%E4%BB%A3%E6%95%98%E4%BA%8B%E8%A9%A9" TargetMode="External"/><Relationship Id="rId240" Type="http://schemas.openxmlformats.org/officeDocument/2006/relationships/hyperlink" Target="http://wiki2.gamer.com.tw/wiki.php?n=7501%3A%E9%90%B5%E4%B9%8B%E5%9C%8B&amp;ss=7501" TargetMode="External"/><Relationship Id="rId478" Type="http://schemas.openxmlformats.org/officeDocument/2006/relationships/hyperlink" Target="http://wiki2.gamer.com.tw/wiki.php?n=7501%3A%E5%B0%91%E5%B9%B4%E7%8E%8B%E7%9A%84%E8%B6%B3%E8%B7%A1&amp;ss=7501" TargetMode="External"/><Relationship Id="rId685" Type="http://schemas.openxmlformats.org/officeDocument/2006/relationships/hyperlink" Target="https://wiki2.gamer.com.tw/wiki.php?n=7501%3A%E6%83%B3%E4%B8%8D%E5%88%B0%E7%9A%84%E5%87%BA%E8%99%95&amp;ss=7501" TargetMode="External"/><Relationship Id="rId35" Type="http://schemas.openxmlformats.org/officeDocument/2006/relationships/hyperlink" Target="http://wiki2.gamer.com.tw/wiki.php?n=7501:%E6%96%87%E8%98%AD%E5%B3%B6%E7%B3%BB%E5%88%97" TargetMode="External"/><Relationship Id="rId77" Type="http://schemas.openxmlformats.org/officeDocument/2006/relationships/hyperlink" Target="https://wiki2.gamer.com.tw/wiki.php?n=7501:%E5%A1%9E%E7%B6%AD%E7%88%BE%E6%9B%B8%E5%BA%AB" TargetMode="External"/><Relationship Id="rId100" Type="http://schemas.openxmlformats.org/officeDocument/2006/relationships/hyperlink" Target="http://wiki2.gamer.com.tw/wiki.php?n=7501:%E8%99%9B%E5%81%87%E7%9A%84%E7%9C%9F%E7%9B%B8" TargetMode="External"/><Relationship Id="rId282" Type="http://schemas.openxmlformats.org/officeDocument/2006/relationships/hyperlink" Target="http://wiki2.gamer.com.tw/wiki.php?n=7501:%E5%88%A9%E9%A6%AC%E6%95%99%E6%9C%83&amp;ss=7501&amp;f=M" TargetMode="External"/><Relationship Id="rId338" Type="http://schemas.openxmlformats.org/officeDocument/2006/relationships/hyperlink" Target="http://wiki2.gamer.com.tw/wiki.php?n=7501:%E5%90%89%E8%96%A9%E9%87%91%E5%AD%97%E5%A1%94%E5%9C%B0%E4%B8%8B%E5%9F%8E&amp;ss=7501&amp;f=M" TargetMode="External"/><Relationship Id="rId503" Type="http://schemas.openxmlformats.org/officeDocument/2006/relationships/hyperlink" Target="http://wiki2.gamer.com.tw/wiki.php?n=7501%3A%E5%A5%87%E5%B2%A9%E7%9A%84%E5%AE%97%E6%95%99%E9%83%BD%E5%B8%82&amp;ss=7501" TargetMode="External"/><Relationship Id="rId545" Type="http://schemas.openxmlformats.org/officeDocument/2006/relationships/hyperlink" Target="http://wiki2.gamer.com.tw/wiki.php?n=7501%3A%E5%90%8D%E5%B0%87%E7%9A%84%E6%8C%87%E6%8F%AE&amp;ss=7501" TargetMode="External"/><Relationship Id="rId587" Type="http://schemas.openxmlformats.org/officeDocument/2006/relationships/hyperlink" Target="http://wiki2.gamer.com.tw/wiki.php?n=7501%3A%E8%80%83%E5%8F%A4%E5%AD%B8%E5%9C%B0%E5%9C%96" TargetMode="External"/><Relationship Id="rId710" Type="http://schemas.openxmlformats.org/officeDocument/2006/relationships/hyperlink" Target="https://wiki2.gamer.com.tw/wiki.php?n=7501%3A%E8%A2%AB%E7%A5%9E%E9%81%B8%E4%B8%AD%E7%9A%84%E5%85%A9%E4%BD%8D%E5%9C%8B%E7%8E%8B&amp;ss=7501" TargetMode="External"/><Relationship Id="rId8" Type="http://schemas.openxmlformats.org/officeDocument/2006/relationships/hyperlink" Target="http://wiki2.gamer.com.tw/wiki.php?n=7501:%E7%A5%9E%E5%85%89%E6%88%9F%E7%B3%BB%E5%88%97" TargetMode="External"/><Relationship Id="rId142" Type="http://schemas.openxmlformats.org/officeDocument/2006/relationships/hyperlink" Target="http://wiki2.gamer.com.tw/wiki.php?n=7501%3A%E8%81%AF%E7%B9%AB%E7%9A%84%E5%A5%BD%E5%A5%87%E5%BF%83&amp;ss=7501" TargetMode="External"/><Relationship Id="rId184" Type="http://schemas.openxmlformats.org/officeDocument/2006/relationships/hyperlink" Target="http://wiki2.gamer.com.tw/wiki.php?n=7501%3A%E5%A5%87%E5%B2%A9%E7%9A%84%E5%AE%97%E6%95%99%E9%83%BD%E5%B8%82&amp;ss=7501" TargetMode="External"/><Relationship Id="rId391" Type="http://schemas.openxmlformats.org/officeDocument/2006/relationships/hyperlink" Target="http://wiki2.gamer.com.tw/wiki.php?n=7501:%E4%B8%89%E5%9C%8B%E6%99%82%E4%BB%A3%E7%9A%84%E9%81%BA%E7%89%A9" TargetMode="External"/><Relationship Id="rId405" Type="http://schemas.openxmlformats.org/officeDocument/2006/relationships/hyperlink" Target="http://wiki2.gamer.com.tw/wiki.php?n=7501%3A%E5%84%80%E5%BC%8F%E7%9A%84%E5%9C%B0%E9%BB%9E&amp;ss=7501" TargetMode="External"/><Relationship Id="rId447" Type="http://schemas.openxmlformats.org/officeDocument/2006/relationships/hyperlink" Target="http://wiki2.gamer.com.tw/wiki.php?n=7501%3A%E6%8B%89%E9%81%94%E6%A2%85%E6%96%AF%E8%88%87%E9%98%BF%E4%BC%8A%E9%81%94%E7%9A%84%E5%A2%93%E7%A2%91&amp;ss=7501" TargetMode="External"/><Relationship Id="rId612" Type="http://schemas.openxmlformats.org/officeDocument/2006/relationships/hyperlink" Target="http://wiki2.gamer.com.tw/wiki.php?n=7501%3A%E8%80%83%E5%8F%A4%E5%AD%B8%E5%9C%B0%E5%9C%96" TargetMode="External"/><Relationship Id="rId251" Type="http://schemas.openxmlformats.org/officeDocument/2006/relationships/hyperlink" Target="http://wiki2.gamer.com.tw/wiki.php?n=7501:%E6%AD%BB%E4%B8%8D%E4%BA%86%E7%9A%84%E4%BA%BA%E7%9A%84%E5%82%B3%E8%AA%AA" TargetMode="External"/><Relationship Id="rId489" Type="http://schemas.openxmlformats.org/officeDocument/2006/relationships/hyperlink" Target="http://wiki2.gamer.com.tw/wiki.php?n=7501%3A%E8%80%83%E5%8F%A4%E5%AD%B8%E5%9C%B0%E5%9C%96" TargetMode="External"/><Relationship Id="rId654" Type="http://schemas.openxmlformats.org/officeDocument/2006/relationships/hyperlink" Target="https://wiki2.gamer.com.tw/wiki.php?n=7501%3A%E8%81%96%E5%8A%8D%E7%9A%84%E5%8E%BB%E5%90%91&amp;ss=7501" TargetMode="External"/><Relationship Id="rId696" Type="http://schemas.openxmlformats.org/officeDocument/2006/relationships/hyperlink" Target="https://wiki2.gamer.com.tw/wiki.php?n=7501%3A%E5%8F%A4%E4%BB%A3%E6%96%87%E6%98%8E%E7%9A%84%E5%A4%A7%E9%83%BD%E5%B8%82&amp;ss=7501" TargetMode="External"/><Relationship Id="rId46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93" Type="http://schemas.openxmlformats.org/officeDocument/2006/relationships/hyperlink" Target="http://wiki2.gamer.com.tw/wiki.php?n=7501:%E5%8D%94%E5%8A%A9%E8%AA%BF%E6%9F%A5%E6%96%B0%E7%BE%85%E9%81%BA%E7%89%A9" TargetMode="External"/><Relationship Id="rId307" Type="http://schemas.openxmlformats.org/officeDocument/2006/relationships/hyperlink" Target="http://wiki2.gamer.com.tw/wiki.php?n=7501%3A%E4%BB%A5%E5%89%8D%E5%B0%B1%E6%9C%89%E7%9A%84%E9%AB%98%E6%80%A7%E8%83%BD%E8%88%B9%E9%9A%BB&amp;ss=7501" TargetMode="External"/><Relationship Id="rId349" Type="http://schemas.openxmlformats.org/officeDocument/2006/relationships/hyperlink" Target="http://wiki2.gamer.com.tw/wiki.php?n=7501:%E5%AE%89%E5%9C%B0%E6%96%AF%E7%9A%84%E5%A4%A7%E5%9C%B0%E6%AF%8D%E7%A5%9E" TargetMode="External"/><Relationship Id="rId514" Type="http://schemas.openxmlformats.org/officeDocument/2006/relationships/hyperlink" Target="http://wiki2.gamer.com.tw/wiki.php?n=7501%3A%E9%98%BF%E5%A5%91%E7%BE%8E%E5%B0%BC%E5%BE%B7%E7%8E%8B%E6%9C%9D%E7%9A%84%E6%9C%80%E5%BE%8C&amp;ss=7501" TargetMode="External"/><Relationship Id="rId556" Type="http://schemas.openxmlformats.org/officeDocument/2006/relationships/hyperlink" Target="http://wiki2.gamer.com.tw/wiki.php?n=7501%3A%E8%80%83%E5%8F%A4%E5%AD%B8%E5%9C%B0%E5%9C%96" TargetMode="External"/><Relationship Id="rId88" Type="http://schemas.openxmlformats.org/officeDocument/2006/relationships/hyperlink" Target="https://gvdb.mydns.jp/r/qKHkjethfn" TargetMode="External"/><Relationship Id="rId111" Type="http://schemas.openxmlformats.org/officeDocument/2006/relationships/hyperlink" Target="http://wiki2.gamer.com.tw/wiki.php?n=7501:%E6%96%87%E5%AD%97%E8%B3%87%E6%96%99%E7%9A%84%E6%94%B6%E9%9B%86" TargetMode="External"/><Relationship Id="rId153" Type="http://schemas.openxmlformats.org/officeDocument/2006/relationships/hyperlink" Target="http://wiki2.gamer.com.tw/wiki.php?n=7501%3A%E8%AA%BF%E6%9F%A5%E6%96%AF%E9%80%9A%E4%BA%A8%E5%A5%87%E9%81%BA%E8%B7%A1" TargetMode="External"/><Relationship Id="rId195" Type="http://schemas.openxmlformats.org/officeDocument/2006/relationships/hyperlink" Target="http://wiki2.gamer.com.tw/wiki.php?n=7501%3A%E8%AA%BF%E6%9F%A5%E5%90%89%E8%96%A9%E7%9A%84%E9%87%91%E5%AD%97%E5%A1%94" TargetMode="External"/><Relationship Id="rId209" Type="http://schemas.openxmlformats.org/officeDocument/2006/relationships/hyperlink" Target="http://wiki2.gamer.com.tw/wiki.php?n=7501%3A%E9%98%BF%E8%8C%B2%E7%89%B9%E5%85%8B%E4%BA%BA%E5%92%8C%E9%BB%91%E6%9B%9C%E7%9F%B3&amp;ss=7501" TargetMode="External"/><Relationship Id="rId360" Type="http://schemas.openxmlformats.org/officeDocument/2006/relationships/hyperlink" Target="http://wiki2.gamer.com.tw/wiki.php?n=7501%3A%E8%A5%BF%E8%87%BA%E7%9A%84%E6%88%B0%E8%A1%93%E5%85%B5%E5%99%A8&amp;ss=7501" TargetMode="External"/><Relationship Id="rId416" Type="http://schemas.openxmlformats.org/officeDocument/2006/relationships/hyperlink" Target="http://wiki2.gamer.com.tw/wiki.php?n=7501%3A%E9%81%AD%E7%9B%9C%E5%8F%96%E7%9A%84%E7%A2%91%E6%96%87&amp;ss=7501" TargetMode="External"/><Relationship Id="rId598" Type="http://schemas.openxmlformats.org/officeDocument/2006/relationships/hyperlink" Target="http://wiki2.gamer.com.tw/wiki.php?n=7501%3A%E8%AA%BF%E6%9F%A5%E5%90%89%E8%96%A9%E7%9A%84%E9%87%91%E5%AD%97%E5%A1%94" TargetMode="External"/><Relationship Id="rId220" Type="http://schemas.openxmlformats.org/officeDocument/2006/relationships/hyperlink" Target="http://wiki2.gamer.com.tw/wiki.php?n=7501%3A%E5%B8%95%E6%8B%89%E4%B8%81%C2%B7%E5%A5%A7%E5%88%A9%E7%B6%AD%E8%80%B6" TargetMode="External"/><Relationship Id="rId458" Type="http://schemas.openxmlformats.org/officeDocument/2006/relationships/hyperlink" Target="http://wiki2.gamer.com.tw/wiki.php?n=7501%3A%E5%87%B1%E6%92%92%E8%88%87%E5%85%8B%E5%88%A9%E5%A5%A7%E5%B8%95%E7%89%B9%E6%8B%89&amp;ss=7501" TargetMode="External"/><Relationship Id="rId623" Type="http://schemas.openxmlformats.org/officeDocument/2006/relationships/hyperlink" Target="http://wiki2.gamer.com.tw/wiki.php?n=7501%3A%E8%80%83%E5%8F%A4%E5%AD%B8%E5%9C%B0%E5%9C%96" TargetMode="External"/><Relationship Id="rId665" Type="http://schemas.openxmlformats.org/officeDocument/2006/relationships/hyperlink" Target="https://wiki2.gamer.com.tw/wiki.php?n=7501%3A%E7%A7%BB%E6%B0%91%E5%9F%8E%E5%B8%82%E7%9A%84%E8%91%A1%E8%90%84%E9%85%92%E5%95%86&amp;ss=7501" TargetMode="External"/><Relationship Id="rId15" Type="http://schemas.openxmlformats.org/officeDocument/2006/relationships/hyperlink" Target="http://wiki2.gamer.com.tw/wiki.php?n=7501:%E4%BA%9E%E7%89%B9%E8%98%AD%E6%8F%90%E6%96%AF%E7%B3%BB%E5%88%97" TargetMode="External"/><Relationship Id="rId5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62" Type="http://schemas.openxmlformats.org/officeDocument/2006/relationships/hyperlink" Target="http://wiki2.gamer.com.tw/wiki.php?n=7501:%E5%8F%A4%E4%BB%A3%E5%BB%BA%E7%AF%89%E6%8C%87%E5%8D%97" TargetMode="External"/><Relationship Id="rId318" Type="http://schemas.openxmlformats.org/officeDocument/2006/relationships/hyperlink" Target="http://wiki2.gamer.com.tw/wiki.php?n=7501:%E9%81%A0%E5%BE%81%E5%8F%B2%E8%A9%A9" TargetMode="External"/><Relationship Id="rId525" Type="http://schemas.openxmlformats.org/officeDocument/2006/relationships/hyperlink" Target="http://wiki2.gamer.com.tw/wiki.php?n=7501%3A%E8%80%83%E5%8F%A4%E5%AD%B8%E5%9C%B0%E5%9C%96" TargetMode="External"/><Relationship Id="rId567" Type="http://schemas.openxmlformats.org/officeDocument/2006/relationships/hyperlink" Target="http://wiki2.gamer.com.tw/wiki.php?n=7501%3A%E8%80%83%E5%8F%A4%E5%AD%B8%E5%9C%B0%E5%9C%96" TargetMode="External"/><Relationship Id="rId99" Type="http://schemas.openxmlformats.org/officeDocument/2006/relationships/hyperlink" Target="http://wiki2.gamer.com.tw/wiki.php?n=7501%3A%E7%B6%AD%E4%BA%AC%E6%B5%B7%E7%9B%9C%E7%9A%84%E6%88%B0%E5%9C%B0" TargetMode="External"/><Relationship Id="rId122" Type="http://schemas.openxmlformats.org/officeDocument/2006/relationships/hyperlink" Target="http://wiki2.gamer.com.tw/wiki.php?n=7501:%E8%AB%BE%E4%BA%9E%E7%9A%84%E5%88%A5%E5%90%8D" TargetMode="External"/><Relationship Id="rId164" Type="http://schemas.openxmlformats.org/officeDocument/2006/relationships/hyperlink" Target="http://wiki2.gamer.com.tw/wiki.php?n=7501:%E9%AB%98%E7%B4%9A%E7%B4%A1%E7%B9%94%E5%93%81%E7%9A%84%E7%B4%A0%E6%9D%90" TargetMode="External"/><Relationship Id="rId371" Type="http://schemas.openxmlformats.org/officeDocument/2006/relationships/hyperlink" Target="http://wiki2.gamer.com.tw/wiki.php?n=7501:%E9%BE%8D%E4%B9%8B%E5%A4%A7%E5%9C%B0&amp;ss=7501&amp;f=M" TargetMode="External"/><Relationship Id="rId427" Type="http://schemas.openxmlformats.org/officeDocument/2006/relationships/hyperlink" Target="http://wiki2.gamer.com.tw/wiki.php?n=7501%3A%E4%B8%96%E7%95%8C%E4%B8%83%E5%A4%A7%E5%A5%87%E8%A7%80%E4%B9%8B%E4%B8%BB&amp;ss=7501" TargetMode="External"/><Relationship Id="rId469" Type="http://schemas.openxmlformats.org/officeDocument/2006/relationships/hyperlink" Target="http://wiki2.gamer.com.tw/wiki.php?n=7501%3A%E5%A5%87%E5%A6%99%E7%9A%84%E7%95%AB&amp;ss=7501" TargetMode="External"/><Relationship Id="rId634" Type="http://schemas.openxmlformats.org/officeDocument/2006/relationships/hyperlink" Target="http://wiki2.gamer.com.tw/wiki.php?n=7501%3A%E8%80%83%E5%8F%A4%E5%AD%B8%E5%9C%B0%E5%9C%96" TargetMode="External"/><Relationship Id="rId676" Type="http://schemas.openxmlformats.org/officeDocument/2006/relationships/hyperlink" Target="https://wiki2.gamer.com.tw/wiki.php?n=7501%3A%E8%AA%BF%E6%9F%A5%E6%96%B0%E5%B9%BE%E5%85%A7%E4%BA%9E%E5%B3%B6%E6%9D%B1%E6%96%B9%E6%B5%B7%E5%9F%9F&amp;ss=7501" TargetMode="External"/><Relationship Id="rId26" Type="http://schemas.openxmlformats.org/officeDocument/2006/relationships/hyperlink" Target="http://wiki2.gamer.com.tw/wiki.php?n=7501:%E7%9B%9C%E8%B3%8A%E9%A8%8E%E5%A3%AB%E7%B3%BB%E5%88%97" TargetMode="External"/><Relationship Id="rId231" Type="http://schemas.openxmlformats.org/officeDocument/2006/relationships/hyperlink" Target="http://wiki2.gamer.com.tw/wiki.php?n=7501:%E6%A2%9D%E6%A2%9D%E5%A4%A7%E8%B7%AF%E9%80%9A%E7%BE%85%E9%A6%AC" TargetMode="External"/><Relationship Id="rId273" Type="http://schemas.openxmlformats.org/officeDocument/2006/relationships/hyperlink" Target="http://wiki2.gamer.com.tw/wiki.php?n=7501%3A%E6%98%9F%E4%B9%8B%E6%88%B0%E7%88%AD&amp;ss=7501" TargetMode="External"/><Relationship Id="rId329" Type="http://schemas.openxmlformats.org/officeDocument/2006/relationships/hyperlink" Target="http://wiki2.gamer.com.tw/wiki.php?n=7501%3A%E4%BA%9E%E6%AD%B7%E5%B1%B1%E5%A4%A7%E6%88%B0%E5%BD%B9&amp;ss=7501" TargetMode="External"/><Relationship Id="rId480" Type="http://schemas.openxmlformats.org/officeDocument/2006/relationships/hyperlink" Target="http://wiki2.gamer.com.tw/wiki.php?n=7501%3A%E5%90%8D%E5%90%9B%E7%9A%84%E7%B4%80%E9%8C%84&amp;ss=7501" TargetMode="External"/><Relationship Id="rId536" Type="http://schemas.openxmlformats.org/officeDocument/2006/relationships/hyperlink" Target="http://wiki2.gamer.com.tw/wiki.php?n=7501%3A%E8%80%83%E5%8F%A4%E5%AD%B8%E5%9C%B0%E5%9C%96" TargetMode="External"/><Relationship Id="rId701" Type="http://schemas.openxmlformats.org/officeDocument/2006/relationships/hyperlink" Target="https://wiki2.gamer.com.tw/wiki.php?n=7501%3A%E8%81%96%E5%9C%B0%E7%9A%84%E7%9F%B3%E6%B4%9E%E5%A3%81%E7%95%AB&amp;ss=7501" TargetMode="External"/><Relationship Id="rId6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33" Type="http://schemas.openxmlformats.org/officeDocument/2006/relationships/hyperlink" Target="http://wiki2.gamer.com.tw/wiki.php?n=7501%3A%E5%A5%AA%E9%AD%82%E5%8A%8D&amp;ss=7501" TargetMode="External"/><Relationship Id="rId175" Type="http://schemas.openxmlformats.org/officeDocument/2006/relationships/hyperlink" Target="https://wiki2.gamer.com.tw/wiki.php?n=7501%3A%E7%A0%94%E7%A9%B6%E8%92%B8%E6%B1%BD%E8%A3%9D%E7%BD%AE%E7%9A%84%E9%96%8B%E7%AB%AF&amp;ss=7501" TargetMode="External"/><Relationship Id="rId340" Type="http://schemas.openxmlformats.org/officeDocument/2006/relationships/hyperlink" Target="http://wiki2.gamer.com.tw/wiki.php?n=7501:%E6%BB%BF%E8%BC%89%E5%AF%B6%E7%89%A9%E7%9A%84%E8%A6%81%E5%A1%9E" TargetMode="External"/><Relationship Id="rId578" Type="http://schemas.openxmlformats.org/officeDocument/2006/relationships/hyperlink" Target="http://wiki2.gamer.com.tw/wiki.php?n=7501%3A%E8%80%83%E5%8F%A4%E5%AD%B8%E5%9C%B0%E5%9C%96" TargetMode="External"/><Relationship Id="rId200" Type="http://schemas.openxmlformats.org/officeDocument/2006/relationships/hyperlink" Target="http://wiki2.gamer.com.tw/wiki.php?n=7501%3A%E7%8E%8B%E5%AE%A4%E7%9A%84%E5%BE%BD%E7%AB%A0&amp;ss=7501" TargetMode="External"/><Relationship Id="rId382" Type="http://schemas.openxmlformats.org/officeDocument/2006/relationships/hyperlink" Target="http://wiki2.gamer.com.tw/wiki.php?n=7501%3A%E8%80%83%E5%8F%A4%E5%AD%B8%E5%9C%B0%E5%9C%96" TargetMode="External"/><Relationship Id="rId438" Type="http://schemas.openxmlformats.org/officeDocument/2006/relationships/hyperlink" Target="http://wiki2.gamer.com.tw/wiki.php?n=7501:%E5%9C%8B%E7%8E%8B%E7%9A%84%E7%9F%B3%E7%A2%91" TargetMode="External"/><Relationship Id="rId603" Type="http://schemas.openxmlformats.org/officeDocument/2006/relationships/hyperlink" Target="http://wiki2.gamer.com.tw/wiki.php?n=7501%3A%E6%84%9B%E7%88%BE%E8%98%AD%E7%9A%84%E9%81%BA%E8%B7%A1&amp;ss=7501" TargetMode="External"/><Relationship Id="rId645" Type="http://schemas.openxmlformats.org/officeDocument/2006/relationships/hyperlink" Target="https://wiki2.gamer.com.tw/wiki.php?n=7501%3A%E6%B5%B7%E4%B8%8A%E8%8C%B6%E6%9C%83&amp;ss=7501" TargetMode="External"/><Relationship Id="rId687" Type="http://schemas.openxmlformats.org/officeDocument/2006/relationships/hyperlink" Target="https://wiki2.gamer.com.tw/wiki.php?n=7501%3A%E6%B0%B8%E6%81%86%E7%9A%84%E8%A8%98%E6%86%B6&amp;ss=7501" TargetMode="External"/><Relationship Id="rId242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284" Type="http://schemas.openxmlformats.org/officeDocument/2006/relationships/hyperlink" Target="http://wiki2.gamer.com.tw/wiki.php?n=7501%3A%E8%A2%AB%E5%91%BD%E9%81%8B%E6%8D%89%E5%BC%84%E7%9A%84%E5%85%AC%E4%B8%BB" TargetMode="External"/><Relationship Id="rId491" Type="http://schemas.openxmlformats.org/officeDocument/2006/relationships/hyperlink" Target="http://wiki2.gamer.com.tw/wiki.php?n=7501%3A%E8%AA%BF%E6%9F%A5%E5%90%89%E8%96%A9%E7%9A%84%E9%87%91%E5%AD%97%E5%A1%94" TargetMode="External"/><Relationship Id="rId505" Type="http://schemas.openxmlformats.org/officeDocument/2006/relationships/hyperlink" Target="http://wiki2.gamer.com.tw/wiki.php?n=7501:%E6%9C%9D%E9%AE%AE&amp;ss=43163&amp;f=M" TargetMode="External"/><Relationship Id="rId712" Type="http://schemas.openxmlformats.org/officeDocument/2006/relationships/vmlDrawing" Target="../drawings/vmlDrawing1.vml"/><Relationship Id="rId37" Type="http://schemas.openxmlformats.org/officeDocument/2006/relationships/hyperlink" Target="http://wiki2.gamer.com.tw/wiki.php?n=7501:%E6%AD%B7%E5%8F%B2%E7%9A%84%E8%83%8C%E9%9D%A2%E7%B3%BB%E5%88%97" TargetMode="External"/><Relationship Id="rId79" Type="http://schemas.openxmlformats.org/officeDocument/2006/relationships/hyperlink" Target="https://gvdb.mydns.jp/r/aAkH3RjNbw" TargetMode="External"/><Relationship Id="rId102" Type="http://schemas.openxmlformats.org/officeDocument/2006/relationships/hyperlink" Target="http://wiki2.gamer.com.tw/wiki.php?n=7501%3A%E5%88%BB%E6%96%BC%E5%8A%8D%E4%B8%8A%E7%9A%84%E6%96%87%E5%AD%97" TargetMode="External"/><Relationship Id="rId144" Type="http://schemas.openxmlformats.org/officeDocument/2006/relationships/hyperlink" Target="http://wiki2.gamer.com.tw/wiki.php?n=7501%3A%E6%B0%B8%E9%81%A0%E7%9A%84%E7%9F%A2%E8%BB%8A%E8%8F%8A&amp;ss=7501" TargetMode="External"/><Relationship Id="rId547" Type="http://schemas.openxmlformats.org/officeDocument/2006/relationships/hyperlink" Target="http://wiki2.gamer.com.tw/wiki.php?n=7501%3A%E5%97%9C%E8%A1%80%E6%9A%B4%E5%90%9B&amp;ss=7501" TargetMode="External"/><Relationship Id="rId589" Type="http://schemas.openxmlformats.org/officeDocument/2006/relationships/hyperlink" Target="http://wiki2.gamer.com.tw/wiki.php?n=7501%3A%E8%80%83%E5%8F%A4%E5%AD%B8%E5%9C%B0%E5%9C%96" TargetMode="External"/><Relationship Id="rId90" Type="http://schemas.openxmlformats.org/officeDocument/2006/relationships/hyperlink" Target="https://gvdb.mydns.jp/r/iFbafMEVTM" TargetMode="External"/><Relationship Id="rId186" Type="http://schemas.openxmlformats.org/officeDocument/2006/relationships/hyperlink" Target="http://wiki2.gamer.com.tw/wiki.php?n=7501:%E9%BE%8D%E4%B9%8B%E5%A4%A7%E5%9C%B0" TargetMode="External"/><Relationship Id="rId351" Type="http://schemas.openxmlformats.org/officeDocument/2006/relationships/hyperlink" Target="http://wiki2.gamer.com.tw/wiki.php?n=7501%3A%E5%8F%A4%E4%BB%A3%E6%B3%A2%E6%96%AF%E7%9A%84%E5%A4%A7%E5%AE%AE%E6%AE%BF&amp;ss=7501" TargetMode="External"/><Relationship Id="rId393" Type="http://schemas.openxmlformats.org/officeDocument/2006/relationships/hyperlink" Target="http://wiki2.gamer.com.tw/wiki.php?n=7501%3A%E5%A4%A7%E8%88%AA%E6%B5%B7%E6%99%82%E4%BB%A3%E7%9A%84%E5%85%88%E9%A9%85&amp;ss=7501" TargetMode="External"/><Relationship Id="rId407" Type="http://schemas.openxmlformats.org/officeDocument/2006/relationships/hyperlink" Target="http://wiki2.gamer.com.tw/wiki.php?n=7501:TA3_GreatPlains&amp;ss=7501&amp;f=M" TargetMode="External"/><Relationship Id="rId449" Type="http://schemas.openxmlformats.org/officeDocument/2006/relationships/hyperlink" Target="http://wiki2.gamer.com.tw/wiki.php?n=7501:%E6%9F%90%E5%B7%AB%E5%A5%B3%E7%9A%84%E6%95%85%E4%BA%8B" TargetMode="External"/><Relationship Id="rId614" Type="http://schemas.openxmlformats.org/officeDocument/2006/relationships/hyperlink" Target="http://wiki2.gamer.com.tw/wiki.php?n=7501%3A%E8%80%83%E5%8F%A4%E5%AD%B8%E5%9C%B0%E5%9C%96" TargetMode="External"/><Relationship Id="rId656" Type="http://schemas.openxmlformats.org/officeDocument/2006/relationships/hyperlink" Target="https://gvdb.mydns.jp/r/x3qi9sjkcU" TargetMode="External"/><Relationship Id="rId211" Type="http://schemas.openxmlformats.org/officeDocument/2006/relationships/hyperlink" Target="http://wiki2.gamer.com.tw/wiki.php?n=7501:%E4%BF%84%E7%BE%85%E6%96%AF%E7%9A%87%E5%B8%9D%E5%BE%B9%E5%BA%95%E8%AA%BF%E6%9F%A5" TargetMode="External"/><Relationship Id="rId253" Type="http://schemas.openxmlformats.org/officeDocument/2006/relationships/hyperlink" Target="http://wiki2.gamer.com.tw/wiki.php?n=7501:%E5%9F%BA%E8%BC%94%E5%A4%A7%E5%85%AC%E5%9C%8B%E7%9A%84%E5%85%A8%E7%9B%9B%E6%9C%9F" TargetMode="External"/><Relationship Id="rId295" Type="http://schemas.openxmlformats.org/officeDocument/2006/relationships/hyperlink" Target="http://wiki2.gamer.com.tw/wiki.php?n=7501:%E6%9C%9D%E9%AE%AE%E7%8E%8B%E6%9C%9D%E5%88%9D%E6%9C%9F%E7%9A%84%E8%AA%BF%E6%9F%A5" TargetMode="External"/><Relationship Id="rId309" Type="http://schemas.openxmlformats.org/officeDocument/2006/relationships/hyperlink" Target="http://wiki2.gamer.com.tw/wiki.php?n=7501%3A%E9%BA%B5%E5%8C%85%E8%88%87%E9%A6%AC%E6%88%B2&amp;ss=7501" TargetMode="External"/><Relationship Id="rId460" Type="http://schemas.openxmlformats.org/officeDocument/2006/relationships/hyperlink" Target="http://wiki2.gamer.com.tw/wiki.php?n=7501%3A%E8%A2%AB%E7%87%92%E7%9B%A1%E7%9A%84%E9%81%BA%E8%B7%A1&amp;ss=7501" TargetMode="External"/><Relationship Id="rId516" Type="http://schemas.openxmlformats.org/officeDocument/2006/relationships/hyperlink" Target="http://wiki2.gamer.com.tw/wiki.php?n=7501%3A%E5%8F%A4%E4%BB%A3%E6%B3%A2%E6%96%AF%E7%9A%84%E5%A4%A7%E5%AE%AE%E6%AE%BF&amp;ss=7501" TargetMode="External"/><Relationship Id="rId698" Type="http://schemas.openxmlformats.org/officeDocument/2006/relationships/hyperlink" Target="https://wiki2.gamer.com.tw/wiki.php?n=7501%3A%E8%AA%BF%E6%9F%A5%E5%A4%A7%E5%B8%9D&amp;ss=7501" TargetMode="External"/><Relationship Id="rId4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13" Type="http://schemas.openxmlformats.org/officeDocument/2006/relationships/hyperlink" Target="http://wiki2.gamer.com.tw/wiki.php?n=7501%3A%E6%9B%BC%E5%B3%B6%E7%9A%84%E6%B5%B7%E7%A5%9E" TargetMode="External"/><Relationship Id="rId320" Type="http://schemas.openxmlformats.org/officeDocument/2006/relationships/hyperlink" Target="http://wiki2.gamer.com.tw/wiki.php?n=7501:%E9%81%8E%E5%BE%80%E6%AD%B2%E6%9C%88%E7%9A%84%E6%95%85%E4%BA%8B" TargetMode="External"/><Relationship Id="rId558" Type="http://schemas.openxmlformats.org/officeDocument/2006/relationships/hyperlink" Target="http://wiki2.gamer.com.tw/wiki.php?n=7501%3A%E6%9D%B1%E7%BE%85%E9%A6%AC%E7%9A%84%E7%9A%87%E5%B8%9D&amp;ss=7501" TargetMode="External"/><Relationship Id="rId155" Type="http://schemas.openxmlformats.org/officeDocument/2006/relationships/hyperlink" Target="http://wiki2.gamer.com.tw/wiki.php?n=7501:%E7%B6%AD%E4%BA%AC%E6%B5%B7%E7%9B%9C%E7%9A%84%E7%94%9F%E6%B4%BB" TargetMode="External"/><Relationship Id="rId197" Type="http://schemas.openxmlformats.org/officeDocument/2006/relationships/hyperlink" Target="http://wiki2.gamer.com.tw/wiki.php?n=7501%3A%E7%8F%AD%E8%A5%BF%E4%B9%8B%E6%B7%9A&amp;ss=7501" TargetMode="External"/><Relationship Id="rId362" Type="http://schemas.openxmlformats.org/officeDocument/2006/relationships/hyperlink" Target="http://wiki2.gamer.com.tw/wiki.php?n=7501%3A%E5%AE%89%E7%B4%8D%E6%89%98%E5%88%A9%E4%BA%9E%E5%8D%8A%E5%B3%B6%E7%9A%84%E9%9D%92%E9%8A%85%E5%99%A8&amp;ss=7501" TargetMode="External"/><Relationship Id="rId418" Type="http://schemas.openxmlformats.org/officeDocument/2006/relationships/hyperlink" Target="http://wiki2.gamer.com.tw/wiki.php?n=7501%3A%E8%80%83%E5%8F%A4%E5%AD%B8%E5%9C%B0%E5%9C%96" TargetMode="External"/><Relationship Id="rId625" Type="http://schemas.openxmlformats.org/officeDocument/2006/relationships/hyperlink" Target="http://wiki2.gamer.com.tw/wiki.php?n=7501%3A%E8%80%83%E5%8F%A4%E5%AD%B8%E5%9C%B0%E5%9C%96" TargetMode="External"/><Relationship Id="rId222" Type="http://schemas.openxmlformats.org/officeDocument/2006/relationships/hyperlink" Target="http://wiki2.gamer.com.tw/wiki.php?n=7501:%E8%81%96%E9%A8%8E%E5%A3%AB%E4%B9%8B%E5%8A%8D" TargetMode="External"/><Relationship Id="rId264" Type="http://schemas.openxmlformats.org/officeDocument/2006/relationships/hyperlink" Target="http://wiki2.gamer.com.tw/wiki.php?n=7501%3A%E3%80%8C%E5%A4%A7%E5%B7%9D%E3%80%8D%E4%B9%8B%E5%90%8D%E7%9A%84%E6%B2%B3%E5%B7%9D&amp;ss=7501" TargetMode="External"/><Relationship Id="rId471" Type="http://schemas.openxmlformats.org/officeDocument/2006/relationships/hyperlink" Target="http://wiki2.gamer.com.tw/wiki.php?n=7501%3A%E5%9F%83%E5%8F%8A%E5%9C%8B%E7%8E%8B%E7%9A%84%E9%81%BA%E7%89%A9&amp;ss=7501" TargetMode="External"/><Relationship Id="rId667" Type="http://schemas.openxmlformats.org/officeDocument/2006/relationships/hyperlink" Target="https://wiki2.gamer.com.tw/wiki.php?n=7501:%E5%8F%A4%E4%BB%A3%E7%9A%84%E7%A6%81%E6%9B%B8" TargetMode="External"/><Relationship Id="rId17" Type="http://schemas.openxmlformats.org/officeDocument/2006/relationships/hyperlink" Target="http://wiki2.gamer.com.tw/wiki.php?n=7501:%E9%A8%8E%E5%A3%AB%E4%B8%AD%E7%9A%84%E9%A8%8E%E5%A3%AB%E7%B3%BB%E5%88%97" TargetMode="External"/><Relationship Id="rId5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24" Type="http://schemas.openxmlformats.org/officeDocument/2006/relationships/hyperlink" Target="http://wiki2.gamer.com.tw/wiki.php?n=7501:%E4%BD%87%E7%AB%8B%E6%96%BC%E5%A4%A7%E5%9C%B0%E7%9A%84%E7%9F%B3%E6%9F%B1" TargetMode="External"/><Relationship Id="rId527" Type="http://schemas.openxmlformats.org/officeDocument/2006/relationships/hyperlink" Target="http://wiki2.gamer.com.tw/wiki.php?n=7501%3A%E5%92%8C%E8%97%B9%E7%9A%84%E7%9A%87%E5%B8%9D&amp;ss=7501" TargetMode="External"/><Relationship Id="rId569" Type="http://schemas.openxmlformats.org/officeDocument/2006/relationships/hyperlink" Target="http://wiki2.gamer.com.tw/wiki.php?n=7501%3A%E7%94%A8%E6%B0%B4%E6%92%B2%E4%B8%8D%E6%BB%85%E7%9A%84%E7%81%AB%E7%84%B0" TargetMode="External"/><Relationship Id="rId70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66" Type="http://schemas.openxmlformats.org/officeDocument/2006/relationships/hyperlink" Target="http://wiki2.gamer.com.tw/wiki.php?n=7501%3A%E6%89%BE%E5%B0%8B%E5%A4%8F%E5%A8%81%E5%9F%BA" TargetMode="External"/><Relationship Id="rId331" Type="http://schemas.openxmlformats.org/officeDocument/2006/relationships/hyperlink" Target="http://wiki2.gamer.com.tw/wiki.php?n=7501%3A%E6%B2%89%E8%88%B9%E6%89%93%E6%92%88" TargetMode="External"/><Relationship Id="rId373" Type="http://schemas.openxmlformats.org/officeDocument/2006/relationships/hyperlink" Target="http://wiki2.gamer.com.tw/wiki.php?n=7501:%E4%BC%BD%E8%80%B6%E7%9A%84%E8%A8%98%E9%8C%84" TargetMode="External"/><Relationship Id="rId429" Type="http://schemas.openxmlformats.org/officeDocument/2006/relationships/hyperlink" Target="http://wiki2.gamer.com.tw/wiki.php?n=7501:%E6%B5%81%E5%82%B3%E7%9A%84%E9%99%AA%E8%91%AC%E5%93%81" TargetMode="External"/><Relationship Id="rId580" Type="http://schemas.openxmlformats.org/officeDocument/2006/relationships/hyperlink" Target="http://wiki2.gamer.com.tw/wiki.php?n=7501%3A%E8%80%83%E5%8F%A4%E5%AD%B8%E5%9C%B0%E5%9C%96" TargetMode="External"/><Relationship Id="rId636" Type="http://schemas.openxmlformats.org/officeDocument/2006/relationships/hyperlink" Target="http://wiki2.gamer.com.tw/wiki.php?n=7501%3A%E8%80%83%E5%8F%A4%E5%AD%B8%E5%9C%B0%E5%9C%96" TargetMode="External"/><Relationship Id="rId1" Type="http://schemas.openxmlformats.org/officeDocument/2006/relationships/hyperlink" Target="http://wiki2.gamer.com.tw/wiki.php?n=7501%3A%E5%8D%B0%E5%8A%A0%E5%8A%87%E6%83%85" TargetMode="External"/><Relationship Id="rId233" Type="http://schemas.openxmlformats.org/officeDocument/2006/relationships/hyperlink" Target="http://wiki2.gamer.com.tw/wiki.php?n=7501:%E7%B5%A6%E4%BA%88%E7%B4%84%E5%AE%9A%E7%9A%84%E6%9C%AA%E4%BE%86" TargetMode="External"/><Relationship Id="rId440" Type="http://schemas.openxmlformats.org/officeDocument/2006/relationships/hyperlink" Target="http://wiki2.gamer.com.tw/wiki.php?n=7501%3A%E6%B2%89%E8%88%B9%E6%89%93%E6%92%88" TargetMode="External"/><Relationship Id="rId678" Type="http://schemas.openxmlformats.org/officeDocument/2006/relationships/hyperlink" Target="https://wiki2.gamer.com.tw/wiki.php?n=7501%3A%E5%8F%A4%E4%BB%A3%E4%B8%96%E7%95%8C%E4%B8%83%E5%A4%A7%E5%A5%87%E8%B7%A1%E7%9A%84%E4%BA%8B%E5%AF%A6&amp;ss=7501" TargetMode="External"/><Relationship Id="rId28" Type="http://schemas.openxmlformats.org/officeDocument/2006/relationships/hyperlink" Target="http://wiki2.gamer.com.tw/wiki.php?n=7501:%E7%B4%84%E6%AB%83%E7%9A%84%E5%8D%81%E8%AA%A1%E7%B3%BB%E5%88%97" TargetMode="External"/><Relationship Id="rId275" Type="http://schemas.openxmlformats.org/officeDocument/2006/relationships/hyperlink" Target="http://wiki2.gamer.com.tw/wiki.php?n=7501%3A%E8%A5%BF%E8%87%BA%E7%9A%84%E5%8F%A4%E6%96%87%E6%9B%B8&amp;ss=7501" TargetMode="External"/><Relationship Id="rId300" Type="http://schemas.openxmlformats.org/officeDocument/2006/relationships/hyperlink" Target="http://wiki2.gamer.com.tw/wiki.php?n=7501%3A%E9%81%8A%E7%89%A7%E6%B0%91%E6%97%8F%E7%9A%84%E8%A5%BF%E9%80%B2&amp;ss=7501" TargetMode="External"/><Relationship Id="rId482" Type="http://schemas.openxmlformats.org/officeDocument/2006/relationships/hyperlink" Target="http://wiki2.gamer.com.tw/wiki.php?ss=7501&amp;n=7501:%E7%B6%93%E9%81%8E%E8%A3%9D%E9%A3%BE%E7%9A%84%E6%94%AF%E6%9F%B1" TargetMode="External"/><Relationship Id="rId538" Type="http://schemas.openxmlformats.org/officeDocument/2006/relationships/hyperlink" Target="http://wiki2.gamer.com.tw/wiki.php?n=7501%3A%E8%80%83%E5%8F%A4%E5%AD%B8%E5%9C%B0%E5%9C%96" TargetMode="External"/><Relationship Id="rId703" Type="http://schemas.openxmlformats.org/officeDocument/2006/relationships/hyperlink" Target="https://wiki2.gamer.com.tw/wiki.php?n=7501%3A%E8%81%B3%E7%AB%8B%E6%96%BC%E5%AE%89%E5%9C%B0%E6%96%AF%E4%B9%8B%E9%83%BD&amp;ss=7501" TargetMode="External"/><Relationship Id="rId81" Type="http://schemas.openxmlformats.org/officeDocument/2006/relationships/hyperlink" Target="https://wiki2.gamer.com.tw/wiki.php?n=7501%3A%E7%99%BC%E7%8F%BE%E7%89%A9%E6%B2%89%E8%88%B9&amp;ss=7501" TargetMode="External"/><Relationship Id="rId135" Type="http://schemas.openxmlformats.org/officeDocument/2006/relationships/hyperlink" Target="http://wiki2.gamer.com.tw/wiki.php?n=7501:%E6%86%B6%E8%B5%B7%E4%B9%8B%E4%B8%80%E8%A8%80" TargetMode="External"/><Relationship Id="rId177" Type="http://schemas.openxmlformats.org/officeDocument/2006/relationships/hyperlink" Target="http://wiki2.gamer.com.tw/wiki.php?n=7501%3A%E5%B7%B4%E6%AF%94%E5%80%AB%E5%9B%9A%E8%99%9C&amp;ss=7501" TargetMode="External"/><Relationship Id="rId342" Type="http://schemas.openxmlformats.org/officeDocument/2006/relationships/hyperlink" Target="http://wiki2.gamer.com.tw/wiki.php?n=7501%3A%E6%98%9F%E4%B9%8B%E6%88%B0%E7%88%AD&amp;ss=7501" TargetMode="External"/><Relationship Id="rId384" Type="http://schemas.openxmlformats.org/officeDocument/2006/relationships/hyperlink" Target="http://wiki2.gamer.com.tw/wiki.php?n=7501%3A%E6%8B%AF%E6%95%91%E7%BE%85%E9%A6%AC%E5%B8%82%E6%B0%91%E7%9A%84%E8%AD%89%E6%98%8E&amp;ss=7501" TargetMode="External"/><Relationship Id="rId591" Type="http://schemas.openxmlformats.org/officeDocument/2006/relationships/hyperlink" Target="http://wiki2.gamer.com.tw/wiki.php?n=7501%3A%E8%80%83%E5%8F%A4%E5%AD%B8%E5%9C%B0%E5%9C%96" TargetMode="External"/><Relationship Id="rId605" Type="http://schemas.openxmlformats.org/officeDocument/2006/relationships/hyperlink" Target="http://wiki2.gamer.com.tw/wiki.php?n=7501%3A%E7%A5%AD%E7%A5%80%E5%AE%99%E6%96%AF%E7%9A%84%E7%A5%AD%E5%85%B8&amp;ss=7501" TargetMode="External"/><Relationship Id="rId202" Type="http://schemas.openxmlformats.org/officeDocument/2006/relationships/hyperlink" Target="http://wiki2.gamer.com.tw/wiki.php?n=7501%3A%E7%BE%85%E8%98%AD%E7%9A%84%E8%99%9F%E8%A7%92&amp;ss=7501" TargetMode="External"/><Relationship Id="rId244" Type="http://schemas.openxmlformats.org/officeDocument/2006/relationships/hyperlink" Target="http://wiki2.gamer.com.tw/wiki.php?n=7501:%E6%9C%9D%E9%AE%AE%E9%A6%99%E7%88%90%E7%9A%84%E6%AD%B7%E5%8F%B2" TargetMode="External"/><Relationship Id="rId647" Type="http://schemas.openxmlformats.org/officeDocument/2006/relationships/hyperlink" Target="https://wiki2.gamer.com.tw/wiki.php?n=7501:%E7%94%A2%E5%AF%B6%E7%9F%B3%E7%9A%84%E8%B2%9D%E6%AE%BC" TargetMode="External"/><Relationship Id="rId689" Type="http://schemas.openxmlformats.org/officeDocument/2006/relationships/hyperlink" Target="https://wiki2.gamer.com.tw/wiki.php?n=7501%3A%E6%89%BF%E8%BC%89%E6%95%85%E4%BA%8B%E7%9A%84%E8%88%B9%E9%9A%BB&amp;ss=7501" TargetMode="External"/><Relationship Id="rId39" Type="http://schemas.openxmlformats.org/officeDocument/2006/relationships/hyperlink" Target="https://wiki2.gamer.com.tw/wiki.php?n=7501:%E7%A5%9E%E9%AD%94%E6%A7%8D%E5%85%A5%E6%89%8B" TargetMode="External"/><Relationship Id="rId286" Type="http://schemas.openxmlformats.org/officeDocument/2006/relationships/hyperlink" Target="http://wiki2.gamer.com.tw/wiki.php?n=7501:%E9%BE%8D%E4%B9%8B%E5%A4%A7%E5%9C%B0&amp;ss=7501&amp;f=M" TargetMode="External"/><Relationship Id="rId451" Type="http://schemas.openxmlformats.org/officeDocument/2006/relationships/hyperlink" Target="http://wiki2.gamer.com.tw/wiki.php?n=7501%3A%E7%A5%9E%E7%A7%98%E7%9A%84%E5%8F%A4%E4%BB%A3%E6%B0%91%E6%97%8F&amp;ss=7501" TargetMode="External"/><Relationship Id="rId493" Type="http://schemas.openxmlformats.org/officeDocument/2006/relationships/hyperlink" Target="http://wiki2.gamer.com.tw/wiki.php?n=7501:%E6%97%A5%E6%9C%ACZipang&amp;ss=43163&amp;f=M" TargetMode="External"/><Relationship Id="rId507" Type="http://schemas.openxmlformats.org/officeDocument/2006/relationships/hyperlink" Target="http://wiki2.gamer.com.tw/wiki.php?n=7501%3A%E4%BC%8A%E5%85%92%E6%B1%97%E5%9C%8B%E7%9A%84%E5%AF%B6%E8%97%8F&amp;ss=7501" TargetMode="External"/><Relationship Id="rId549" Type="http://schemas.openxmlformats.org/officeDocument/2006/relationships/hyperlink" Target="http://wiki2.gamer.com.tw/wiki.php?n=7501%3A%E8%80%83%E5%8F%A4%E5%AD%B8%E5%9C%B0%E5%9C%96" TargetMode="External"/><Relationship Id="rId714" Type="http://schemas.openxmlformats.org/officeDocument/2006/relationships/comments" Target="../comments1.xml"/><Relationship Id="rId50" Type="http://schemas.openxmlformats.org/officeDocument/2006/relationships/hyperlink" Target="https://wiki2.gamer.com.tw/wiki.php?n=7501%3A%E9%80%B2%E5%87%BA%E9%A6%99%E6%96%99%E7%BE%A4%E5%B3%B6%E5%9C%B0%E5%8D%80%E7%9A%84%E6%8C%87%E6%A8%99&amp;ss=7501" TargetMode="External"/><Relationship Id="rId104" Type="http://schemas.openxmlformats.org/officeDocument/2006/relationships/hyperlink" Target="http://wiki2.gamer.com.tw/wiki.php?n=7501:%E9%82%81%E9%8C%AB%E5%B0%BC%E4%B9%8B%E7%8E%8B" TargetMode="External"/><Relationship Id="rId146" Type="http://schemas.openxmlformats.org/officeDocument/2006/relationships/hyperlink" Target="http://wiki2.gamer.com.tw/wiki.php?n=7501%3A%E6%98%9F%E6%98%9F%E6%A3%B2%E5%AE%BF%E7%9A%84%E5%A0%B4%E6%89%80&amp;ss=7501" TargetMode="External"/><Relationship Id="rId188" Type="http://schemas.openxmlformats.org/officeDocument/2006/relationships/hyperlink" Target="http://wiki2.gamer.com.tw/wiki.php?n=7501%3A%E7%94%9F%E8%80%85%E4%B9%8B%E8%A1%97" TargetMode="External"/><Relationship Id="rId311" Type="http://schemas.openxmlformats.org/officeDocument/2006/relationships/hyperlink" Target="http://wiki2.gamer.com.tw/wiki.php?n=7501:%E6%A8%82%E5%B1%B1%E5%A4%A7%E4%BD%9B%E5%9C%B0%E4%B8%8B%E5%9F%8E&amp;ss=7501&amp;f=M" TargetMode="External"/><Relationship Id="rId353" Type="http://schemas.openxmlformats.org/officeDocument/2006/relationships/hyperlink" Target="http://wiki2.gamer.com.tw/wiki.php?n=7501%3A%E5%8D%8A%E9%80%8F%E6%98%8E%E7%9A%84%E7%99%BD%E8%89%B2%E9%9B%95%E5%83%8F&amp;ss=7501" TargetMode="External"/><Relationship Id="rId395" Type="http://schemas.openxmlformats.org/officeDocument/2006/relationships/hyperlink" Target="https://wiki2.gamer.com.tw/wiki.php?n=7501%3A%E6%9B%BC%E5%BE%B9%E6%96%AF%E7%89%B9%E7%9A%84%E8%B5%B7%E6%BA%90&amp;ss=7501" TargetMode="External"/><Relationship Id="rId409" Type="http://schemas.openxmlformats.org/officeDocument/2006/relationships/hyperlink" Target="http://wiki2.gamer.com.tw/wiki.php?n=7501%3A%E6%A8%A1%E4%BB%BF%E7%A5%9E%E7%9A%84%E9%9D%A2%E5%85%B7&amp;ss=7501" TargetMode="External"/><Relationship Id="rId560" Type="http://schemas.openxmlformats.org/officeDocument/2006/relationships/hyperlink" Target="http://wiki2.gamer.com.tw/wiki.php?n=7501%3A%E8%80%83%E5%8F%A4%E5%AD%B8%E5%9C%B0%E5%9C%96" TargetMode="External"/><Relationship Id="rId92" Type="http://schemas.openxmlformats.org/officeDocument/2006/relationships/hyperlink" Target="https://gvdb.mydns.jp/r/UZCiXoT5ZX" TargetMode="External"/><Relationship Id="rId213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420" Type="http://schemas.openxmlformats.org/officeDocument/2006/relationships/hyperlink" Target="http://wiki2.gamer.com.tw/wiki.php?n=7501%3A%E5%89%8D%E4%BA%BA%E7%9A%84%E8%A8%98%E9%8C%84&amp;ss=7501" TargetMode="External"/><Relationship Id="rId616" Type="http://schemas.openxmlformats.org/officeDocument/2006/relationships/hyperlink" Target="http://wiki2.gamer.com.tw/wiki.php?n=7501%3A%E8%80%83%E5%8F%A4%E5%AD%B8%E5%9C%B0%E5%9C%96" TargetMode="External"/><Relationship Id="rId658" Type="http://schemas.openxmlformats.org/officeDocument/2006/relationships/hyperlink" Target="https://wiki2.gamer.com.tw/wiki.php?n=7501:%E5%BE%80%E4%BE%86%E5%A4%A7%E6%B5%B7%E8%80%85%E7%9A%84%E6%A6%AE%E8%AD%BD" TargetMode="External"/><Relationship Id="rId255" Type="http://schemas.openxmlformats.org/officeDocument/2006/relationships/hyperlink" Target="http://wiki2.gamer.com.tw/wiki.php?n=7501:%E5%8F%A4%E5%B8%8C%E8%87%98%E6%9C%80%E8%91%97%E5%90%8D%E7%9A%84%E5%8F%B2%E8%A9%A9" TargetMode="External"/><Relationship Id="rId297" Type="http://schemas.openxmlformats.org/officeDocument/2006/relationships/hyperlink" Target="http://wiki2.gamer.com.tw/wiki.php?n=7501%3A%E7%89%B9%E8%A3%BD%E7%9A%84%E5%A3%BA&amp;ss=7501" TargetMode="External"/><Relationship Id="rId462" Type="http://schemas.openxmlformats.org/officeDocument/2006/relationships/hyperlink" Target="http://wiki2.gamer.com.tw/wiki.php?n=7501%3A%E7%B9%BC%E6%89%BF%E5%BF%97%E5%90%91%E4%B9%8B%E7%89%A9&amp;ss=7501" TargetMode="External"/><Relationship Id="rId518" Type="http://schemas.openxmlformats.org/officeDocument/2006/relationships/hyperlink" Target="http://wiki2.gamer.com.tw/wiki.php?n=7501%3A%E8%80%83%E5%8F%A4%E5%AD%B8%E5%9C%B0%E5%9C%96" TargetMode="External"/><Relationship Id="rId115" Type="http://schemas.openxmlformats.org/officeDocument/2006/relationships/hyperlink" Target="http://wiki2.gamer.com.tw/wiki.php?n=7501:%E7%84%A1%E6%B3%95%E7%90%86%E8%A7%A3%E7%9A%84%E4%BF%A1" TargetMode="External"/><Relationship Id="rId157" Type="http://schemas.openxmlformats.org/officeDocument/2006/relationships/hyperlink" Target="http://wiki2.gamer.com.tw/wiki.php?n=7501:%E7%9B%A7%E5%85%8B%E7%B4%A2%E5%9C%B0%E5%8D%80%E7%9A%84%E7%A5%AD%E5%85%B8" TargetMode="External"/><Relationship Id="rId322" Type="http://schemas.openxmlformats.org/officeDocument/2006/relationships/hyperlink" Target="http://wiki2.gamer.com.tw/wiki.php?n=7501:%E5%8F%AF%E7%96%91%E7%9A%84%E5%A8%83%E5%A8%83" TargetMode="External"/><Relationship Id="rId364" Type="http://schemas.openxmlformats.org/officeDocument/2006/relationships/hyperlink" Target="http://wiki2.gamer.com.tw/wiki.php?n=7501:%E5%88%A9%E9%A6%AC%E6%95%99%E6%9C%83&amp;ss=7501&amp;f=M" TargetMode="External"/><Relationship Id="rId61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99" Type="http://schemas.openxmlformats.org/officeDocument/2006/relationships/hyperlink" Target="http://wiki2.gamer.com.tw/wiki.php?n=7501%3A%E4%BA%9E%E7%89%B9%E8%98%AD%E6%8F%90%E6%96%AF%E7%9A%84%E5%AF%B6%E8%97%8F&amp;ss=7501" TargetMode="External"/><Relationship Id="rId571" Type="http://schemas.openxmlformats.org/officeDocument/2006/relationships/hyperlink" Target="http://wiki2.gamer.com.tw/wiki.php?n=7501%3A%E4%BA%94%E8%B3%A2%E5%B8%9D%E7%9A%84%E5%A4%A7%E7%90%86%E7%9F%B3%E5%83%8F&amp;ss=7501" TargetMode="External"/><Relationship Id="rId627" Type="http://schemas.openxmlformats.org/officeDocument/2006/relationships/hyperlink" Target="http://wiki2.gamer.com.tw/wiki.php?n=7501%3A%E8%80%83%E5%8F%A4%E5%AD%B8%E5%9C%B0%E5%9C%96" TargetMode="External"/><Relationship Id="rId669" Type="http://schemas.openxmlformats.org/officeDocument/2006/relationships/hyperlink" Target="https://wiki2.gamer.com.tw/wiki.php?n=7501%3A%E7%9A%87%E5%B8%9D%E7%9A%84%E6%B3%A2%E6%8A%98%E4%BA%BA%E7%94%9F&amp;ss=7501" TargetMode="External"/><Relationship Id="rId19" Type="http://schemas.openxmlformats.org/officeDocument/2006/relationships/hyperlink" Target="http://wiki2.gamer.com.tw/wiki.php?n=7501%3A%E4%B8%8D%E6%9C%83%E9%A3%9B%E7%9A%84%E9%B3%A5" TargetMode="External"/><Relationship Id="rId224" Type="http://schemas.openxmlformats.org/officeDocument/2006/relationships/hyperlink" Target="http://wiki2.gamer.com.tw/wiki.php?n=7501:%E9%98%BF%E8%8C%B2%E7%89%B9%E5%85%8B%E6%88%B0%E5%A3%AB%E7%9A%84%E6%88%B0%E9%AC%A5%E6%B3%95" TargetMode="External"/><Relationship Id="rId266" Type="http://schemas.openxmlformats.org/officeDocument/2006/relationships/hyperlink" Target="http://wiki2.gamer.com.tw/wiki.php?n=7501:%E6%B5%B7%E8%A7%92" TargetMode="External"/><Relationship Id="rId431" Type="http://schemas.openxmlformats.org/officeDocument/2006/relationships/hyperlink" Target="http://wiki2.gamer.com.tw/wiki.php?n=7501%3A%E5%8F%A4%E4%BA%BA%E7%9A%84%E7%94%9F%E6%B4%BB&amp;ss=7501" TargetMode="External"/><Relationship Id="rId473" Type="http://schemas.openxmlformats.org/officeDocument/2006/relationships/hyperlink" Target="http://wiki2.gamer.com.tw/wiki.php?n=7501:%E5%81%BD%E8%81%96%E5%A5%B3" TargetMode="External"/><Relationship Id="rId529" Type="http://schemas.openxmlformats.org/officeDocument/2006/relationships/hyperlink" Target="http://wiki2.gamer.com.tw/wiki.php?n=7501:TA1_Atlantic&amp;ss=7501&amp;f=M" TargetMode="External"/><Relationship Id="rId680" Type="http://schemas.openxmlformats.org/officeDocument/2006/relationships/hyperlink" Target="https://wiki2.gamer.com.tw/wiki.php?n=7501%3A%E8%AA%BF%E6%9F%A5%E5%90%89%E8%96%A9%E9%87%91%E5%AD%97%E5%A1%94&amp;ss=750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5%9C%9F%E5%9C%B0%E5%85%AC" TargetMode="External"/><Relationship Id="rId299" Type="http://schemas.openxmlformats.org/officeDocument/2006/relationships/hyperlink" Target="http://wiki2.gamer.com.tw/wiki.php?n=7501%3A%E7%A5%9E%E7%A5%87%E9%99%8D%E8%87%A8%E4%B9%8B%E6%B9%96&amp;ss=7501" TargetMode="External"/><Relationship Id="rId21" Type="http://schemas.openxmlformats.org/officeDocument/2006/relationships/hyperlink" Target="http://wiki2.gamer.com.tw/wiki.php?n=7501%3A%E8%81%96%E6%AF%8D%E7%9A%84%E5%BD%A9%E8%89%B2%E7%8E%BB%E7%92%83&amp;ss=7501" TargetMode="External"/><Relationship Id="rId63" Type="http://schemas.openxmlformats.org/officeDocument/2006/relationships/hyperlink" Target="http://wiki2.gamer.com.tw/wiki.php?n=7501%3A%E6%96%B0%E5%B9%BE%E5%85%A7%E4%BA%9E%E7%9A%84%E7%B2%BE%E9%9D%88%E4%BF%A1%E4%BB%B0&amp;ss=7501" TargetMode="External"/><Relationship Id="rId159" Type="http://schemas.openxmlformats.org/officeDocument/2006/relationships/hyperlink" Target="http://wiki2.gamer.com.tw/wiki.php?n=7501%3A%E7%8D%BB%E7%B5%A6%E6%BF%95%E5%A9%86%E7%9A%84%E7%A5%9E%E5%BB%9F" TargetMode="External"/><Relationship Id="rId324" Type="http://schemas.openxmlformats.org/officeDocument/2006/relationships/hyperlink" Target="http://wiki2.gamer.com.tw/wiki.php?n=7501%3A%E5%B8%B6%E4%BE%86%E6%AD%BB%E4%BA%A1%E7%9A%84%E7%A5%9E&amp;ss=7501" TargetMode="External"/><Relationship Id="rId366" Type="http://schemas.openxmlformats.org/officeDocument/2006/relationships/hyperlink" Target="http://wiki2.gamer.com.tw/wiki.php?n=7501%3A%E5%A4%9A%E6%B1%9E%E6%97%8F%E7%9A%84%E7%A5%9E%E8%A9%B1&amp;ss=7501" TargetMode="External"/><Relationship Id="rId170" Type="http://schemas.openxmlformats.org/officeDocument/2006/relationships/hyperlink" Target="http://wiki2.gamer.com.tw/wiki.php?n=7501%3A%E6%AE%BA%E6%88%AE%E5%A5%B3%E7%A5%9E&amp;ss=7501" TargetMode="External"/><Relationship Id="rId226" Type="http://schemas.openxmlformats.org/officeDocument/2006/relationships/hyperlink" Target="http://wiki2.gamer.com.tw/wiki.php?n=7501%3A%E5%AE%97%E6%95%99%E5%AD%B8%E5%9C%B0%E5%9C%96" TargetMode="External"/><Relationship Id="rId433" Type="http://schemas.openxmlformats.org/officeDocument/2006/relationships/hyperlink" Target="https://wiki2.gamer.com.tw/wiki.php?n=7501%3A%E8%AE%8A%E5%BD%A2%E7%9A%84%E8%81%96%E9%87%98&amp;ss=7501" TargetMode="External"/><Relationship Id="rId268" Type="http://schemas.openxmlformats.org/officeDocument/2006/relationships/hyperlink" Target="http://wiki2.gamer.com.tw/wiki.php?n=7501:%E7%A5%9E%E7%A4%BE%E9%81%BA%E5%9D%80%E7%9A%84%E8%AA%BF%E6%9F%A5%E5%A7%94%E8%A8%97" TargetMode="External"/><Relationship Id="rId475" Type="http://schemas.openxmlformats.org/officeDocument/2006/relationships/hyperlink" Target="https://wiki2.gamer.com.tw/wiki.php?n=7501%3A%E8%81%96%E4%BA%BA%E5%82%B3%E7%9A%84%E8%B5%B7%E6%BA%90&amp;ss=7501" TargetMode="External"/><Relationship Id="rId32" Type="http://schemas.openxmlformats.org/officeDocument/2006/relationships/hyperlink" Target="http://wiki2.gamer.com.tw/wiki.php?n=7501%3A%E7%9F%B3%E9%A0%AD%E7%9A%84%E8%A8%98%E6%86%B6&amp;ss=7501" TargetMode="External"/><Relationship Id="rId74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128" Type="http://schemas.openxmlformats.org/officeDocument/2006/relationships/hyperlink" Target="http://wiki2.gamer.com.tw/wiki.php?n=7501:%E7%BE%8E%E7%B4%A2%E4%B8%8D%E9%81%94%E7%B1%B3%E4%BA%9E%E7%9A%84%E6%96%87%E5%AD%B8%E5%AE%B6" TargetMode="External"/><Relationship Id="rId335" Type="http://schemas.openxmlformats.org/officeDocument/2006/relationships/hyperlink" Target="http://wiki2.gamer.com.tw/wiki.php?n=7501%3A%E5%AE%97%E6%95%99%E5%AD%B8%E5%9C%B0%E5%9C%96" TargetMode="External"/><Relationship Id="rId377" Type="http://schemas.openxmlformats.org/officeDocument/2006/relationships/hyperlink" Target="http://wiki2.gamer.com.tw/wiki.php?n=7501:%E9%BE%8D%E4%B9%8B%E5%A4%A7%E5%9C%B0&amp;ss=7501&amp;f=M" TargetMode="External"/><Relationship Id="rId5" Type="http://schemas.openxmlformats.org/officeDocument/2006/relationships/hyperlink" Target="http://wiki2.gamer.com.tw/wiki.php?n=7501:%E5%B0%BC%E5%B8%83%E9%BE%8D%E6%A0%B9%E7%9A%84%E6%88%92%E6%8C%87%E7%B3%BB%E5%88%97" TargetMode="External"/><Relationship Id="rId181" Type="http://schemas.openxmlformats.org/officeDocument/2006/relationships/hyperlink" Target="http://wiki2.gamer.com.tw/wiki.php?n=7501:%E5%90%89%E8%96%A9%E9%87%91%E5%AD%97%E5%A1%94%E5%9C%B0%E4%B8%8B%E5%9F%8E&amp;ss=7501&amp;f=M" TargetMode="External"/><Relationship Id="rId237" Type="http://schemas.openxmlformats.org/officeDocument/2006/relationships/hyperlink" Target="http://wiki2.gamer.com.tw/wiki.php?n=7501:%E7%88%B6%E5%AD%90%E4%B9%8B%E8%AD%89" TargetMode="External"/><Relationship Id="rId402" Type="http://schemas.openxmlformats.org/officeDocument/2006/relationships/hyperlink" Target="http://wiki2.gamer.com.tw/wiki.php?n=7501%3A%E5%AE%97%E6%95%99%E5%AD%B8%E5%9C%B0%E5%9C%96" TargetMode="External"/><Relationship Id="rId279" Type="http://schemas.openxmlformats.org/officeDocument/2006/relationships/hyperlink" Target="http://wiki2.gamer.com.tw/wiki.php?n=7501%3A%E5%8D%B0%E5%BA%A6%E7%9A%84%E6%88%B0%E7%A5%9E&amp;ss=7501" TargetMode="External"/><Relationship Id="rId444" Type="http://schemas.openxmlformats.org/officeDocument/2006/relationships/hyperlink" Target="https://wiki2.gamer.com.tw/wiki.php?n=7501%3A%E6%B5%B7%E7%9B%9C%E8%AB%96&amp;ss=7501" TargetMode="External"/><Relationship Id="rId486" Type="http://schemas.openxmlformats.org/officeDocument/2006/relationships/hyperlink" Target="https://wiki2.gamer.com.tw/wiki.php?n=7501:%E9%97%9C%E6%96%BC%E4%BD%A9%E5%BE%B7%E7%BE%85%E7%8E%8B%E5%AD%90" TargetMode="External"/><Relationship Id="rId43" Type="http://schemas.openxmlformats.org/officeDocument/2006/relationships/hyperlink" Target="http://wiki2.gamer.com.tw/wiki.php?n=7501%3A%E7%A5%AD%E5%8F%B8%E7%8E%8B%E7%B4%84%E7%BF%B0%E5%9C%8B" TargetMode="External"/><Relationship Id="rId139" Type="http://schemas.openxmlformats.org/officeDocument/2006/relationships/hyperlink" Target="http://wiki2.gamer.com.tw/wiki.php?n=7501:%E8%A3%9D%E9%A3%BE%E7%B6%93%E7%9A%84%E8%BF%BD%E5%8A%A0%E8%AA%BF%E6%9F%A5" TargetMode="External"/><Relationship Id="rId290" Type="http://schemas.openxmlformats.org/officeDocument/2006/relationships/hyperlink" Target="http://wiki2.gamer.com.tw/wiki.php?n=7501%3A%E7%B5%84%E5%90%88%E6%96%BC%E5%A3%81%E4%B8%AD%E7%9A%84%E5%A5%B3%E7%A5%9E&amp;ss=7501" TargetMode="External"/><Relationship Id="rId304" Type="http://schemas.openxmlformats.org/officeDocument/2006/relationships/hyperlink" Target="http://wiki2.gamer.com.tw/wiki.php?n=7501:GA3_WildWest&amp;ss=7501&amp;f=M" TargetMode="External"/><Relationship Id="rId346" Type="http://schemas.openxmlformats.org/officeDocument/2006/relationships/hyperlink" Target="http://wiki2.gamer.com.tw/wiki.php?n=7501%3A%E5%AE%97%E6%95%99%E5%AD%B8%E5%9C%B0%E5%9C%96" TargetMode="External"/><Relationship Id="rId388" Type="http://schemas.openxmlformats.org/officeDocument/2006/relationships/hyperlink" Target="http://wiki2.gamer.com.tw/wiki.php?n=7501%3A%E5%A4%AA%E9%99%BD%E6%98%87%E8%B5%B7%E7%9A%84%E5%9C%B0%E6%96%B9&amp;ss=7501" TargetMode="External"/><Relationship Id="rId85" Type="http://schemas.openxmlformats.org/officeDocument/2006/relationships/hyperlink" Target="http://wiki2.gamer.com.tw/wiki.php?n=7501%3A%E4%B8%80%E7%9B%B4%E6%B2%89%E7%9D%A1%E7%9A%84%E9%81%BA%E8%B7%A1" TargetMode="External"/><Relationship Id="rId150" Type="http://schemas.openxmlformats.org/officeDocument/2006/relationships/hyperlink" Target="http://wiki2.gamer.com.tw/wiki.php?n=7501:%E7%8E%8B%E5%AD%90%E7%9A%84%E9%81%BA%E6%86%BE" TargetMode="External"/><Relationship Id="rId192" Type="http://schemas.openxmlformats.org/officeDocument/2006/relationships/hyperlink" Target="http://wiki2.gamer.com.tw/wiki.php?n=7501%3A%E7%A5%9E%E7%9A%84%E5%8C%96%E8%BA%AB&amp;ss=7501" TargetMode="External"/><Relationship Id="rId206" Type="http://schemas.openxmlformats.org/officeDocument/2006/relationships/hyperlink" Target="http://wiki2.gamer.com.tw/wiki.php?n=7501%3A%E7%8D%BB%E7%B5%A6%E6%BF%95%E5%A9%86%E7%9A%84%E7%A5%9E%E5%BB%9F" TargetMode="External"/><Relationship Id="rId413" Type="http://schemas.openxmlformats.org/officeDocument/2006/relationships/hyperlink" Target="http://wiki2.gamer.com.tw/wiki.php?n=7501:%E8%AB%BE%E6%9B%BC%E7%AC%AC%E6%B5%B7%E7%9B%9C" TargetMode="External"/><Relationship Id="rId248" Type="http://schemas.openxmlformats.org/officeDocument/2006/relationships/hyperlink" Target="http://wiki2.gamer.com.tw/wiki.php?n=7501:%E5%8F%A4%E4%BB%A3%E7%9A%84%E7%B5%B2%E7%B9%94%E5%93%81" TargetMode="External"/><Relationship Id="rId455" Type="http://schemas.openxmlformats.org/officeDocument/2006/relationships/hyperlink" Target="https://wiki2.gamer.com.tw/wiki.php?n=7501%3A%E9%98%BB%E6%93%8B%E4%BA%BA%E9%A1%9E%E7%9A%84%E5%B1%B1%E8%84%88&amp;ss=7501" TargetMode="External"/><Relationship Id="rId12" Type="http://schemas.openxmlformats.org/officeDocument/2006/relationships/hyperlink" Target="https://wiki2.gamer.com.tw/wiki.php?n=7501%3A%E9%BB%83%E9%87%91%E9%84%89%E7%9A%84%E4%BF%A1%E4%BB%B0&amp;ss=7501" TargetMode="External"/><Relationship Id="rId108" Type="http://schemas.openxmlformats.org/officeDocument/2006/relationships/hyperlink" Target="http://wiki2.gamer.com.tw/wiki.php?n=7501:%E6%AD%A5%E8%A1%8C%E6%96%BC%E7%81%AB%E7%81%B0%E4%B8%8A%E7%9A%84%E7%AF%80%E6%85%B6" TargetMode="External"/><Relationship Id="rId315" Type="http://schemas.openxmlformats.org/officeDocument/2006/relationships/hyperlink" Target="http://wiki2.gamer.com.tw/wiki.php?n=7501%3A%E5%B9%AB%E5%8A%A9%E7%BE%85%E6%91%A9%E7%9A%84%E7%8C%BF%E7%A5%9E&amp;ss=7501" TargetMode="External"/><Relationship Id="rId357" Type="http://schemas.openxmlformats.org/officeDocument/2006/relationships/hyperlink" Target="http://wiki2.gamer.com.tw/wiki.php?n=7501%3A%E8%80%83%E5%8F%A4%E5%AD%B8%E5%9C%B0%E5%9C%96" TargetMode="External"/><Relationship Id="rId54" Type="http://schemas.openxmlformats.org/officeDocument/2006/relationships/hyperlink" Target="http://wiki2.gamer.com.tw/wiki.php?n=7501%3A%E9%80%A3%E7%B6%BF%E4%B8%8D%E6%96%B7%E7%9A%84%E6%96%87%E5%8C%96&amp;ss=7501" TargetMode="External"/><Relationship Id="rId96" Type="http://schemas.openxmlformats.org/officeDocument/2006/relationships/hyperlink" Target="http://wiki2.gamer.com.tw/wiki.php?n=7501:%E6%96%AF%E6%8B%89%E5%A4%AB%E7%A5%9E%E8%A9%B1%E7%9A%84%E8%80%83%E5%AF%9F" TargetMode="External"/><Relationship Id="rId161" Type="http://schemas.openxmlformats.org/officeDocument/2006/relationships/hyperlink" Target="http://wiki2.gamer.com.tw/wiki.php?n=7501%3A%E4%B8%80%E7%9B%B4%E6%B2%89%E7%9D%A1%E7%9A%84%E9%81%BA%E8%B7%A1" TargetMode="External"/><Relationship Id="rId217" Type="http://schemas.openxmlformats.org/officeDocument/2006/relationships/hyperlink" Target="http://wiki2.gamer.com.tw/wiki.php?n=7501%3A%E5%8D%B0%E5%BA%A6%E7%9A%84%E5%8F%A4%E4%BB%A3%E6%95%98%E4%BA%8B%E8%A9%A9&amp;ss=7501" TargetMode="External"/><Relationship Id="rId399" Type="http://schemas.openxmlformats.org/officeDocument/2006/relationships/hyperlink" Target="http://wiki2.gamer.com.tw/wiki.php?n=7501%3A%E6%B5%B7%E7%A5%9E%E5%83%8F&amp;ss=7501" TargetMode="External"/><Relationship Id="rId259" Type="http://schemas.openxmlformats.org/officeDocument/2006/relationships/hyperlink" Target="http://wiki2.gamer.com.tw/wiki.php?n=7501%3A%E7%91%AA%E9%9B%85%E7%9A%84%E6%8E%8C%E7%AE%A1%E6%B0%A3%E8%B1%A1%E4%B9%8B%E7%A5%9E&amp;ss=7501" TargetMode="External"/><Relationship Id="rId424" Type="http://schemas.openxmlformats.org/officeDocument/2006/relationships/hyperlink" Target="http://wiki2.gamer.com.tw/wiki.php?n=7501:%E5%A6%96%E8%89%B7%E9%9D%A2%E5%85%B7%E7%9A%84%E5%82%B3%E8%81%9E" TargetMode="External"/><Relationship Id="rId466" Type="http://schemas.openxmlformats.org/officeDocument/2006/relationships/hyperlink" Target="https://wiki2.gamer.com.tw/wiki.php?n=7501:%E8%B3%80%E7%89%B9%E9%87%8C%E7%A5%AD%E5%AE%98%E7%9A%84%E8%81%96%E5%85%B8" TargetMode="External"/><Relationship Id="rId23" Type="http://schemas.openxmlformats.org/officeDocument/2006/relationships/hyperlink" Target="https://gvdb.mydns.jp/r/jzVKR7afAo" TargetMode="External"/><Relationship Id="rId119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270" Type="http://schemas.openxmlformats.org/officeDocument/2006/relationships/hyperlink" Target="http://wiki2.gamer.com.tw/wiki.php?n=7501:GA1_GranAtlas&amp;ss=7501&amp;f=M" TargetMode="External"/><Relationship Id="rId326" Type="http://schemas.openxmlformats.org/officeDocument/2006/relationships/hyperlink" Target="http://wiki2.gamer.com.tw/wiki.php?n=7501%3A%E6%B2%92%E6%B0%B4%E7%9A%84%E6%96%87%E6%98%8E&amp;ss=7501" TargetMode="External"/><Relationship Id="rId65" Type="http://schemas.openxmlformats.org/officeDocument/2006/relationships/hyperlink" Target="http://wiki2.gamer.com.tw/wiki.php?n=7501%3A%E8%8B%B1%E6%A0%BC%E8%98%AD%E7%9A%84%E8%81%96%E6%A7%8D" TargetMode="External"/><Relationship Id="rId130" Type="http://schemas.openxmlformats.org/officeDocument/2006/relationships/hyperlink" Target="http://wiki2.gamer.com.tw/wiki.php?n=7501:%E8%81%96%E4%BA%BA%E5%88%97%E5%82%B3%E7%9A%84%E7%95%B0%E8%AA%AA" TargetMode="External"/><Relationship Id="rId368" Type="http://schemas.openxmlformats.org/officeDocument/2006/relationships/hyperlink" Target="http://wiki2.gamer.com.tw/wiki.php?n=7501%3A%E5%AE%97%E6%95%99%E5%AD%B8%E5%9C%B0%E5%9C%96" TargetMode="External"/><Relationship Id="rId172" Type="http://schemas.openxmlformats.org/officeDocument/2006/relationships/hyperlink" Target="http://wiki2.gamer.com.tw/wiki.php?n=7501%3A%E9%98%BF%E5%BD%8C%E9%99%80%E5%A6%82%E4%BE%86%E5%83%8F&amp;ss=7501" TargetMode="External"/><Relationship Id="rId228" Type="http://schemas.openxmlformats.org/officeDocument/2006/relationships/hyperlink" Target="http://wiki2.gamer.com.tw/wiki.php?n=7501%3A%E9%A3%9B%E5%A4%A9%E4%B9%8B%E9%99%BD&amp;ss=7501" TargetMode="External"/><Relationship Id="rId435" Type="http://schemas.openxmlformats.org/officeDocument/2006/relationships/hyperlink" Target="https://wiki2.gamer.com.tw/wiki.php?n=7501:%E6%9C%97%E5%9F%BA%E5%A5%B4%E6%96%AF%E9%95%B7%E7%9F%9B" TargetMode="External"/><Relationship Id="rId477" Type="http://schemas.openxmlformats.org/officeDocument/2006/relationships/hyperlink" Target="https://wiki2.gamer.com.tw/wiki.php?n=7501:%E5%B0%96%E7%AB%AF%E8%88%87%E7%95%B0%E7%AB%AF" TargetMode="External"/><Relationship Id="rId281" Type="http://schemas.openxmlformats.org/officeDocument/2006/relationships/hyperlink" Target="http://wiki2.gamer.com.tw/wiki.php?n=7501%3A%E5%87%9D%E8%A6%96%E5%B0%BC%E7%BE%85%E6%B2%B3%E7%9A%84%E9%9B%95%E5%83%8F&amp;ss=7501" TargetMode="External"/><Relationship Id="rId337" Type="http://schemas.openxmlformats.org/officeDocument/2006/relationships/hyperlink" Target="http://wiki2.gamer.com.tw/wiki.php?n=7501:%E6%88%90%E5%B0%8D%E4%B9%8B%E5%AE%88%E8%AD%B7%E7%8D%B8" TargetMode="External"/><Relationship Id="rId34" Type="http://schemas.openxmlformats.org/officeDocument/2006/relationships/hyperlink" Target="http://wiki2.gamer.com.tw/wiki.php?n=7501%3A%E6%89%80%E7%BE%85%E9%96%80%E7%9A%84%E5%A4%A2%E5%A2%83&amp;ss=7501" TargetMode="External"/><Relationship Id="rId76" Type="http://schemas.openxmlformats.org/officeDocument/2006/relationships/hyperlink" Target="http://wiki2.gamer.com.tw/wiki.php?n=7501:%E4%BA%BA%E9%80%A0%E7%9A%84%E6%B4%9E%E7%A9%B4" TargetMode="External"/><Relationship Id="rId141" Type="http://schemas.openxmlformats.org/officeDocument/2006/relationships/hyperlink" Target="http://wiki2.gamer.com.tw/wiki.php?n=7501:%E5%88%A9%E9%A6%AC%E6%95%99%E6%9C%83&amp;ss=7501&amp;f=M" TargetMode="External"/><Relationship Id="rId379" Type="http://schemas.openxmlformats.org/officeDocument/2006/relationships/hyperlink" Target="http://wiki2.gamer.com.tw/wiki.php?n=7501%3A%E5%AE%97%E6%95%99%E5%AD%B8%E5%9C%B0%E5%9C%96" TargetMode="External"/><Relationship Id="rId7" Type="http://schemas.openxmlformats.org/officeDocument/2006/relationships/hyperlink" Target="http://wiki2.gamer.com.tw/wiki.php?n=7501:%E7%B4%84%E6%AB%83%E7%9A%84%E5%8D%81%E8%AA%A1%E7%B3%BB%E5%88%97" TargetMode="External"/><Relationship Id="rId183" Type="http://schemas.openxmlformats.org/officeDocument/2006/relationships/hyperlink" Target="http://wiki2.gamer.com.tw/wiki.php?n=7501%3A%E9%98%BF%E9%96%A6%E5%A6%82%E4%BE%86%E5%83%8F&amp;ss=7501" TargetMode="External"/><Relationship Id="rId239" Type="http://schemas.openxmlformats.org/officeDocument/2006/relationships/hyperlink" Target="http://wiki2.gamer.com.tw/wiki.php?n=7501:%E6%B3%A2%E7%88%BE%E5%A4%9A%E6%95%99%E6%9C%83&amp;ss=7501&amp;f=M" TargetMode="External"/><Relationship Id="rId390" Type="http://schemas.openxmlformats.org/officeDocument/2006/relationships/hyperlink" Target="http://wiki2.gamer.com.tw/wiki.php?n=7501%3A%E5%9F%83%E5%8F%8A%E7%9A%84%E5%A4%A9%E7%A5%9E&amp;ss=7501" TargetMode="External"/><Relationship Id="rId404" Type="http://schemas.openxmlformats.org/officeDocument/2006/relationships/hyperlink" Target="http://wiki2.gamer.com.tw/wiki.php?n=7501%3A%E5%A4%AA%E9%99%BD%E7%A5%9E%E5%83%8F&amp;ss=7501" TargetMode="External"/><Relationship Id="rId446" Type="http://schemas.openxmlformats.org/officeDocument/2006/relationships/hyperlink" Target="https://wiki2.gamer.com.tw/wiki.php?n=7501%3A%E5%B0%8B%E6%B1%82%E5%B7%A1%E7%A6%AE%E5%9C%B0%E9%BB%9E&amp;ss=7501" TargetMode="External"/><Relationship Id="rId250" Type="http://schemas.openxmlformats.org/officeDocument/2006/relationships/hyperlink" Target="http://wiki2.gamer.com.tw/wiki.php?n=7501:%E8%AA%BF%E6%9F%A5%E5%90%89%E8%96%A9%E7%9A%84%E9%87%91%E5%AD%97%E5%A1%94" TargetMode="External"/><Relationship Id="rId271" Type="http://schemas.openxmlformats.org/officeDocument/2006/relationships/hyperlink" Target="http://wiki2.gamer.com.tw/wiki.php?n=7501:GA1_GranAtlas&amp;ss=7501&amp;f=M" TargetMode="External"/><Relationship Id="rId292" Type="http://schemas.openxmlformats.org/officeDocument/2006/relationships/hyperlink" Target="http://wiki2.gamer.com.tw/wiki.php?n=7501%3A%E5%A5%B3%E7%A5%9E%E8%81%9A%E9%9B%86%E7%9A%84%E5%A0%B4%E6%89%80&amp;ss=7501" TargetMode="External"/><Relationship Id="rId306" Type="http://schemas.openxmlformats.org/officeDocument/2006/relationships/hyperlink" Target="http://wiki2.gamer.com.tw/wiki.php?n=7501%3A%E5%AE%97%E6%95%99%E5%AD%B8%E5%9C%B0%E5%9C%96" TargetMode="External"/><Relationship Id="rId488" Type="http://schemas.openxmlformats.org/officeDocument/2006/relationships/hyperlink" Target="https://wiki2.gamer.com.tw/wiki.php?n=7501%3A%E6%8B%89%E7%BE%8E%E8%A5%BF%E6%96%AF%E4%BA%8C%E4%B8%96%E7%9A%84%E7%A5%9E%E6%AE%BF&amp;ss=7501" TargetMode="External"/><Relationship Id="rId24" Type="http://schemas.openxmlformats.org/officeDocument/2006/relationships/hyperlink" Target="https://gvdb.mydns.jp/r/F4pwYfIWHN" TargetMode="External"/><Relationship Id="rId45" Type="http://schemas.openxmlformats.org/officeDocument/2006/relationships/hyperlink" Target="http://wiki2.gamer.com.tw/wiki.php?n=7501%3A%E8%89%BE%E5%9B%A0%E8%B3%88%E9%AD%AF%E4%B9%8B%E6%88%B0&amp;ss=7501" TargetMode="External"/><Relationship Id="rId66" Type="http://schemas.openxmlformats.org/officeDocument/2006/relationships/hyperlink" Target="http://wiki2.gamer.com.tw/wiki.php?n=7501%3A%E4%B8%80%E7%9B%B4%E6%B2%89%E7%9D%A1%E7%9A%84%E9%81%BA%E8%B7%A1" TargetMode="External"/><Relationship Id="rId87" Type="http://schemas.openxmlformats.org/officeDocument/2006/relationships/hyperlink" Target="http://wiki2.gamer.com.tw/wiki.php?n=7501:%E9%BE%8D%E4%B9%8B%E5%A4%A7%E5%9C%B0&amp;ss=7501&amp;f=M" TargetMode="External"/><Relationship Id="rId110" Type="http://schemas.openxmlformats.org/officeDocument/2006/relationships/hyperlink" Target="http://wiki2.gamer.com.tw/wiki.php?n=7501%3A%E5%8F%A4%E5%9F%83%E5%8F%8A%E7%9A%84%E4%BF%A1%E4%BB%B0&amp;ss=7501" TargetMode="External"/><Relationship Id="rId131" Type="http://schemas.openxmlformats.org/officeDocument/2006/relationships/hyperlink" Target="http://wiki2.gamer.com.tw/wiki.php?n=7501%3A%E9%85%92%E9%A4%A8%E5%A7%91%E5%A8%98%E5%90%84%E6%9C%89%E6%89%80%E5%A5%BD&amp;ss=7501" TargetMode="External"/><Relationship Id="rId327" Type="http://schemas.openxmlformats.org/officeDocument/2006/relationships/hyperlink" Target="https://wiki2.gamer.com.tw/wiki.php?n=7501:%E5%AE%97%E6%95%99%E5%AD%B8%E5%9C%B0%E5%9C%96" TargetMode="External"/><Relationship Id="rId348" Type="http://schemas.openxmlformats.org/officeDocument/2006/relationships/hyperlink" Target="http://wiki2.gamer.com.tw/wiki.php?n=7501%3A%E5%88%BB%E6%9C%89%E8%81%96%E7%B6%93%E7%9A%84%E5%8D%81%E5%AD%97%E6%9E%B6&amp;ss=7501" TargetMode="External"/><Relationship Id="rId369" Type="http://schemas.openxmlformats.org/officeDocument/2006/relationships/hyperlink" Target="http://wiki2.gamer.com.tw/wiki.php?n=7501%3A%E5%8A%A0%E5%86%95%E4%B9%8B%E7%9F%B3&amp;ss=7501" TargetMode="External"/><Relationship Id="rId152" Type="http://schemas.openxmlformats.org/officeDocument/2006/relationships/hyperlink" Target="http://wiki2.gamer.com.tw/wiki.php?n=7501:%E6%96%AF%E6%8B%89%E5%A4%AB%E7%9A%84%E5%A4%AA%E9%99%BD%E7%A5%9E" TargetMode="External"/><Relationship Id="rId173" Type="http://schemas.openxmlformats.org/officeDocument/2006/relationships/hyperlink" Target="http://wiki2.gamer.com.tw/wiki.php?n=7501%3A%E6%B2%89%E7%9D%A1%E6%96%BC%E9%98%BF%E8%8C%B2%E7%89%B9%E5%85%8B%E5%86%A5%E7%95%8C%E4%B9%8B%E7%A5%9E&amp;ss=7501" TargetMode="External"/><Relationship Id="rId194" Type="http://schemas.openxmlformats.org/officeDocument/2006/relationships/hyperlink" Target="http://wiki2.gamer.com.tw/wiki.php?n=7501:%E4%BF%9D%E4%BD%91%E8%88%B9%E5%93%A1%E5%80%91%E7%9A%84%E9%9B%95%E5%83%8F" TargetMode="External"/><Relationship Id="rId208" Type="http://schemas.openxmlformats.org/officeDocument/2006/relationships/hyperlink" Target="http://wiki2.gamer.com.tw/wiki.php?n=7501:%E5%9F%BA%E5%8A%A0%E7%BE%8E%E4%BF%AE%E7%8E%8B%E7%9A%84%E8%B6%B3%E8%B7%A1" TargetMode="External"/><Relationship Id="rId229" Type="http://schemas.openxmlformats.org/officeDocument/2006/relationships/hyperlink" Target="http://wiki2.gamer.com.tw/wiki.php?n=7501%3A%E5%85%B7%E6%9C%89%E8%B1%A1%E9%A0%AD%E7%9A%84%E7%A5%9E&amp;ss=7501" TargetMode="External"/><Relationship Id="rId380" Type="http://schemas.openxmlformats.org/officeDocument/2006/relationships/hyperlink" Target="http://wiki2.gamer.com.tw/wiki.php?n=7501:%E6%9C%9D%E9%AE%AE&amp;ss=7501&amp;f=M" TargetMode="External"/><Relationship Id="rId415" Type="http://schemas.openxmlformats.org/officeDocument/2006/relationships/hyperlink" Target="http://wiki2.gamer.com.tw/wiki.php?n=7501%3A%E5%8F%A4%E4%BB%A3%E5%B8%8C%E8%87%98%E7%9A%84%E9%A2%A8%E6%99%AF&amp;ss=7501" TargetMode="External"/><Relationship Id="rId436" Type="http://schemas.openxmlformats.org/officeDocument/2006/relationships/hyperlink" Target="https://wiki2.gamer.com.tw/wiki.php?n=7501%3A%E6%9B%B8%E8%A8%98%E5%AE%98%E7%9A%84%E7%9F%B3%E6%9D%BF&amp;ss=7501" TargetMode="External"/><Relationship Id="rId457" Type="http://schemas.openxmlformats.org/officeDocument/2006/relationships/hyperlink" Target="https://wiki2.gamer.com.tw/wiki.php?n=7501%3A%E4%B9%9D%E6%9F%B1%E7%A5%9E%E4%B9%8B%E6%9B%B8&amp;ss=7501" TargetMode="External"/><Relationship Id="rId240" Type="http://schemas.openxmlformats.org/officeDocument/2006/relationships/hyperlink" Target="http://wiki2.gamer.com.tw/wiki.php?n=7501:%E5%90%89%E8%96%A9%E9%87%91%E5%AD%97%E5%A1%94%E5%9C%B0%E4%B8%8B%E5%9F%8E&amp;ss=7501&amp;f=M" TargetMode="External"/><Relationship Id="rId261" Type="http://schemas.openxmlformats.org/officeDocument/2006/relationships/hyperlink" Target="http://wiki2.gamer.com.tw/wiki.php?n=7501%3A%E5%8F%A4%E4%BB%A3%E7%A5%9E%E7%A5%97%E7%9A%84%E5%BE%A9%E6%B4%BB&amp;ss=7501" TargetMode="External"/><Relationship Id="rId478" Type="http://schemas.openxmlformats.org/officeDocument/2006/relationships/hyperlink" Target="https://wiki2.gamer.com.tw/wiki.php?n=7501%3A%E8%81%B3%E7%AB%8B%E6%96%BC%E5%AE%89%E5%9C%B0%E6%96%AF%E4%B9%8B%E9%83%BD&amp;ss=7501" TargetMode="External"/><Relationship Id="rId1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5" Type="http://schemas.openxmlformats.org/officeDocument/2006/relationships/hyperlink" Target="http://wiki2.gamer.com.tw/wiki.php?n=7501%3A%E8%B1%90%E7%A9%B0%E4%B9%8B%E7%A5%9E%E7%9A%84%E9%BB%83%E9%87%91%E9%9D%A2%E5%85%B7&amp;ss=7501" TargetMode="External"/><Relationship Id="rId56" Type="http://schemas.openxmlformats.org/officeDocument/2006/relationships/hyperlink" Target="http://wiki2.gamer.com.tw/wiki.php?n=7501%3A%E8%81%B3%E7%AB%8B%E6%96%BC%E5%AE%89%E5%9C%B0%E6%96%AF%E4%B9%8B%E9%83%BD&amp;ss=7501" TargetMode="External"/><Relationship Id="rId77" Type="http://schemas.openxmlformats.org/officeDocument/2006/relationships/hyperlink" Target="http://wiki2.gamer.com.tw/wiki.php?n=7501:%E4%B8%96%E7%95%8C%E4%B9%8B%E7%92%B0" TargetMode="External"/><Relationship Id="rId100" Type="http://schemas.openxmlformats.org/officeDocument/2006/relationships/hyperlink" Target="http://wiki2.gamer.com.tw/wiki.php?n=7501%3A%E6%B0%B8%E7%84%A1%E6%AD%A2%E7%9B%A1%E7%9A%84%E5%96%84%E6%83%A1%E4%B9%8B%E7%88%AD&amp;ss=7501" TargetMode="External"/><Relationship Id="rId282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317" Type="http://schemas.openxmlformats.org/officeDocument/2006/relationships/hyperlink" Target="http://wiki2.gamer.com.tw/wiki.php?n=7501%3A%E5%8F%A4%E5%8D%B0%E5%BA%A6%E7%9A%84%E6%B3%95%E5%85%B8&amp;ss=7501" TargetMode="External"/><Relationship Id="rId338" Type="http://schemas.openxmlformats.org/officeDocument/2006/relationships/hyperlink" Target="http://wiki2.gamer.com.tw/wiki.php?n=7501:%E7%A7%91%E8%88%89%E7%9A%84%E5%AD%B8%E7%BF%92" TargetMode="External"/><Relationship Id="rId359" Type="http://schemas.openxmlformats.org/officeDocument/2006/relationships/hyperlink" Target="http://wiki2.gamer.com.tw/wiki.php?n=7501%3A%E8%88%87%E7%9C%BE%E4%B8%8D%E5%90%8C%E7%9A%84%E5%AE%97%E6%95%99%E7%95%AB&amp;ss=7501" TargetMode="External"/><Relationship Id="rId8" Type="http://schemas.openxmlformats.org/officeDocument/2006/relationships/hyperlink" Target="http://wiki2.gamer.com.tw/wiki.php?n=7501:%E5%8F%A4%E5%8D%B0%E5%BA%A6%E7%9A%84%E8%81%96%E5%85%B8%E7%B3%BB%E5%88%97" TargetMode="External"/><Relationship Id="rId98" Type="http://schemas.openxmlformats.org/officeDocument/2006/relationships/hyperlink" Target="http://wiki2.gamer.com.tw/wiki.php?n=7501%3A%E6%8B%89%E5%B8%95%E5%8A%AA%E4%BC%8A%E7%9A%84%E9%B3%A5%E4%BA%BA&amp;ss=7501" TargetMode="External"/><Relationship Id="rId121" Type="http://schemas.openxmlformats.org/officeDocument/2006/relationships/hyperlink" Target="http://wiki2.gamer.com.tw/wiki.php?n=7501%3A%E5%A4%A7%E8%A5%BF%E6%B4%8B%E6%B2%BF%E5%B2%B8%E5%AE%97%E6%95%99%E7%9A%84%E8%9E%8D%E5%90%88&amp;ss=7501" TargetMode="External"/><Relationship Id="rId142" Type="http://schemas.openxmlformats.org/officeDocument/2006/relationships/hyperlink" Target="http://wiki2.gamer.com.tw/wiki.php?n=7501:%E5%90%89%E8%96%A9%E9%87%91%E5%AD%97%E5%A1%94%E5%9C%B0%E4%B8%8B%E5%9F%8E&amp;ss=7501&amp;f=M" TargetMode="External"/><Relationship Id="rId163" Type="http://schemas.openxmlformats.org/officeDocument/2006/relationships/hyperlink" Target="http://wiki2.gamer.com.tw/wiki.php?n=7501%3A%E8%81%B3%E7%AB%8B%E6%96%BC%E5%AE%89%E5%9C%B0%E6%96%AF%E4%B9%8B%E9%83%BD&amp;ss=7501" TargetMode="External"/><Relationship Id="rId184" Type="http://schemas.openxmlformats.org/officeDocument/2006/relationships/hyperlink" Target="http://wiki2.gamer.com.tw/wiki.php?n=7501%3A%E9%87%8B%E8%BF%A6%E7%89%9F%E5%B0%BC%E4%BD%9B%E5%83%8F&amp;ss=7501" TargetMode="External"/><Relationship Id="rId219" Type="http://schemas.openxmlformats.org/officeDocument/2006/relationships/hyperlink" Target="http://wiki2.gamer.com.tw/wiki.php?n=7501:%E9%81%8E%E5%BE%80%E6%AD%B2%E6%9C%88%E7%9A%84%E6%95%85%E4%BA%8B" TargetMode="External"/><Relationship Id="rId370" Type="http://schemas.openxmlformats.org/officeDocument/2006/relationships/hyperlink" Target="http://wiki2.gamer.com.tw/wiki.php?n=7501%3A%E5%AE%97%E6%95%99%E5%AD%B8%E5%9C%B0%E5%9C%96" TargetMode="External"/><Relationship Id="rId391" Type="http://schemas.openxmlformats.org/officeDocument/2006/relationships/hyperlink" Target="http://wiki2.gamer.com.tw/wiki.php?n=7501%3A%E7%B6%A0%E8%89%B2%E5%B0%8F%E7%9F%B3&amp;ss=7501" TargetMode="External"/><Relationship Id="rId405" Type="http://schemas.openxmlformats.org/officeDocument/2006/relationships/hyperlink" Target="http://wiki2.gamer.com.tw/wiki.php?n=7501%3A%E7%BE%8E%E5%A5%B3%E7%A5%9E%E5%83%8F&amp;ss=7501" TargetMode="External"/><Relationship Id="rId426" Type="http://schemas.openxmlformats.org/officeDocument/2006/relationships/hyperlink" Target="https://wiki2.gamer.com.tw/wiki.php?n=7501:%E5%A4%AA%E9%99%BD%E7%A5%9E%E5%83%8F" TargetMode="External"/><Relationship Id="rId447" Type="http://schemas.openxmlformats.org/officeDocument/2006/relationships/hyperlink" Target="https://wiki2.gamer.com.tw/wiki.php?n=7501%3A%E5%BE%80%E4%BE%86%E5%A4%A7%E6%B5%B7%E8%80%85%E7%9A%84%E6%A6%AE%E8%AD%BD&amp;ss=7501" TargetMode="External"/><Relationship Id="rId230" Type="http://schemas.openxmlformats.org/officeDocument/2006/relationships/hyperlink" Target="http://wiki2.gamer.com.tw/wiki.php?n=7501%3A%E5%8D%B0%E5%BA%A6%E7%9A%84%E7%81%AB%E7%A5%9E&amp;ss=7501" TargetMode="External"/><Relationship Id="rId251" Type="http://schemas.openxmlformats.org/officeDocument/2006/relationships/hyperlink" Target="http://wiki2.gamer.com.tw/wiki.php?n=7501:%E6%B6%88%E5%A4%B1%E6%96%BC%E8%BF%B7%E5%AE%AE%E4%B8%AD%E7%9A%84%E6%8E%A2%E9%9A%AA%E5%AE%B6" TargetMode="External"/><Relationship Id="rId468" Type="http://schemas.openxmlformats.org/officeDocument/2006/relationships/hyperlink" Target="https://wiki2.gamer.com.tw/wiki.php?n=7501:%E9%87%8D%E8%A6%81%E7%9A%84%E8%AD%B7%E8%BA%AB%E7%AC%A6" TargetMode="External"/><Relationship Id="rId489" Type="http://schemas.openxmlformats.org/officeDocument/2006/relationships/hyperlink" Target="https://wiki2.gamer.com.tw/wiki.php?n=7501:%E5%AE%97%E6%95%99%E5%AD%B8%E5%9C%B0%E5%9C%96" TargetMode="External"/><Relationship Id="rId25" Type="http://schemas.openxmlformats.org/officeDocument/2006/relationships/hyperlink" Target="http://gvdb.mydns.jp/db/module/QuestDB/action/QuestShow?id=6170" TargetMode="External"/><Relationship Id="rId46" Type="http://schemas.openxmlformats.org/officeDocument/2006/relationships/hyperlink" Target="http://wiki2.gamer.com.tw/wiki.php?n=7501:%E8%BF%BD%E5%B0%8B%E6%A8%A1%E7%B3%8A%E7%9A%84%E8%83%8C%E5%BD%B1" TargetMode="External"/><Relationship Id="rId67" Type="http://schemas.openxmlformats.org/officeDocument/2006/relationships/hyperlink" Target="http://wiki2.gamer.com.tw/wiki.php?n=7501%3A%E8%AA%BF%E6%9F%A5%E5%90%89%E8%96%A9%E7%9A%84%E9%87%91%E5%AD%97%E5%A1%94" TargetMode="External"/><Relationship Id="rId272" Type="http://schemas.openxmlformats.org/officeDocument/2006/relationships/hyperlink" Target="https://wiki2.gamer.com.tw/wiki.php?n=7501:%E5%AE%97%E6%95%99%E5%AD%B8%E5%9C%B0%E5%9C%96&amp;ss=7501&amp;f=M" TargetMode="External"/><Relationship Id="rId293" Type="http://schemas.openxmlformats.org/officeDocument/2006/relationships/hyperlink" Target="http://wiki2.gamer.com.tw/wiki.php?n=7501:%E6%96%AF%E6%8B%89%E5%A4%AB%E7%9A%84%E5%A4%AA%E9%99%BD%E7%A5%9E" TargetMode="External"/><Relationship Id="rId307" Type="http://schemas.openxmlformats.org/officeDocument/2006/relationships/hyperlink" Target="http://wiki2.gamer.com.tw/wiki.php?n=7501%3A%E5%BF%AB%E8%85%BF%E5%85%87%E7%8C%9B%E7%9A%84%E5%8B%95%E7%89%A9%E9%9B%95%E5%83%8F&amp;ss=7501" TargetMode="External"/><Relationship Id="rId328" Type="http://schemas.openxmlformats.org/officeDocument/2006/relationships/hyperlink" Target="http://wiki2.gamer.com.tw/wiki.php?n=7501:%E6%9C%89%E7%81%AB%E5%B1%B1%E4%B9%8B%E5%B3%B6" TargetMode="External"/><Relationship Id="rId349" Type="http://schemas.openxmlformats.org/officeDocument/2006/relationships/hyperlink" Target="http://wiki2.gamer.com.tw/wiki.php?n=7501%3A%E9%BB%91%E8%89%B2%E7%9A%84%E5%A4%A7%E7%9F%B3%E9%A0%AD&amp;ss=7501" TargetMode="External"/><Relationship Id="rId88" Type="http://schemas.openxmlformats.org/officeDocument/2006/relationships/hyperlink" Target="http://wiki2.gamer.com.tw/wiki.php?n=7501:%E9%81%A0%E5%BE%81%E5%8F%B2%E8%A9%A9" TargetMode="External"/><Relationship Id="rId111" Type="http://schemas.openxmlformats.org/officeDocument/2006/relationships/hyperlink" Target="http://wiki2.gamer.com.tw/wiki.php?n=7501:%E5%B7%AB%E6%AF%92%E6%95%99%E4%B9%8B%E7%A5%9E" TargetMode="External"/><Relationship Id="rId132" Type="http://schemas.openxmlformats.org/officeDocument/2006/relationships/hyperlink" Target="https://wiki2.gamer.com.tw/wiki.php?n=7501%3A%E4%B8%83%E5%A4%A7%E5%A5%87%E8%B7%A1%E7%9A%84%E5%B7%A8%E5%A4%A7%E9%9B%95%E5%83%8F&amp;ss=7501" TargetMode="External"/><Relationship Id="rId153" Type="http://schemas.openxmlformats.org/officeDocument/2006/relationships/hyperlink" Target="http://wiki2.gamer.com.tw/wiki.php?n=7501%3A%E7%AC%AC%E4%BA%94%E4%B8%96%E7%95%8C&amp;ss=7501" TargetMode="External"/><Relationship Id="rId174" Type="http://schemas.openxmlformats.org/officeDocument/2006/relationships/hyperlink" Target="http://wiki2.gamer.com.tw/wiki.php?n=7501%3A%E5%90%B3%E5%93%A5%E7%8E%8B%E6%9C%9D%E7%9A%84%E6%9C%AB%E6%9C%9F&amp;ss=7501" TargetMode="External"/><Relationship Id="rId195" Type="http://schemas.openxmlformats.org/officeDocument/2006/relationships/hyperlink" Target="http://wiki2.gamer.com.tw/wiki.php?n=7501:%E8%A2%AB%E5%AE%89%E7%BD%AE%E7%9A%84%E5%90%8A%E9%90%98" TargetMode="External"/><Relationship Id="rId209" Type="http://schemas.openxmlformats.org/officeDocument/2006/relationships/hyperlink" Target="http://wiki2.gamer.com.tw/wiki.php?n=7501:%E5%82%B3%E8%AA%AA%E4%B9%8B%E7%8E%8B%E7%9A%84%E7%9B%B8%E9%97%9C%E9%81%BA%E8%B7%A1" TargetMode="External"/><Relationship Id="rId360" Type="http://schemas.openxmlformats.org/officeDocument/2006/relationships/hyperlink" Target="http://wiki2.gamer.com.tw/wiki.php?n=7501%3A%E6%84%9B%E7%88%BE%E8%98%AD%E7%9A%84%E9%81%BA%E8%B7%A1&amp;ss=7501" TargetMode="External"/><Relationship Id="rId381" Type="http://schemas.openxmlformats.org/officeDocument/2006/relationships/hyperlink" Target="http://wiki2.gamer.com.tw/wiki.php?n=7501%3A%E6%9C%88%E4%BA%AE%E5%A5%B3%E7%A5%9E%E5%83%8F&amp;ss=7501" TargetMode="External"/><Relationship Id="rId416" Type="http://schemas.openxmlformats.org/officeDocument/2006/relationships/hyperlink" Target="http://wiki2.gamer.com.tw/wiki.php?n=7501%3A%E7%A5%AD%E7%A5%80%E5%AE%99%E6%96%AF%E7%9A%84%E7%A5%AD%E5%85%B8&amp;ss=7501" TargetMode="External"/><Relationship Id="rId220" Type="http://schemas.openxmlformats.org/officeDocument/2006/relationships/hyperlink" Target="http://wiki2.gamer.com.tw/wiki.php?n=7501%3A%E8%B3%80%E7%89%B9%E9%87%8C%E7%A5%AD%E5%AE%98%E7%9A%84%E8%81%96%E5%85%B8&amp;ss=7501" TargetMode="External"/><Relationship Id="rId241" Type="http://schemas.openxmlformats.org/officeDocument/2006/relationships/hyperlink" Target="https://gvdb.mydns.jp/r/Quest/%E6%9C%AA%E5%AE%8C%E6%88%90" TargetMode="External"/><Relationship Id="rId437" Type="http://schemas.openxmlformats.org/officeDocument/2006/relationships/hyperlink" Target="https://wiki2.gamer.com.tw/wiki.php?n=7501:%E9%85%92%E9%A4%A8%E5%A7%91%E5%A8%98%E5%90%84%E6%9C%89%E6%89%80%E5%A5%BD" TargetMode="External"/><Relationship Id="rId458" Type="http://schemas.openxmlformats.org/officeDocument/2006/relationships/hyperlink" Target="https://wiki2.gamer.com.tw/wiki.php?n=7501%3A%E4%B9%9D%E6%9F%B1%E7%A5%9E%E4%B9%8B%E6%9B%B8&amp;ss=7501" TargetMode="External"/><Relationship Id="rId479" Type="http://schemas.openxmlformats.org/officeDocument/2006/relationships/hyperlink" Target="https://wiki2.gamer.com.tw/wiki.php?n=7501%3A%E7%BE%85%E6%91%A9%E8%88%87%E5%B8%8C%E7%89%B9%E7%9A%84%E6%95%85%E4%BA%8B&amp;ss=7501" TargetMode="External"/><Relationship Id="rId1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6" Type="http://schemas.openxmlformats.org/officeDocument/2006/relationships/hyperlink" Target="http://wiki2.gamer.com.tw/wiki.php?n=7501%3A%E5%AE%88%E8%AD%B7%E6%9C%AA%E4%BE%86%E4%B9%8B%E5%8A%9B&amp;ss=7501" TargetMode="External"/><Relationship Id="rId57" Type="http://schemas.openxmlformats.org/officeDocument/2006/relationships/hyperlink" Target="http://wiki2.gamer.com.tw/wiki.php?n=7501%3A%E5%A5%B9%E6%89%80%E5%87%9D%E8%A6%96%E7%9A%84%E5%B1%B1&amp;ss=7501" TargetMode="External"/><Relationship Id="rId262" Type="http://schemas.openxmlformats.org/officeDocument/2006/relationships/hyperlink" Target="http://wiki2.gamer.com.tw/wiki.php?n=7501%3A%E5%9B%A0%E6%9E%9C%E5%A0%B1%E6%87%89%E7%9A%84%E6%95%85%E4%BA%8B&amp;ss=7501" TargetMode="External"/><Relationship Id="rId283" Type="http://schemas.openxmlformats.org/officeDocument/2006/relationships/hyperlink" Target="http://wiki2.gamer.com.tw/wiki.php?n=7501:%E5%AF%84%E8%A8%97%E6%96%BC%E5%B1%B1%E4%B9%8B%E4%BF%A1%E4%BB%B0" TargetMode="External"/><Relationship Id="rId318" Type="http://schemas.openxmlformats.org/officeDocument/2006/relationships/hyperlink" Target="http://wiki2.gamer.com.tw/wiki.php?n=7501:%E6%B3%A2%E7%88%BE%E5%A4%9A%E6%95%99%E6%9C%83&amp;ss=7501&amp;f=M" TargetMode="External"/><Relationship Id="rId339" Type="http://schemas.openxmlformats.org/officeDocument/2006/relationships/hyperlink" Target="http://wiki2.gamer.com.tw/wiki.php?n=7501:%E9%8C%AB%E6%8B%89%E5%BA%AB%E8%96%A9%E6%95%99%E6%9C%83&amp;ss=7501&amp;f=M" TargetMode="External"/><Relationship Id="rId490" Type="http://schemas.openxmlformats.org/officeDocument/2006/relationships/hyperlink" Target="https://wiki2.gamer.com.tw/wiki.php?n=7501%3A%E5%9F%BA%E8%BC%94%E5%A4%A7%E5%85%AC%E5%9C%8B%E7%9A%84%E5%85%A8%E7%9B%9B%E6%9C%9F&amp;ss=7501" TargetMode="External"/><Relationship Id="rId78" Type="http://schemas.openxmlformats.org/officeDocument/2006/relationships/hyperlink" Target="http://wiki2.gamer.com.tw/wiki.php?n=7501:%E8%AB%BE%E4%BA%9E%E7%9A%84%E5%88%A5%E5%90%8D" TargetMode="External"/><Relationship Id="rId99" Type="http://schemas.openxmlformats.org/officeDocument/2006/relationships/hyperlink" Target="http://wiki2.gamer.com.tw/wiki.php?n=7501%3A%E7%94%B0%E5%9C%B0%E5%A5%B3%E7%A5%9E%E7%AB%8A%E7%9B%9C%E4%BA%8B%E4%BB%B6&amp;ss=7501" TargetMode="External"/><Relationship Id="rId101" Type="http://schemas.openxmlformats.org/officeDocument/2006/relationships/hyperlink" Target="http://wiki2.gamer.com.tw/wiki.php?n=7501%3A%E5%96%AA%E5%A4%B1%E7%9A%84%E6%96%87%E5%8C%96&amp;ss=7501" TargetMode="External"/><Relationship Id="rId122" Type="http://schemas.openxmlformats.org/officeDocument/2006/relationships/hyperlink" Target="http://wiki2.gamer.com.tw/wiki.php?n=7501%3A%E4%BE%86%E8%87%AA%E6%9D%B1%E5%9C%8B%E7%9A%84%E5%83%A7%E4%BE%B6&amp;ss=7501" TargetMode="External"/><Relationship Id="rId143" Type="http://schemas.openxmlformats.org/officeDocument/2006/relationships/hyperlink" Target="http://wiki2.gamer.com.tw/wiki.php?n=7501:%E9%87%91%E5%AD%97%E5%A1%94%E5%BB%BA%E9%80%A0%E7%9B%B8%E9%97%9C%E8%80%83%E5%AF%9F" TargetMode="External"/><Relationship Id="rId164" Type="http://schemas.openxmlformats.org/officeDocument/2006/relationships/hyperlink" Target="http://wiki2.gamer.com.tw/wiki.php?n=7501%3A%E8%8B%B1%E9%9B%84%E4%B9%8B%E5%A6%83&amp;ss=7501" TargetMode="External"/><Relationship Id="rId185" Type="http://schemas.openxmlformats.org/officeDocument/2006/relationships/hyperlink" Target="http://wiki2.gamer.com.tw/wiki.php?n=7501%3A%E7%B5%95%E4%B8%8D%E8%83%BD%E7%9C%8B%E7%9A%84%E5%9C%B0%E6%96%B9&amp;ss=7501" TargetMode="External"/><Relationship Id="rId350" Type="http://schemas.openxmlformats.org/officeDocument/2006/relationships/hyperlink" Target="http://wiki2.gamer.com.tw/wiki.php?n=7501%3A%E5%AE%97%E6%95%99%E5%AD%B8%E5%9C%B0%E5%9C%96" TargetMode="External"/><Relationship Id="rId371" Type="http://schemas.openxmlformats.org/officeDocument/2006/relationships/hyperlink" Target="http://wiki2.gamer.com.tw/wiki.php?n=7501%3A%E5%AE%97%E6%95%99%E5%AD%B8%E5%9C%B0%E5%9C%96" TargetMode="External"/><Relationship Id="rId406" Type="http://schemas.openxmlformats.org/officeDocument/2006/relationships/hyperlink" Target="http://wiki2.gamer.com.tw/wiki.php?n=7501%3A%E5%B8%8C%E8%87%98%E7%A5%9E%E8%A9%B1%E7%9A%84%E8%B5%B7%E6%BA%90&amp;ss=7501" TargetMode="External"/><Relationship Id="rId9" Type="http://schemas.openxmlformats.org/officeDocument/2006/relationships/hyperlink" Target="http://wiki2.gamer.com.tw/wiki.php?n=7501:%E5%8F%A4%E5%8D%B0%E5%BA%A6%E7%9A%84%E8%81%96%E5%85%B8%E7%B3%BB%E5%88%97" TargetMode="External"/><Relationship Id="rId210" Type="http://schemas.openxmlformats.org/officeDocument/2006/relationships/hyperlink" Target="http://wiki2.gamer.com.tw/wiki.php?n=7501:%E6%97%A5%E6%9C%ACZipang&amp;ss=7501&amp;f=M" TargetMode="External"/><Relationship Id="rId392" Type="http://schemas.openxmlformats.org/officeDocument/2006/relationships/hyperlink" Target="http://wiki2.gamer.com.tw/wiki.php?n=7501%3A%E6%8A%B1%E8%91%97%E5%AC%B0%E5%85%92%E7%9A%84%E7%A5%9E%E5%83%8F&amp;ss=7501" TargetMode="External"/><Relationship Id="rId427" Type="http://schemas.openxmlformats.org/officeDocument/2006/relationships/hyperlink" Target="https://wiki2.gamer.com.tw/wiki.php?n=7501:%E6%9C%80%E9%AB%98%E5%A5%B3%E7%A5%9E" TargetMode="External"/><Relationship Id="rId448" Type="http://schemas.openxmlformats.org/officeDocument/2006/relationships/hyperlink" Target="https://wiki2.gamer.com.tw/wiki.php?n=7501%3A%E5%A4%A7%E8%A5%BF%E6%B4%8B%E6%B2%BF%E5%B2%B8%E5%AE%97%E6%95%99%E7%9A%84%E8%9E%8D%E5%90%88&amp;ss=7501" TargetMode="External"/><Relationship Id="rId469" Type="http://schemas.openxmlformats.org/officeDocument/2006/relationships/hyperlink" Target="https://wiki2.gamer.com.tw/wiki.php?n=7501%3A%E6%9B%BC%E7%89%B9%E7%BE%85%E7%9A%84%E8%A9%A0%E9%A0%8C%E6%96%B9%E6%B3%95&amp;ss=7501" TargetMode="External"/><Relationship Id="rId26" Type="http://schemas.openxmlformats.org/officeDocument/2006/relationships/hyperlink" Target="http://gvdb.mydns.jp/r/aby2jL9zIE" TargetMode="External"/><Relationship Id="rId231" Type="http://schemas.openxmlformats.org/officeDocument/2006/relationships/hyperlink" Target="http://wiki2.gamer.com.tw/wiki.php?n=7501%3A%E8%B3%80%E7%89%B9%E9%87%8C%E7%A5%AD%E5%AE%98%E7%9A%84%E8%81%96%E5%85%B8&amp;ss=7501" TargetMode="External"/><Relationship Id="rId252" Type="http://schemas.openxmlformats.org/officeDocument/2006/relationships/hyperlink" Target="http://wiki2.gamer.com.tw/wiki.php?n=7501%3A%E7%A5%AD%E7%A5%80%E5%A4%AA%E9%99%BD%E7%A5%9E%E7%9A%84%E7%A5%9E%E5%BB%9F" TargetMode="External"/><Relationship Id="rId273" Type="http://schemas.openxmlformats.org/officeDocument/2006/relationships/hyperlink" Target="http://wiki2.gamer.com.tw/wiki.php?n=7501:%E5%B8%B8%E5%A4%8F%E4%B9%8B%E5%B3%B6%E7%9A%84%E7%81%AB%E5%B1%B1%E7%A5%9E" TargetMode="External"/><Relationship Id="rId294" Type="http://schemas.openxmlformats.org/officeDocument/2006/relationships/hyperlink" Target="http://wiki2.gamer.com.tw/wiki.php?n=7501:%E6%96%AF%E6%8B%89%E5%A4%AB%E7%A5%9E%E8%A9%B1%E7%9A%84%E8%80%83%E5%AF%9F" TargetMode="External"/><Relationship Id="rId308" Type="http://schemas.openxmlformats.org/officeDocument/2006/relationships/hyperlink" Target="http://wiki2.gamer.com.tw/wiki.php?n=7501%3A%E7%91%AA%E9%9B%85%E7%9A%84%E6%8E%8C%E7%AE%A1%E6%B0%A3%E8%B1%A1%E4%B9%8B%E7%A5%9E&amp;ss=7501" TargetMode="External"/><Relationship Id="rId329" Type="http://schemas.openxmlformats.org/officeDocument/2006/relationships/hyperlink" Target="http://wiki2.gamer.com.tw/wiki.php?n=7501%3A%E6%A7%8B%E5%9C%96%E5%A5%87%E7%89%B9%E7%9A%84%E8%81%96%E6%AF%8D%E5%AD%90%E7%95%AB&amp;ss=7501" TargetMode="External"/><Relationship Id="rId480" Type="http://schemas.openxmlformats.org/officeDocument/2006/relationships/hyperlink" Target="https://wiki2.gamer.com.tw/wiki.php?n=7501%3A%E9%A2%A8%E6%9A%B4%E7%9A%84%E7%B5%82%E7%B5%90&amp;ss=7501" TargetMode="External"/><Relationship Id="rId47" Type="http://schemas.openxmlformats.org/officeDocument/2006/relationships/hyperlink" Target="http://wiki2.gamer.com.tw/wiki.php?n=7501%3A%E8%B3%80%E7%89%B9%E9%87%8C%E7%A5%AD%E5%AE%98%E7%9A%84%E8%81%96%E5%85%B8&amp;ss=7501" TargetMode="External"/><Relationship Id="rId68" Type="http://schemas.openxmlformats.org/officeDocument/2006/relationships/hyperlink" Target="http://wiki2.gamer.com.tw/wiki.php?n=7501%3A%E5%90%B3%E5%93%A5%E7%8E%8B%E6%9C%9D%E7%9A%84%E6%9C%AB%E6%9C%9F&amp;ss=7501" TargetMode="External"/><Relationship Id="rId89" Type="http://schemas.openxmlformats.org/officeDocument/2006/relationships/hyperlink" Target="http://wiki2.gamer.com.tw/wiki.php?n=7501%3A%E5%86%92%E9%9A%AA%E5%AE%B6%E7%9A%84%E7%B6%93%E5%85%B8%E8%91%97%E4%BD%9C&amp;ss=7501" TargetMode="External"/><Relationship Id="rId112" Type="http://schemas.openxmlformats.org/officeDocument/2006/relationships/hyperlink" Target="http://wiki2.gamer.com.tw/wiki.php?n=7501%3A%E4%BF%9D%E8%AD%B7%E4%BD%9B%E9%99%80%E4%B9%8B%E8%9B%87&amp;ss=7501" TargetMode="External"/><Relationship Id="rId133" Type="http://schemas.openxmlformats.org/officeDocument/2006/relationships/hyperlink" Target="http://wiki2.gamer.com.tw/wiki.php?n=7501%3A%E6%96%B0%E5%B9%BE%E5%85%A7%E4%BA%9E%E7%9A%84%E7%B2%BE%E9%9D%88%E4%BF%A1%E4%BB%B0&amp;ss=7501" TargetMode="External"/><Relationship Id="rId154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175" Type="http://schemas.openxmlformats.org/officeDocument/2006/relationships/hyperlink" Target="http://wiki2.gamer.com.tw/wiki.php?n=7501%3A%E9%98%BF%E8%8C%B2%E7%89%B9%E5%85%8B%E4%B9%8B%E5%A4%9C%E7%A5%9E&amp;ss=7501" TargetMode="External"/><Relationship Id="rId340" Type="http://schemas.openxmlformats.org/officeDocument/2006/relationships/hyperlink" Target="http://wiki2.gamer.com.tw/wiki.php?n=7501:%E7%BE%85%E9%A6%AC%E5%9C%B0%E4%B8%8B%E9%81%BA%E8%B7%A1&amp;ss=7501&amp;f=M" TargetMode="External"/><Relationship Id="rId361" Type="http://schemas.openxmlformats.org/officeDocument/2006/relationships/hyperlink" Target="http://wiki2.gamer.com.tw/wiki.php?n=7501%3A%E7%A5%AD%E5%8F%B8%E7%8E%8B%E7%B4%84%E7%BF%B0%E5%9C%8B" TargetMode="External"/><Relationship Id="rId196" Type="http://schemas.openxmlformats.org/officeDocument/2006/relationships/hyperlink" Target="http://wiki2.gamer.com.tw/wiki.php?n=7501:%E5%9F%8B%E6%B2%92%E6%96%BC%E6%87%B8%E5%B4%96%E4%B8%AD%E4%B9%8B%E4%BD%9B%E5%A0%82" TargetMode="External"/><Relationship Id="rId200" Type="http://schemas.openxmlformats.org/officeDocument/2006/relationships/hyperlink" Target="http://wiki2.gamer.com.tw/wiki.php?n=7501:%E6%9F%90%E8%81%96%E4%BA%BA%E5%80%91%E7%9A%84%E8%A8%98%E6%86%B6" TargetMode="External"/><Relationship Id="rId382" Type="http://schemas.openxmlformats.org/officeDocument/2006/relationships/hyperlink" Target="http://wiki2.gamer.com.tw/wiki.php?n=7501%3A%E5%96%AA%E5%A4%B1%E7%9A%84%E5%86%A5%E5%BA%9C%E4%B9%8B%E7%A5%9E&amp;ss=7501" TargetMode="External"/><Relationship Id="rId417" Type="http://schemas.openxmlformats.org/officeDocument/2006/relationships/hyperlink" Target="http://wiki2.gamer.com.tw/wiki.php?n=7501%3A%E5%A4%AA%E9%99%BD%E6%98%87%E8%B5%B7%E7%9A%84%E5%9C%B0%E6%96%B9&amp;ss=7501" TargetMode="External"/><Relationship Id="rId438" Type="http://schemas.openxmlformats.org/officeDocument/2006/relationships/hyperlink" Target="https://wiki2.gamer.com.tw/wiki.php?n=7501%3A%E8%9B%87%E7%9A%84%E5%89%B5%E4%B8%96%E7%A5%9E%E8%A9%B1&amp;ss=7501" TargetMode="External"/><Relationship Id="rId459" Type="http://schemas.openxmlformats.org/officeDocument/2006/relationships/hyperlink" Target="https://wiki2.gamer.com.tw/wiki.php?n=7501%3A%E7%A0%B4%E5%A3%9E%E7%A5%9E%E9%9B%95%E5%83%8F&amp;ss=7501" TargetMode="External"/><Relationship Id="rId16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21" Type="http://schemas.openxmlformats.org/officeDocument/2006/relationships/hyperlink" Target="http://wiki2.gamer.com.tw/wiki.php?n=7501%3A%E8%B3%80%E7%89%B9%E9%87%8C%E7%A5%AD%E5%AE%98%E7%9A%84%E8%81%96%E5%85%B8&amp;ss=7501" TargetMode="External"/><Relationship Id="rId242" Type="http://schemas.openxmlformats.org/officeDocument/2006/relationships/hyperlink" Target="http://wiki2.gamer.com.tw/wiki.php?n=7501:%E7%A5%88%E9%A1%98%E4%B9%8B%E7%B6%93%E5%85%B8" TargetMode="External"/><Relationship Id="rId263" Type="http://schemas.openxmlformats.org/officeDocument/2006/relationships/hyperlink" Target="http://wiki2.gamer.com.tw/wiki.php?n=7501%3A%E7%84%A1%E6%B3%95%E8%A7%A3%E8%AE%80%E7%9A%84%E7%B6%93%E5%85%B8&amp;ss=7501" TargetMode="External"/><Relationship Id="rId284" Type="http://schemas.openxmlformats.org/officeDocument/2006/relationships/hyperlink" Target="http://wiki2.gamer.com.tw/wiki.php?n=7501:%E9%BE%8D%E4%B9%8B%E5%A4%A7%E5%9C%B0&amp;ss=7501&amp;f=M" TargetMode="External"/><Relationship Id="rId319" Type="http://schemas.openxmlformats.org/officeDocument/2006/relationships/hyperlink" Target="http://wiki2.gamer.com.tw/wiki.php?n=7501%3A%E5%8D%81%E5%AD%97%E8%BB%8D%E7%9A%84%E6%82%B2%E5%8A%87&amp;ss=7501" TargetMode="External"/><Relationship Id="rId470" Type="http://schemas.openxmlformats.org/officeDocument/2006/relationships/hyperlink" Target="https://wiki2.gamer.com.tw/wiki.php?n=7501:%E7%84%A1%E6%B3%95%E8%A7%A3%E8%AE%80%E7%9A%84%E7%B6%93%E5%85%B8" TargetMode="External"/><Relationship Id="rId491" Type="http://schemas.openxmlformats.org/officeDocument/2006/relationships/hyperlink" Target="https://wiki2.gamer.com.tw/wiki.php?n=7501%3A%E7%B5%A6%E4%BA%88%E5%8A%A0%E8%AD%B7%E4%B9%8B%E7%89%A9&amp;ss=7501" TargetMode="External"/><Relationship Id="rId37" Type="http://schemas.openxmlformats.org/officeDocument/2006/relationships/hyperlink" Target="http://wiki2.gamer.com.tw/wiki.php?n=7501%3A%E5%B0%91%E5%A5%B3%E6%88%BF%E9%96%93%E7%9A%84%E5%AE%88%E8%AD%B7%E8%80%85&amp;ss=7501" TargetMode="External"/><Relationship Id="rId58" Type="http://schemas.openxmlformats.org/officeDocument/2006/relationships/hyperlink" Target="http://wiki2.gamer.com.tw/wiki.php?n=7501%3A%E7%9C%9F%E9%BB%83%E9%87%91%E9%84%89" TargetMode="External"/><Relationship Id="rId79" Type="http://schemas.openxmlformats.org/officeDocument/2006/relationships/hyperlink" Target="http://wiki2.gamer.com.tw/wiki.php?n=7501:%E7%BE%8E%E7%B4%A2%E4%B8%8D%E9%81%94%E7%B1%B3%E4%BA%9E%E7%9A%84%E6%96%87%E5%AD%B8%E5%AE%B6" TargetMode="External"/><Relationship Id="rId102" Type="http://schemas.openxmlformats.org/officeDocument/2006/relationships/hyperlink" Target="http://wiki2.gamer.com.tw/wiki.php?n=7501%3A%E5%96%AA%E5%A4%B1%E7%B2%BE%E9%9D%88&amp;ss=7501" TargetMode="External"/><Relationship Id="rId123" Type="http://schemas.openxmlformats.org/officeDocument/2006/relationships/hyperlink" Target="http://wiki2.gamer.com.tw/wiki.php?n=7501%3A%E4%BF%A1%E4%BB%B0%E7%9A%84%E8%B1%A1%E5%BE%B5&amp;ss=7501" TargetMode="External"/><Relationship Id="rId144" Type="http://schemas.openxmlformats.org/officeDocument/2006/relationships/hyperlink" Target="http://wiki2.gamer.com.tw/wiki.php?n=7501%3A%E5%8F%A4%E5%8D%B0%E5%BA%A6%E7%9A%84%E3%80%8C%E6%B3%95%E3%80%8D&amp;ss=7501" TargetMode="External"/><Relationship Id="rId330" Type="http://schemas.openxmlformats.org/officeDocument/2006/relationships/hyperlink" Target="http://wiki2.gamer.com.tw/wiki.php?n=7501%3A%E6%82%A0%E4%B9%85%E7%9A%84%E5%BE%AE%E7%AC%91" TargetMode="External"/><Relationship Id="rId90" Type="http://schemas.openxmlformats.org/officeDocument/2006/relationships/hyperlink" Target="http://wiki2.gamer.com.tw/wiki.php?n=7501:%E6%9C%9D%E9%AE%AE%E7%8E%8B%E6%9C%9D%E6%94%BF%E6%B2%BB%E4%B9%8B%E5%9F%BA%E6%BA%96" TargetMode="External"/><Relationship Id="rId165" Type="http://schemas.openxmlformats.org/officeDocument/2006/relationships/hyperlink" Target="http://wiki2.gamer.com.tw/wiki.php?n=7501%3A%E6%9C%88%E4%BA%AE%E5%A5%B3%E7%A5%9E%E5%83%8F&amp;ss=7501" TargetMode="External"/><Relationship Id="rId186" Type="http://schemas.openxmlformats.org/officeDocument/2006/relationships/hyperlink" Target="http://wiki2.gamer.com.tw/wiki.php?n=7501%3A%E6%A8%A1%E4%BB%BF%E7%A5%9E%E7%A5%87%E7%9A%84%E9%BB%83%E9%87%91&amp;ss=7501" TargetMode="External"/><Relationship Id="rId351" Type="http://schemas.openxmlformats.org/officeDocument/2006/relationships/hyperlink" Target="http://wiki2.gamer.com.tw/wiki.php?n=7501%3A%E5%B8%B6%E4%BE%86%E6%B7%B7%E4%BA%82%E7%9A%84%E7%A5%9E&amp;ss=7501" TargetMode="External"/><Relationship Id="rId372" Type="http://schemas.openxmlformats.org/officeDocument/2006/relationships/hyperlink" Target="http://wiki2.gamer.com.tw/wiki.php?n=7501%3A%E5%AE%97%E6%95%99%E5%AD%B8%E5%9C%B0%E5%9C%96" TargetMode="External"/><Relationship Id="rId393" Type="http://schemas.openxmlformats.org/officeDocument/2006/relationships/hyperlink" Target="http://wiki2.gamer.com.tw/wiki.php?n=7501%3A%E5%9D%A6%E6%99%AE%E7%88%BE%E9%A8%8E%E5%A3%AB%E5%9C%98%E9%95%B7%E7%9A%84%E9%8E%A7%E7%94%B2&amp;ss=7501" TargetMode="External"/><Relationship Id="rId407" Type="http://schemas.openxmlformats.org/officeDocument/2006/relationships/hyperlink" Target="http://wiki2.gamer.com.tw/wiki.php?n=7501%3A%E5%AE%97%E6%95%99%E5%AD%B8%E5%9C%B0%E5%9C%96" TargetMode="External"/><Relationship Id="rId428" Type="http://schemas.openxmlformats.org/officeDocument/2006/relationships/hyperlink" Target="https://wiki2.gamer.com.tw/wiki.php?n=7501%3A%E5%A5%B3%E7%A5%AD%E5%8F%B8%E7%9A%84%E5%82%B3%E8%AA%AA&amp;ss=7501" TargetMode="External"/><Relationship Id="rId449" Type="http://schemas.openxmlformats.org/officeDocument/2006/relationships/hyperlink" Target="https://gvdb.mydns.jp/r/x3qi9sjkcU" TargetMode="External"/><Relationship Id="rId211" Type="http://schemas.openxmlformats.org/officeDocument/2006/relationships/hyperlink" Target="http://wiki2.gamer.com.tw/wiki.php?n=7501:%E5%B8%B8%E5%A4%8F%E4%B9%8B%E5%B3%B6%E7%9A%84%E7%81%AB%E5%B1%B1%E7%A5%9E" TargetMode="External"/><Relationship Id="rId232" Type="http://schemas.openxmlformats.org/officeDocument/2006/relationships/hyperlink" Target="http://wiki2.gamer.com.tw/wiki.php?n=7501%3A%E9%98%BF%E5%BE%B7%E6%AF%94%E7%95%99%E7%A5%AD%E5%AE%98%E7%9A%84%E8%81%96%E5%85%B8&amp;ss=7501" TargetMode="External"/><Relationship Id="rId253" Type="http://schemas.openxmlformats.org/officeDocument/2006/relationships/hyperlink" Target="http://wiki2.gamer.com.tw/wiki.php?n=7501:%E6%97%A5%E6%9C%ACZipang" TargetMode="External"/><Relationship Id="rId274" Type="http://schemas.openxmlformats.org/officeDocument/2006/relationships/hyperlink" Target="http://wiki2.gamer.com.tw/wiki.php?n=7501:%E6%A8%82%E5%B1%B1%E5%A4%A7%E4%BD%9B%E5%9C%B0%E4%B8%8B%E5%9F%8E&amp;ss=7501&amp;f=M" TargetMode="External"/><Relationship Id="rId295" Type="http://schemas.openxmlformats.org/officeDocument/2006/relationships/hyperlink" Target="http://wiki2.gamer.com.tw/wiki.php?n=7501:%E8%8F%AF%E5%8D%97%E7%9A%84%E5%A4%A7%E4%BD%9B" TargetMode="External"/><Relationship Id="rId309" Type="http://schemas.openxmlformats.org/officeDocument/2006/relationships/hyperlink" Target="http://wiki2.gamer.com.tw/wiki.php?n=7501%3A%E5%A5%87%E8%B9%9F%E4%B9%8B%E6%9C%8D&amp;ss=7501" TargetMode="External"/><Relationship Id="rId460" Type="http://schemas.openxmlformats.org/officeDocument/2006/relationships/hyperlink" Target="https://wiki2.gamer.com.tw/wiki.php?n=7501%3A%E8%81%96%E4%BA%BA%E5%82%B3%E7%9A%84%E8%B5%B7%E6%BA%90&amp;ss=7501" TargetMode="External"/><Relationship Id="rId481" Type="http://schemas.openxmlformats.org/officeDocument/2006/relationships/hyperlink" Target="https://wiki2.gamer.com.tw/wiki.php?n=7501%3A%E6%B5%81%E8%A1%8C%E8%88%87%E7%86%B1%E6%83%85&amp;ss=7501" TargetMode="External"/><Relationship Id="rId27" Type="http://schemas.openxmlformats.org/officeDocument/2006/relationships/hyperlink" Target="https://gvdb.mydns.jp/r/HBfin7HBV9" TargetMode="External"/><Relationship Id="rId48" Type="http://schemas.openxmlformats.org/officeDocument/2006/relationships/hyperlink" Target="http://wiki2.gamer.com.tw/wiki.php?n=7501%3A%E6%80%9D%E5%BF%B5%E7%9A%84%E7%B5%82%E9%BB%9E&amp;ss=7501" TargetMode="External"/><Relationship Id="rId69" Type="http://schemas.openxmlformats.org/officeDocument/2006/relationships/hyperlink" Target="http://wiki2.gamer.com.tw/wiki.php?n=7501%3A%E9%9D%9E%E6%B4%B2%E7%9A%84%E5%B7%AB%E9%86%AB&amp;ss=7501" TargetMode="External"/><Relationship Id="rId113" Type="http://schemas.openxmlformats.org/officeDocument/2006/relationships/hyperlink" Target="http://wiki2.gamer.com.tw/wiki.php?n=7501%3A%E9%9D%9E%E6%B4%B2%E7%9A%84%E5%B7%AB%E9%86%AB&amp;ss=7501" TargetMode="External"/><Relationship Id="rId134" Type="http://schemas.openxmlformats.org/officeDocument/2006/relationships/hyperlink" Target="http://wiki2.gamer.com.tw/wiki.php?n=7501%3A%E4%B8%8D%E7%A9%BA%E6%88%90%E5%B0%B1%E5%A6%82%E4%BE%86%E5%83%8F&amp;ss=7501" TargetMode="External"/><Relationship Id="rId320" Type="http://schemas.openxmlformats.org/officeDocument/2006/relationships/hyperlink" Target="http://wiki2.gamer.com.tw/wiki.php?n=7501%3A%E5%AE%97%E6%95%99%E5%AD%B8%E5%9C%B0%E5%9C%96" TargetMode="External"/><Relationship Id="rId80" Type="http://schemas.openxmlformats.org/officeDocument/2006/relationships/hyperlink" Target="http://wiki2.gamer.com.tw/wiki.php?n=7501%3A%E8%81%B3%E7%AB%8B%E6%96%BC%E5%AE%89%E5%9C%B0%E6%96%AF%E4%B9%8B%E9%83%BD&amp;ss=7501" TargetMode="External"/><Relationship Id="rId155" Type="http://schemas.openxmlformats.org/officeDocument/2006/relationships/hyperlink" Target="http://wiki2.gamer.com.tw/wiki.php?n=7501:%E8%B7%AF%E5%85%8B%E7%B4%A2%E7%A5%9E%E6%AE%BF%E5%9C%B0%E4%B8%8B%E5%9F%8E&amp;ss=7501&amp;f=M" TargetMode="External"/><Relationship Id="rId176" Type="http://schemas.openxmlformats.org/officeDocument/2006/relationships/hyperlink" Target="http://wiki2.gamer.com.tw/wiki.php?n=7501%3A%E7%82%BA%E8%90%AC%E4%BA%BA%E4%B9%8B%E8%81%96%E7%B6%93&amp;ss=7501" TargetMode="External"/><Relationship Id="rId197" Type="http://schemas.openxmlformats.org/officeDocument/2006/relationships/hyperlink" Target="http://wiki2.gamer.com.tw/wiki.php?n=7501:%E4%BD%9B%E7%95%8C%E7%9A%84%E5%B9%B3%E9%9D%A2%E5%9C%96" TargetMode="External"/><Relationship Id="rId341" Type="http://schemas.openxmlformats.org/officeDocument/2006/relationships/hyperlink" Target="http://wiki2.gamer.com.tw/wiki.php?n=7501%3A%E4%BE%9B%E5%93%81%E7%9A%84%E9%9B%95%E5%83%8F&amp;ss=7501" TargetMode="External"/><Relationship Id="rId362" Type="http://schemas.openxmlformats.org/officeDocument/2006/relationships/hyperlink" Target="http://wiki2.gamer.com.tw/wiki.php?n=7501%3A%E5%AE%97%E6%95%99%E5%AD%B8%E5%9C%B0%E5%9C%96" TargetMode="External"/><Relationship Id="rId383" Type="http://schemas.openxmlformats.org/officeDocument/2006/relationships/hyperlink" Target="http://wiki2.gamer.com.tw/wiki.php?n=7501%3A%E5%9F%83%E5%8F%8A%E5%A5%B3%E7%A5%9E&amp;ss=7501" TargetMode="External"/><Relationship Id="rId418" Type="http://schemas.openxmlformats.org/officeDocument/2006/relationships/hyperlink" Target="http://wiki2.gamer.com.tw/wiki.php?n=7501%3A%E6%9C%89%E6%AC%8A%E5%A8%81%E7%9A%84%E7%A5%9E%E8%AB%AD" TargetMode="External"/><Relationship Id="rId439" Type="http://schemas.openxmlformats.org/officeDocument/2006/relationships/hyperlink" Target="https://wiki2.gamer.com.tw/wiki.php?n=7501%3A%E8%88%92%E6%9C%8D%E8%87%B3%E6%AD%BB%E7%9A%84%E6%A3%BA%E6%9D%90&amp;ss=7501" TargetMode="External"/><Relationship Id="rId201" Type="http://schemas.openxmlformats.org/officeDocument/2006/relationships/hyperlink" Target="http://wiki2.gamer.com.tw/wiki.php?n=7501:GA2_Astronomy&amp;ss=7501&amp;f=M" TargetMode="External"/><Relationship Id="rId222" Type="http://schemas.openxmlformats.org/officeDocument/2006/relationships/hyperlink" Target="http://wiki2.gamer.com.tw/wiki.php?n=7501%3A%E5%A4%9A%E8%AC%8E%E7%9A%84%E5%8F%A4%E4%BB%A3%E7%A5%9E&amp;ss=7501" TargetMode="External"/><Relationship Id="rId243" Type="http://schemas.openxmlformats.org/officeDocument/2006/relationships/hyperlink" Target="http://wiki2.gamer.com.tw/wiki.php?n=7501:%E8%B7%AF%E5%85%8B%E7%B4%A2%E7%A5%9E%E6%AE%BF%E5%9C%B0%E4%B8%8B%E5%9F%8E&amp;ss=7501&amp;f=M" TargetMode="External"/><Relationship Id="rId264" Type="http://schemas.openxmlformats.org/officeDocument/2006/relationships/hyperlink" Target="http://wiki2.gamer.com.tw/wiki.php?n=7501:%E5%BD%A2%E7%8B%80%E5%A5%87%E7%89%B9%E7%9A%84%E9%81%BA%E7%89%A9" TargetMode="External"/><Relationship Id="rId285" Type="http://schemas.openxmlformats.org/officeDocument/2006/relationships/hyperlink" Target="http://wiki2.gamer.com.tw/wiki.php?ss=7501&amp;n=7501:%E4%BF%A1%E4%BB%B0%E4%B9%8B%E5%85%89" TargetMode="External"/><Relationship Id="rId450" Type="http://schemas.openxmlformats.org/officeDocument/2006/relationships/hyperlink" Target="https://wiki2.gamer.com.tw/wiki.php?n=7501%3A%E6%B5%81%E5%82%B3%E5%9C%A8%E6%9D%B1%E6%96%B9%E7%9A%84%E5%A5%87%E8%B7%A1&amp;ss=7501" TargetMode="External"/><Relationship Id="rId471" Type="http://schemas.openxmlformats.org/officeDocument/2006/relationships/hyperlink" Target="https://wiki2.gamer.com.tw/wiki.php?n=7501%3A%E5%B0%96%E7%AB%AF%E8%88%87%E7%95%B0%E7%AB%AF&amp;ss=7501" TargetMode="External"/><Relationship Id="rId1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8" Type="http://schemas.openxmlformats.org/officeDocument/2006/relationships/hyperlink" Target="http://wiki2.gamer.com.tw/wiki.php?n=7501%3A%E7%A5%9E%E9%9B%B7%E6%89%80%E5%B8%B6%E4%BE%86%E4%B9%8B%E7%89%A9&amp;ss=7501" TargetMode="External"/><Relationship Id="rId59" Type="http://schemas.openxmlformats.org/officeDocument/2006/relationships/hyperlink" Target="http://wiki2.gamer.com.tw/wiki.php?n=7501%3A%E7%94%B0%E5%9C%B0%E5%A5%B3%E7%A5%9E%E7%AB%8A%E7%9B%9C%E4%BA%8B%E4%BB%B6&amp;ss=7501" TargetMode="External"/><Relationship Id="rId103" Type="http://schemas.openxmlformats.org/officeDocument/2006/relationships/hyperlink" Target="http://wiki2.gamer.com.tw/wiki.php?n=7501%3A%E6%AF%97%E6%BF%95%E5%A5%B4%E9%BC%8E%E5%8A%9B%E7%9B%B8%E5%8A%A9%E6%89%80%E5%89%B5%E4%B9%8B%E7%BE%8E&amp;ss=7501" TargetMode="External"/><Relationship Id="rId124" Type="http://schemas.openxmlformats.org/officeDocument/2006/relationships/hyperlink" Target="http://wiki2.gamer.com.tw/wiki.php?n=7501%3A%E5%8D%B0%E5%8A%A0%E7%8E%8B%E6%97%8F%E7%9A%84%E9%95%B7%E7%9C%A0%E6%B3%95&amp;ss=7501" TargetMode="External"/><Relationship Id="rId310" Type="http://schemas.openxmlformats.org/officeDocument/2006/relationships/hyperlink" Target="http://wiki2.gamer.com.tw/wiki.php?n=7501%3A%E4%BD%9B%E6%95%99%E7%9A%84%E9%96%8B%E5%B1%B1%E5%A7%8B%E7%A5%96&amp;ss=7501" TargetMode="External"/><Relationship Id="rId492" Type="http://schemas.openxmlformats.org/officeDocument/2006/relationships/hyperlink" Target="https://wiki2.gamer.com.tw/wiki.php?n=7501%3A%E7%B5%A6%E4%BA%88%E5%8A%A0%E8%AD%B7%E4%B9%8B%E7%89%A9&amp;ss=7501" TargetMode="External"/><Relationship Id="rId70" Type="http://schemas.openxmlformats.org/officeDocument/2006/relationships/hyperlink" Target="http://wiki2.gamer.com.tw/wiki.php?n=7501:%E6%AD%A5%E8%A1%8C%E6%96%BC%E7%81%AB%E7%81%B0%E4%B8%8A%E7%9A%84%E7%AF%80%E6%85%B6" TargetMode="External"/><Relationship Id="rId91" Type="http://schemas.openxmlformats.org/officeDocument/2006/relationships/hyperlink" Target="http://wiki2.gamer.com.tw/wiki.php?n=7501%3A%E5%82%B3%E6%89%BF%E5%A4%A7%E5%BF%97%E4%B9%8B%E7%9C%BE&amp;ss=7501" TargetMode="External"/><Relationship Id="rId145" Type="http://schemas.openxmlformats.org/officeDocument/2006/relationships/hyperlink" Target="http://wiki2.gamer.com.tw/wiki.php?n=7501%3A%E4%BE%86%E8%87%AA%E9%BB%83%E9%87%91%E4%B9%8B%E5%9C%8B%E7%9A%84%E7%94%B7%E4%BA%BA&amp;ss=7501" TargetMode="External"/><Relationship Id="rId166" Type="http://schemas.openxmlformats.org/officeDocument/2006/relationships/hyperlink" Target="http://wiki2.gamer.com.tw/wiki.php?n=7501%3A%E8%88%87%E7%9C%BE%E4%B8%8D%E5%90%8C%E7%9A%84%E9%9B%95%E5%83%8F&amp;ss=7501" TargetMode="External"/><Relationship Id="rId187" Type="http://schemas.openxmlformats.org/officeDocument/2006/relationships/hyperlink" Target="http://wiki2.gamer.com.tw/wiki.php?n=7501%3A%E5%8F%A4%E5%9F%83%E5%8F%8A%E7%9A%84%E8%AD%B7%E7%AC%A6&amp;ss=7501" TargetMode="External"/><Relationship Id="rId331" Type="http://schemas.openxmlformats.org/officeDocument/2006/relationships/hyperlink" Target="http://wiki2.gamer.com.tw/wiki.php?n=7501%3A%E6%82%A0%E4%B9%85%E7%9A%84%E5%BE%AE%E7%AC%91" TargetMode="External"/><Relationship Id="rId352" Type="http://schemas.openxmlformats.org/officeDocument/2006/relationships/hyperlink" Target="http://wiki2.gamer.com.tw/wiki.php?n=7501%3A%E7%A5%96%E9%AD%AF%E6%97%8F%E7%9A%84%E7%A5%9E%E8%A9%B1&amp;ss=7501" TargetMode="External"/><Relationship Id="rId373" Type="http://schemas.openxmlformats.org/officeDocument/2006/relationships/hyperlink" Target="http://wiki2.gamer.com.tw/wiki.php?n=7501%3A%E5%AE%97%E6%95%99%E5%AD%B8%E5%9C%B0%E5%9C%96" TargetMode="External"/><Relationship Id="rId394" Type="http://schemas.openxmlformats.org/officeDocument/2006/relationships/hyperlink" Target="http://wiki2.gamer.com.tw/wiki.php?n=7501%3A%E5%AE%97%E6%95%99%E5%AD%B8%E5%9C%B0%E5%9C%96" TargetMode="External"/><Relationship Id="rId408" Type="http://schemas.openxmlformats.org/officeDocument/2006/relationships/hyperlink" Target="http://wiki2.gamer.com.tw/wiki.php?n=7501:%E6%9C%9D%E9%AE%AE&amp;ss=7501&amp;f=M" TargetMode="External"/><Relationship Id="rId429" Type="http://schemas.openxmlformats.org/officeDocument/2006/relationships/hyperlink" Target="https://wiki2.gamer.com.tw/wiki.php?n=7501%3A%E4%B8%89%E5%80%8B%E7%A6%AE%E7%89%A9&amp;ss=7501" TargetMode="External"/><Relationship Id="rId1" Type="http://schemas.openxmlformats.org/officeDocument/2006/relationships/hyperlink" Target="http://wiki2.gamer.com.tw/wiki.php?n=7501%3A%E8%81%96%E6%AE%BF%E9%A8%8E%E5%A3%AB%E5%9C%98%E7%B3%BB%E5%88%97" TargetMode="External"/><Relationship Id="rId212" Type="http://schemas.openxmlformats.org/officeDocument/2006/relationships/hyperlink" Target="http://wiki2.gamer.com.tw/wiki.php?n=7501%3A%E6%A8%A1%E4%BB%BF%E7%A5%9E%E7%9A%84%E9%9D%A2%E5%85%B7&amp;ss=7501" TargetMode="External"/><Relationship Id="rId233" Type="http://schemas.openxmlformats.org/officeDocument/2006/relationships/hyperlink" Target="http://wiki2.gamer.com.tw/wiki.php?n=7501%3A%E4%BC%8D%E9%81%93%E5%8D%A1%E9%99%B6%E7%A5%AD%E5%AE%98%E7%9A%84%E8%81%96%E5%85%B8&amp;ss=7501" TargetMode="External"/><Relationship Id="rId254" Type="http://schemas.openxmlformats.org/officeDocument/2006/relationships/hyperlink" Target="http://wiki2.gamer.com.tw/wiki.php?n=7501%3A%E4%BC%8D%E9%81%93%E5%8D%A1%E9%99%B6%E7%A5%AD%E5%AE%98%E7%9A%84%E8%81%96%E5%85%B8&amp;ss=7501" TargetMode="External"/><Relationship Id="rId440" Type="http://schemas.openxmlformats.org/officeDocument/2006/relationships/hyperlink" Target="https://wiki2.gamer.com.tw/wiki.php?n=7501%3A%E4%BD%9B%E8%88%8D%E5%88%A9%E7%9A%84%E4%B8%80%E7%A8%AE&amp;ss=7501" TargetMode="External"/><Relationship Id="rId28" Type="http://schemas.openxmlformats.org/officeDocument/2006/relationships/hyperlink" Target="http://gvdb.mydns.jp/r/QxicTXV57K" TargetMode="External"/><Relationship Id="rId49" Type="http://schemas.openxmlformats.org/officeDocument/2006/relationships/hyperlink" Target="http://wiki2.gamer.com.tw/wiki.php?n=7501%3A%E6%89%80%E7%BE%85%E9%96%80%E7%9A%84%E5%A4%A2%E5%A2%83&amp;ss=7501" TargetMode="External"/><Relationship Id="rId114" Type="http://schemas.openxmlformats.org/officeDocument/2006/relationships/hyperlink" Target="http://wiki2.gamer.com.tw/wiki.php?n=7501%3A%E6%AD%B8%E5%A4%A9%E7%A5%9E&amp;ss=7501" TargetMode="External"/><Relationship Id="rId275" Type="http://schemas.openxmlformats.org/officeDocument/2006/relationships/hyperlink" Target="http://wiki2.gamer.com.tw/wiki.php?n=7501:%E9%8C%AB%E6%8B%89%E5%BA%AB%E8%96%A9%E6%95%99%E6%9C%83&amp;ss=7501&amp;f=M" TargetMode="External"/><Relationship Id="rId296" Type="http://schemas.openxmlformats.org/officeDocument/2006/relationships/hyperlink" Target="http://wiki2.gamer.com.tw/wiki.php?n=7501:%E6%88%90%E5%B0%8D%E4%B9%8B%E5%AE%88%E8%AD%B7%E7%8D%B8" TargetMode="External"/><Relationship Id="rId300" Type="http://schemas.openxmlformats.org/officeDocument/2006/relationships/hyperlink" Target="http://wiki2.gamer.com.tw/wiki.php?n=7501:%E5%B7%B4%E6%AF%94%E5%80%AB%E5%9B%9A%E8%99%9C" TargetMode="External"/><Relationship Id="rId461" Type="http://schemas.openxmlformats.org/officeDocument/2006/relationships/hyperlink" Target="https://wiki2.gamer.com.tw/wiki.php?n=7501%3A%E5%B1%A0%E9%BE%8D%E5%BE%BD%E7%AB%A0&amp;ss=7501" TargetMode="External"/><Relationship Id="rId482" Type="http://schemas.openxmlformats.org/officeDocument/2006/relationships/hyperlink" Target="https://wiki2.gamer.com.tw/wiki.php?n=7501%3A%E6%B2%92%E6%B0%B4%E7%9A%84%E6%96%87%E6%98%8E&amp;ss=7501" TargetMode="External"/><Relationship Id="rId60" Type="http://schemas.openxmlformats.org/officeDocument/2006/relationships/hyperlink" Target="http://wiki2.gamer.com.tw/wiki.php?n=7501%3A%E6%9C%9B%E6%98%9F%E5%B3%B6&amp;ss=7501" TargetMode="External"/><Relationship Id="rId81" Type="http://schemas.openxmlformats.org/officeDocument/2006/relationships/hyperlink" Target="http://wiki2.gamer.com.tw/wiki.php?n=7501%3A%E4%BE%9B%E5%93%81%E7%9A%84%E9%9B%95%E5%83%8F&amp;ss=7501" TargetMode="External"/><Relationship Id="rId135" Type="http://schemas.openxmlformats.org/officeDocument/2006/relationships/hyperlink" Target="http://wiki2.gamer.com.tw/wiki.php?n=7501%3A%E5%AF%B6%E7%94%9F%E5%A6%82%E4%BE%86%E5%83%8F&amp;ss=7501" TargetMode="External"/><Relationship Id="rId156" Type="http://schemas.openxmlformats.org/officeDocument/2006/relationships/hyperlink" Target="http://wiki2.gamer.com.tw/wiki.php?n=7501:%E8%B7%AF%E5%85%8B%E7%B4%A2%E7%A5%9E%E6%AE%BF%E5%9C%B0%E4%B8%8B%E5%9F%8E&amp;ss=7501&amp;f=M" TargetMode="External"/><Relationship Id="rId177" Type="http://schemas.openxmlformats.org/officeDocument/2006/relationships/hyperlink" Target="https://wiki2.gamer.com.tw/wiki.php?n=7501%3A%E8%B2%B4%E6%97%8F%E6%89%80%E8%BF%BD%E6%B1%82%E7%9A%84%E9%9B%95%E5%83%8F&amp;ss=7501" TargetMode="External"/><Relationship Id="rId198" Type="http://schemas.openxmlformats.org/officeDocument/2006/relationships/hyperlink" Target="http://wiki2.gamer.com.tw/wiki.php?n=7501:%E7%BE%8E%E8%A3%9D%E4%B9%8B%E7%B6%93%E7%AE%B1" TargetMode="External"/><Relationship Id="rId321" Type="http://schemas.openxmlformats.org/officeDocument/2006/relationships/hyperlink" Target="http://wiki2.gamer.com.tw/wiki.php?n=7501%3A%E5%AE%97%E6%95%99%E5%AD%B8%E5%9C%B0%E5%9C%96" TargetMode="External"/><Relationship Id="rId342" Type="http://schemas.openxmlformats.org/officeDocument/2006/relationships/hyperlink" Target="http://wiki2.gamer.com.tw/wiki.php?n=7501%3A%E5%AE%89%E5%9C%B0%E6%96%AF%E7%9A%84%E5%A4%A7%E5%9C%B0%E6%AF%8D%E7%A5%9E&amp;ss=7501" TargetMode="External"/><Relationship Id="rId363" Type="http://schemas.openxmlformats.org/officeDocument/2006/relationships/hyperlink" Target="http://wiki2.gamer.com.tw/wiki.php?n=7501%3A%E5%AE%97%E6%95%99%E5%AD%B8%E5%9C%B0%E5%9C%96" TargetMode="External"/><Relationship Id="rId384" Type="http://schemas.openxmlformats.org/officeDocument/2006/relationships/hyperlink" Target="http://wiki2.gamer.com.tw/wiki.php?n=7501%3A%E5%AF%A9%E5%88%A4%E5%AE%98%E5%B1%B1%E7%8A%AC%E7%9A%84%E8%BA%AB%E5%BD%B1&amp;ss=7501" TargetMode="External"/><Relationship Id="rId419" Type="http://schemas.openxmlformats.org/officeDocument/2006/relationships/hyperlink" Target="http://wiki2.gamer.com.tw/wiki.php?n=7501%3A%E6%9C%89%E6%AC%8A%E5%A8%81%E7%9A%84%E7%A5%9E%E8%AB%AD" TargetMode="External"/><Relationship Id="rId202" Type="http://schemas.openxmlformats.org/officeDocument/2006/relationships/hyperlink" Target="http://wiki2.gamer.com.tw/wiki.php?n=7501:%E5%A4%8F%E5%A8%81%E5%A4%B7%E7%9A%84%E9%9B%AA%E7%A5%9E" TargetMode="External"/><Relationship Id="rId223" Type="http://schemas.openxmlformats.org/officeDocument/2006/relationships/hyperlink" Target="http://wiki2.gamer.com.tw/wiki.php?n=7501:%E6%A8%82%E5%B1%B1%E5%A4%A7%E4%BD%9B%E5%9C%B0%E4%B8%8B%E5%9F%8E&amp;ss=7501&amp;f=M" TargetMode="External"/><Relationship Id="rId244" Type="http://schemas.openxmlformats.org/officeDocument/2006/relationships/hyperlink" Target="http://wiki2.gamer.com.tw/wiki.php?n=7501:%E8%8F%AF%E7%BE%8E%E7%9A%84%E7%B6%93%E6%96%87" TargetMode="External"/><Relationship Id="rId430" Type="http://schemas.openxmlformats.org/officeDocument/2006/relationships/hyperlink" Target="https://wiki2.gamer.com.tw/wiki.php?n=7501%3A%E8%A2%AB%E8%A9%9B%E5%92%92%E7%9A%84%E8%B2%A1%E5%AF%B6&amp;ss=7501" TargetMode="External"/><Relationship Id="rId1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9" Type="http://schemas.openxmlformats.org/officeDocument/2006/relationships/hyperlink" Target="http://wiki2.gamer.com.tw/wiki.php?n=7501%3A%E5%82%B3%E6%89%BF%E5%A4%A7%E5%BF%97%E4%B9%8B%E7%9C%BE&amp;ss=7501" TargetMode="External"/><Relationship Id="rId265" Type="http://schemas.openxmlformats.org/officeDocument/2006/relationships/hyperlink" Target="http://wiki2.gamer.com.tw/wiki.php?n=7501%3A%E8%8B%B1%E9%9B%84%E4%B9%8B%E5%A6%83&amp;ss=7501" TargetMode="External"/><Relationship Id="rId286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451" Type="http://schemas.openxmlformats.org/officeDocument/2006/relationships/hyperlink" Target="https://wiki2.gamer.com.tw/wiki.php?n=7501:%E6%A7%8B%E5%9C%96%E5%A5%87%E7%89%B9%E7%9A%84%E8%81%96%E6%AF%8D%E5%AD%90%E7%95%AB" TargetMode="External"/><Relationship Id="rId472" Type="http://schemas.openxmlformats.org/officeDocument/2006/relationships/hyperlink" Target="https://wiki2.gamer.com.tw/wiki.php?n=7501%3A%E7%AC%AC%E4%BA%8C%E6%9B%B8&amp;ss=7501" TargetMode="External"/><Relationship Id="rId493" Type="http://schemas.openxmlformats.org/officeDocument/2006/relationships/printerSettings" Target="../printerSettings/printerSettings4.bin"/><Relationship Id="rId50" Type="http://schemas.openxmlformats.org/officeDocument/2006/relationships/hyperlink" Target="http://wiki2.gamer.com.tw/wiki.php?n=7501%3A%E6%8A%B1%E8%91%97%E5%AC%B0%E5%85%92%E7%9A%84%E7%A5%9E%E5%83%8F&amp;ss=7501" TargetMode="External"/><Relationship Id="rId104" Type="http://schemas.openxmlformats.org/officeDocument/2006/relationships/hyperlink" Target="http://wiki2.gamer.com.tw/wiki.php?n=7501%3A%E9%98%BF%E8%8C%B2%E7%89%B9%E5%85%8B%E7%9A%84%E9%A9%95%E5%82%B2%E5%8B%87%E8%80%85&amp;ss=7501" TargetMode="External"/><Relationship Id="rId125" Type="http://schemas.openxmlformats.org/officeDocument/2006/relationships/hyperlink" Target="http://wiki2.gamer.com.tw/wiki.php?n=7501%3A%E7%B4%84%E9%AD%AF%E5%B7%B4%E7%9A%84%E5%89%B5%E4%B8%96%E6%95%85%E4%BA%8B&amp;ss=7501" TargetMode="External"/><Relationship Id="rId146" Type="http://schemas.openxmlformats.org/officeDocument/2006/relationships/hyperlink" Target="http://wiki2.gamer.com.tw/wiki.php?n=7501:%E6%8E%88%E4%BA%88%E7%94%9F%E5%91%BD%E7%9A%84%E7%B4%99%E6%A2%9D" TargetMode="External"/><Relationship Id="rId167" Type="http://schemas.openxmlformats.org/officeDocument/2006/relationships/hyperlink" Target="http://wiki2.gamer.com.tw/wiki.php?n=7501:%E9%80%BC%E8%BF%91%E9%81%BA%E8%B7%A1%E4%B9%8B%E8%AC%8E%E8%80%85" TargetMode="External"/><Relationship Id="rId188" Type="http://schemas.openxmlformats.org/officeDocument/2006/relationships/hyperlink" Target="http://wiki2.gamer.com.tw/wiki.php?n=7501%3A%E5%B0%87%E4%BD%9B%E5%A7%BF%E5%8C%96%E7%82%BA%E5%85%B7%E9%AB%94%E5%BD%A2%E8%B1%A1&amp;ss=7501" TargetMode="External"/><Relationship Id="rId311" Type="http://schemas.openxmlformats.org/officeDocument/2006/relationships/hyperlink" Target="http://wiki2.gamer.com.tw/wiki.php?n=7501:%E9%87%8D%E8%A6%81%E7%9A%84%E8%AD%B7%E8%BA%AB%E7%AC%A6" TargetMode="External"/><Relationship Id="rId332" Type="http://schemas.openxmlformats.org/officeDocument/2006/relationships/hyperlink" Target="http://wiki2.gamer.com.tw/wiki.php?n=7501%3A%E6%82%A0%E4%B9%85%E7%9A%84%E5%BE%AE%E7%AC%91" TargetMode="External"/><Relationship Id="rId353" Type="http://schemas.openxmlformats.org/officeDocument/2006/relationships/hyperlink" Target="http://wiki2.gamer.com.tw/wiki.php?n=7501%3A%E7%A5%AD%E5%8F%B8%E7%8E%8B%E7%B4%84%E7%BF%B0%E7%9A%84%E7%9F%B3%E6%9F%B1&amp;ss=7501" TargetMode="External"/><Relationship Id="rId374" Type="http://schemas.openxmlformats.org/officeDocument/2006/relationships/hyperlink" Target="http://wiki2.gamer.com.tw/wiki.php?n=7501%3A%E5%AE%97%E6%95%99%E5%AD%B8%E5%9C%B0%E5%9C%96" TargetMode="External"/><Relationship Id="rId395" Type="http://schemas.openxmlformats.org/officeDocument/2006/relationships/hyperlink" Target="http://wiki2.gamer.com.tw/wiki.php?n=7501%3A%E5%AE%97%E6%95%99%E5%AD%B8%E5%9C%B0%E5%9C%96" TargetMode="External"/><Relationship Id="rId409" Type="http://schemas.openxmlformats.org/officeDocument/2006/relationships/hyperlink" Target="http://wiki2.gamer.com.tw/wiki.php?n=7501%3A%E5%AE%97%E6%95%99%E5%AD%B8%E5%9C%B0%E5%9C%96" TargetMode="External"/><Relationship Id="rId71" Type="http://schemas.openxmlformats.org/officeDocument/2006/relationships/hyperlink" Target="http://wiki2.gamer.com.tw/wiki.php?n=7501%3A%E8%B3%A6%E4%BA%88%E6%A6%AE%E8%80%80%E5%92%8C%E8%A9%9B%E5%92%92%E7%9A%84%E6%88%92%E6%8C%87" TargetMode="External"/><Relationship Id="rId92" Type="http://schemas.openxmlformats.org/officeDocument/2006/relationships/hyperlink" Target="http://wiki2.gamer.com.tw/wiki.php?n=7501:%E9%83%A8%E8%90%BD%E7%9A%84%E8%AA%BF%E6%9F%A5&amp;ss=7501" TargetMode="External"/><Relationship Id="rId213" Type="http://schemas.openxmlformats.org/officeDocument/2006/relationships/hyperlink" Target="http://wiki2.gamer.com.tw/wiki.php?n=7501%3A%E8%AA%BF%E6%9F%A5%E5%90%89%E8%96%A9%E7%9A%84%E9%87%91%E5%AD%97%E5%A1%94" TargetMode="External"/><Relationship Id="rId234" Type="http://schemas.openxmlformats.org/officeDocument/2006/relationships/hyperlink" Target="http://wiki2.gamer.com.tw/wiki.php?n=7501%3A%E5%B8%83%E6%8B%89%E5%A4%AB%E6%9B%BC%E7%A5%AD%E5%AE%98%E7%9A%84%E8%81%96%E5%85%B8&amp;ss=7501" TargetMode="External"/><Relationship Id="rId420" Type="http://schemas.openxmlformats.org/officeDocument/2006/relationships/hyperlink" Target="http://wiki2.gamer.com.tw/wiki.php?n=7501%3A%E7%A5%AD%E7%A5%80%E5%AE%99%E6%96%AF%E7%9A%84%E7%A5%AD%E5%85%B8&amp;ss=7501" TargetMode="External"/><Relationship Id="rId2" Type="http://schemas.openxmlformats.org/officeDocument/2006/relationships/hyperlink" Target="http://wiki2.gamer.com.tw/wiki.php?n=7501:%E5%91%BD%E9%81%8B%E4%B9%8B%E7%9F%B3%E7%B3%BB%E5%88%97" TargetMode="External"/><Relationship Id="rId29" Type="http://schemas.openxmlformats.org/officeDocument/2006/relationships/hyperlink" Target="https://gvdb.mydns.jp/r/NsCYXvkMTJ" TargetMode="External"/><Relationship Id="rId255" Type="http://schemas.openxmlformats.org/officeDocument/2006/relationships/hyperlink" Target="http://wiki2.gamer.com.tw/wiki.php?n=7501:%E7%9B%A7%E5%85%8B%E7%B4%A2%E5%9C%B0%E5%8D%80%E7%9A%84%E7%A5%AD%E5%85%B8" TargetMode="External"/><Relationship Id="rId276" Type="http://schemas.openxmlformats.org/officeDocument/2006/relationships/hyperlink" Target="http://wiki2.gamer.com.tw/wiki.php?n=7501%3A%E5%82%B3%E6%95%99%E5%A3%AB%E7%9A%84%E8%A1%8C%E8%B9%A4&amp;ss=7501" TargetMode="External"/><Relationship Id="rId297" Type="http://schemas.openxmlformats.org/officeDocument/2006/relationships/hyperlink" Target="http://wiki2.gamer.com.tw/wiki.php?n=7501%3A%E7%B1%B3%E8%AB%BE%E6%96%AF%E8%BF%B7%E5%AE%AE%E7%9A%84%E5%82%B3%E8%AA%AA&amp;ss=7501" TargetMode="External"/><Relationship Id="rId441" Type="http://schemas.openxmlformats.org/officeDocument/2006/relationships/hyperlink" Target="https://wiki2.gamer.com.tw/wiki.php?n=7501:%E4%BD%9B%E6%95%99%E4%B8%AD%E7%9A%84%E8%81%96%E9%81%BA%E7%89%A9" TargetMode="External"/><Relationship Id="rId462" Type="http://schemas.openxmlformats.org/officeDocument/2006/relationships/hyperlink" Target="https://wiki2.gamer.com.tw/wiki.php?n=7501%3A%E7%A0%B4%E8%A7%A3%E9%9D%88%E8%A6%96%E8%80%85%E7%9A%84%E8%AC%8E%E9%A1%8C&amp;ss=7501" TargetMode="External"/><Relationship Id="rId483" Type="http://schemas.openxmlformats.org/officeDocument/2006/relationships/hyperlink" Target="https://wiki2.gamer.com.tw/wiki.php?n=7501:%E5%AE%97%E6%95%99%E5%AD%B8%E5%9C%B0%E5%9C%96" TargetMode="External"/><Relationship Id="rId40" Type="http://schemas.openxmlformats.org/officeDocument/2006/relationships/hyperlink" Target="http://wiki2.gamer.com.tw/wiki.php?n=7501%3A%E9%81%BA%E5%A4%B1%E7%9A%84%E8%90%AC%E9%9D%88%E8%97%A5&amp;ss=7501" TargetMode="External"/><Relationship Id="rId115" Type="http://schemas.openxmlformats.org/officeDocument/2006/relationships/hyperlink" Target="http://wiki2.gamer.com.tw/wiki.php?n=7501%3A%E7%B2%BE%E9%9D%88%E8%88%87%E4%BA%BA%E5%80%91%E7%9A%84%E9%A2%A8%E6%99%AF&amp;ss=7501" TargetMode="External"/><Relationship Id="rId136" Type="http://schemas.openxmlformats.org/officeDocument/2006/relationships/hyperlink" Target="http://wiki2.gamer.com.tw/wiki.php?n=7501%3A%E9%98%BF%E8%8C%B2%E7%89%B9%E5%85%8B%E7%9A%84%E8%B1%90%E7%A9%B0%E7%A5%9E&amp;ss=7501" TargetMode="External"/><Relationship Id="rId157" Type="http://schemas.openxmlformats.org/officeDocument/2006/relationships/hyperlink" Target="http://wiki2.gamer.com.tw/wiki.php?n=7501:%E8%88%87%E5%AD%B8%E8%80%85%E7%9A%84%E8%AA%B2%E9%A1%8C" TargetMode="External"/><Relationship Id="rId178" Type="http://schemas.openxmlformats.org/officeDocument/2006/relationships/hyperlink" Target="http://wiki2.gamer.com.tw/wiki.php?n=7501%3A%E9%98%BF%E8%8C%B2%E7%89%B9%E5%85%8B%E7%9A%84%E6%96%87%E5%8C%96%E7%A5%9E&amp;ss=7501" TargetMode="External"/><Relationship Id="rId301" Type="http://schemas.openxmlformats.org/officeDocument/2006/relationships/hyperlink" Target="http://wiki2.gamer.com.tw/wiki.php?n=7501:%E5%A4%A7%E5%AE%B6%E9%83%BD%E7%88%AC%E7%9A%84%E5%B1%B1" TargetMode="External"/><Relationship Id="rId322" Type="http://schemas.openxmlformats.org/officeDocument/2006/relationships/hyperlink" Target="http://wiki2.gamer.com.tw/wiki.php?n=7501:%E5%B7%AB%E5%A5%B3%E5%B0%8B%E9%88%B4" TargetMode="External"/><Relationship Id="rId343" Type="http://schemas.openxmlformats.org/officeDocument/2006/relationships/hyperlink" Target="http://wiki2.gamer.com.tw/wiki.php?n=7501%3A%E7%A5%9E%E8%81%96%E7%9A%84%E4%BA%9E%E9%BA%BB%E5%B8%83&amp;ss=7501" TargetMode="External"/><Relationship Id="rId364" Type="http://schemas.openxmlformats.org/officeDocument/2006/relationships/hyperlink" Target="http://wiki2.gamer.com.tw/wiki.php?n=7501%3A%E5%BE%A9%E6%B4%BB%E7%9A%84%E8%81%96%E5%85%B8&amp;ss=7501" TargetMode="External"/><Relationship Id="rId61" Type="http://schemas.openxmlformats.org/officeDocument/2006/relationships/hyperlink" Target="http://wiki2.gamer.com.tw/wiki.php?n=7501%3A%E7%88%AA%E5%93%87%E7%9A%84%E7%9A%AE%E5%BD%B1%E6%88%B2&amp;ss=7501" TargetMode="External"/><Relationship Id="rId82" Type="http://schemas.openxmlformats.org/officeDocument/2006/relationships/hyperlink" Target="http://wiki2.gamer.com.tw/wiki.php?n=7501%3A%E7%8F%8D%E5%A5%87%E7%9A%84%E7%AC%9B%E5%AD%90&amp;ss=7501" TargetMode="External"/><Relationship Id="rId199" Type="http://schemas.openxmlformats.org/officeDocument/2006/relationships/hyperlink" Target="http://wiki2.gamer.com.tw/wiki.php?n=7501:%E7%83%8F%E9%AD%AF%E5%85%8B%E7%9A%84%E5%A5%B3%E7%A5%9E" TargetMode="External"/><Relationship Id="rId203" Type="http://schemas.openxmlformats.org/officeDocument/2006/relationships/hyperlink" Target="http://wiki2.gamer.com.tw/wiki.php?n=7501%3A%E4%B8%80%E7%9B%B4%E6%B2%89%E7%9D%A1%E7%9A%84%E9%81%BA%E8%B7%A1" TargetMode="External"/><Relationship Id="rId385" Type="http://schemas.openxmlformats.org/officeDocument/2006/relationships/hyperlink" Target="http://wiki2.gamer.com.tw/wiki.php?n=7501%3A%E9%9B%85%E5%90%84%E4%B9%8B%E7%9F%B3" TargetMode="External"/><Relationship Id="rId1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24" Type="http://schemas.openxmlformats.org/officeDocument/2006/relationships/hyperlink" Target="http://wiki2.gamer.com.tw/wiki.php?n=7501:%E6%B3%A8%E7%9B%AE%E3%80%81%E6%9C%9F%E5%BE%85%E8%88%87%E7%BE%A8%E6%85%95" TargetMode="External"/><Relationship Id="rId245" Type="http://schemas.openxmlformats.org/officeDocument/2006/relationships/hyperlink" Target="http://wiki2.gamer.com.tw/wiki.php?n=7501:%E5%A4%8F%E5%A8%81%E5%A4%B7%E7%9A%84%E6%80%AA%E7%A5%9E" TargetMode="External"/><Relationship Id="rId266" Type="http://schemas.openxmlformats.org/officeDocument/2006/relationships/hyperlink" Target="http://wiki2.gamer.com.tw/wiki.php?n=7501%3A%E5%85%B7%E6%9C%89%E8%85%B9%E8%A2%8B%E7%9A%84%E5%8B%95%E7%89%A9%E9%9B%95%E5%83%8F&amp;ss=7501" TargetMode="External"/><Relationship Id="rId287" Type="http://schemas.openxmlformats.org/officeDocument/2006/relationships/hyperlink" Target="http://wiki2.gamer.com.tw/wiki.php?n=7501%3A%E8%AA%BF%E6%9F%A5%E6%8B%89%E8%AB%BE%E6%8B%89%E6%8B%89%E5%BA%AB" TargetMode="External"/><Relationship Id="rId410" Type="http://schemas.openxmlformats.org/officeDocument/2006/relationships/hyperlink" Target="http://wiki2.gamer.com.tw/wiki.php?n=7501%3A%E4%BC%91%E9%81%94%E9%9D%A2%E5%85%B7%E7%9A%84%E5%82%B3%E8%AA%AA&amp;ss=7501" TargetMode="External"/><Relationship Id="rId431" Type="http://schemas.openxmlformats.org/officeDocument/2006/relationships/hyperlink" Target="https://wiki2.gamer.com.tw/wiki.php?n=7501:%E5%B0%BC%E5%B8%83%E9%BE%8D%E6%A0%B9%E7%9A%84%E6%88%92%E6%8C%87" TargetMode="External"/><Relationship Id="rId452" Type="http://schemas.openxmlformats.org/officeDocument/2006/relationships/hyperlink" Target="https://wiki2.gamer.com.tw/wiki.php?n=7501%3A%E6%9F%90%E8%81%96%E4%BA%BA%E5%80%91%E7%9A%84%E8%A8%98%E6%86%B6&amp;ss=7501" TargetMode="External"/><Relationship Id="rId473" Type="http://schemas.openxmlformats.org/officeDocument/2006/relationships/hyperlink" Target="https://wiki2.gamer.com.tw/wiki.php?n=7501:%E9%A3%9B%E5%A4%A9%E4%B9%8B%E9%99%BD" TargetMode="External"/><Relationship Id="rId494" Type="http://schemas.openxmlformats.org/officeDocument/2006/relationships/table" Target="../tables/table4.xml"/><Relationship Id="rId30" Type="http://schemas.openxmlformats.org/officeDocument/2006/relationships/hyperlink" Target="https://gvdb.mydns.jp/r/Hgcc1B8jQ0" TargetMode="External"/><Relationship Id="rId105" Type="http://schemas.openxmlformats.org/officeDocument/2006/relationships/hyperlink" Target="http://wiki2.gamer.com.tw/wiki.php?n=7501%3A%E6%9C%97%E5%9F%BA%E5%A5%B4%E6%96%AF%E9%95%B7%E7%9F%9B&amp;ss=7501" TargetMode="External"/><Relationship Id="rId126" Type="http://schemas.openxmlformats.org/officeDocument/2006/relationships/hyperlink" Target="http://wiki2.gamer.com.tw/wiki.php?n=7501%3A%E8%B2%B4%E6%97%8F%E4%B9%8B%E4%BB%BB%E6%80%A7&amp;ss=7501" TargetMode="External"/><Relationship Id="rId147" Type="http://schemas.openxmlformats.org/officeDocument/2006/relationships/hyperlink" Target="http://wiki2.gamer.com.tw/wiki.php?ss=7501&amp;n=7501:%E5%AE%A3%E6%8F%9A%E6%95%99%E7%BE%A9%E8%80%85%E4%B9%8B%E8%AD%89" TargetMode="External"/><Relationship Id="rId168" Type="http://schemas.openxmlformats.org/officeDocument/2006/relationships/hyperlink" Target="http://wiki2.gamer.com.tw/wiki.php?n=7501:%E5%83%A7%E4%BE%B6%E4%B9%8B%E8%A1%8C%E8%B9%A4" TargetMode="External"/><Relationship Id="rId312" Type="http://schemas.openxmlformats.org/officeDocument/2006/relationships/hyperlink" Target="http://wiki2.gamer.com.tw/wiki.php?ss=7501&amp;n=7501:%E6%9C%AA%E6%9B%BE%E8%A6%8B%E9%81%8E%E7%9A%84%E7%9F%B3%E5%83%8F" TargetMode="External"/><Relationship Id="rId333" Type="http://schemas.openxmlformats.org/officeDocument/2006/relationships/hyperlink" Target="http://wiki2.gamer.com.tw/wiki.php?n=7501%3A%E6%82%A0%E4%B9%85%E7%9A%84%E5%BE%AE%E7%AC%91" TargetMode="External"/><Relationship Id="rId354" Type="http://schemas.openxmlformats.org/officeDocument/2006/relationships/hyperlink" Target="http://wiki2.gamer.com.tw/wiki.php?n=7501%3A%E5%AE%97%E6%95%99%E5%AD%B8%E5%9C%B0%E5%9C%96" TargetMode="External"/><Relationship Id="rId51" Type="http://schemas.openxmlformats.org/officeDocument/2006/relationships/hyperlink" Target="http://wiki2.gamer.com.tw/wiki.php?n=7501:%E8%88%8A%E7%B4%84%E8%81%96%E7%B6%93%E7%9A%84%E9%80%B8%E8%81%9E%E5%87%BA%E8%99%95" TargetMode="External"/><Relationship Id="rId72" Type="http://schemas.openxmlformats.org/officeDocument/2006/relationships/hyperlink" Target="http://wiki2.gamer.com.tw/wiki.php?n=7501%3A%E5%88%9D%E5%A7%8B%E4%B9%8B%E5%9C%B0&amp;ss=7501" TargetMode="External"/><Relationship Id="rId93" Type="http://schemas.openxmlformats.org/officeDocument/2006/relationships/hyperlink" Target="http://wiki2.gamer.com.tw/wiki.php?n=7501:%E5%B8%8C%E8%87%98%E6%9C%80%E9%AB%98%E7%A5%9E%E5%83%8F" TargetMode="External"/><Relationship Id="rId189" Type="http://schemas.openxmlformats.org/officeDocument/2006/relationships/hyperlink" Target="http://wiki2.gamer.com.tw/wiki.php?n=7501%3A%E4%BD%8D%E6%96%BC%E5%88%9D%E5%A7%8B%E4%B9%8B%E7%A5%9E&amp;ss=7501" TargetMode="External"/><Relationship Id="rId375" Type="http://schemas.openxmlformats.org/officeDocument/2006/relationships/hyperlink" Target="http://wiki2.gamer.com.tw/wiki.php?n=7501%3A%E5%AE%97%E6%95%99%E5%AD%B8%E5%9C%B0%E5%9C%96" TargetMode="External"/><Relationship Id="rId396" Type="http://schemas.openxmlformats.org/officeDocument/2006/relationships/hyperlink" Target="http://wiki2.gamer.com.tw/wiki.php?n=7501%3A%E5%86%A5%E5%BA%9C%E4%B9%8B%E7%8E%8B&amp;ss=7501" TargetMode="External"/><Relationship Id="rId3" Type="http://schemas.openxmlformats.org/officeDocument/2006/relationships/hyperlink" Target="http://wiki2.gamer.com.tw/wiki.php?n=7501:%E6%9C%97%E5%9F%BA%E5%A5%B4%E6%96%AF%E7%B3%BB%E5%88%97" TargetMode="External"/><Relationship Id="rId214" Type="http://schemas.openxmlformats.org/officeDocument/2006/relationships/hyperlink" Target="http://wiki2.gamer.com.tw/wiki.php?n=7501%3A%E8%AA%BF%E6%9F%A5%E5%90%89%E8%96%A9%E7%9A%84%E9%87%91%E5%AD%97%E5%A1%94" TargetMode="External"/><Relationship Id="rId235" Type="http://schemas.openxmlformats.org/officeDocument/2006/relationships/hyperlink" Target="http://wiki2.gamer.com.tw/wiki.php?n=7501:%E8%AA%BF%E6%9F%A5%E4%B8%8D%E5%8F%AF%E6%80%9D%E8%AD%B0%E4%B9%8B%E5%9C%B0" TargetMode="External"/><Relationship Id="rId256" Type="http://schemas.openxmlformats.org/officeDocument/2006/relationships/hyperlink" Target="http://wiki2.gamer.com.tw/wiki.php?n=7501:%E5%B8%B8%E5%A4%8F%E4%B9%8B%E5%B3%B6%E7%9A%84%E7%81%AB%E5%B1%B1%E7%A5%9E" TargetMode="External"/><Relationship Id="rId277" Type="http://schemas.openxmlformats.org/officeDocument/2006/relationships/hyperlink" Target="http://wiki2.gamer.com.tw/wiki.php?n=7501%3A%E7%9A%87%E5%B8%9D%E7%9A%84%E5%B7%A6%E5%8F%B3%E6%89%8B&amp;ss=7501" TargetMode="External"/><Relationship Id="rId298" Type="http://schemas.openxmlformats.org/officeDocument/2006/relationships/hyperlink" Target="http://wiki2.gamer.com.tw/wiki.php?n=7501:%E6%8B%89%E7%BE%8E%E8%A5%BF%E6%96%AF%E4%BA%8C%E4%B8%96%E7%9A%84%E7%A5%9E%E6%AE%BF" TargetMode="External"/><Relationship Id="rId400" Type="http://schemas.openxmlformats.org/officeDocument/2006/relationships/hyperlink" Target="http://wiki2.gamer.com.tw/wiki.php?n=7501%3A%E5%8F%A4%E5%B8%8C%E8%87%98%E7%9A%84%E7%A5%9E%E5%83%8F&amp;ss=7501" TargetMode="External"/><Relationship Id="rId421" Type="http://schemas.openxmlformats.org/officeDocument/2006/relationships/hyperlink" Target="http://wiki2.gamer.com.tw/wiki.php?n=7501%3A%E7%A5%AD%E7%A5%80%E5%AE%99%E6%96%AF%E7%9A%84%E7%A5%AD%E5%85%B8&amp;ss=7501" TargetMode="External"/><Relationship Id="rId442" Type="http://schemas.openxmlformats.org/officeDocument/2006/relationships/hyperlink" Target="https://wiki2.gamer.com.tw/wiki.php?n=7501%3A%E7%81%AB%E7%9A%84%E7%8D%B2%E5%BE%97&amp;ss=7501" TargetMode="External"/><Relationship Id="rId463" Type="http://schemas.openxmlformats.org/officeDocument/2006/relationships/hyperlink" Target="https://wiki2.gamer.com.tw/wiki.php?n=7501:%E5%85%A7%E5%AE%B9%E4%B8%8D%E5%A6%A5%E7%9A%84%E6%89%8B%E6%8A%84%E6%9C%AC" TargetMode="External"/><Relationship Id="rId484" Type="http://schemas.openxmlformats.org/officeDocument/2006/relationships/hyperlink" Target="https://wiki2.gamer.com.tw/wiki.php?n=7501%3A%E5%85%A9%E4%BD%8D%E7%8E%8B%E5%AD%90&amp;ss=7501" TargetMode="External"/><Relationship Id="rId116" Type="http://schemas.openxmlformats.org/officeDocument/2006/relationships/hyperlink" Target="http://wiki2.gamer.com.tw/wiki.php?n=7501%3A%E5%B0%BC%E5%B8%83%E9%BE%8D%E6%A0%B9%E7%9A%84%E6%88%92%E6%8C%87&amp;ss=7501" TargetMode="External"/><Relationship Id="rId137" Type="http://schemas.openxmlformats.org/officeDocument/2006/relationships/hyperlink" Target="http://wiki2.gamer.com.tw/wiki.php?n=7501%3A%E9%80%A3%E7%B6%BF%E4%B8%8D%E6%96%B7%E7%9A%84%E6%96%87%E5%8C%96&amp;ss=7501" TargetMode="External"/><Relationship Id="rId158" Type="http://schemas.openxmlformats.org/officeDocument/2006/relationships/hyperlink" Target="http://wiki2.gamer.com.tw/wiki.php?n=7501%3A%E7%AC%AC%E4%BA%94%E4%B8%96%E7%95%8C&amp;ss=7501" TargetMode="External"/><Relationship Id="rId302" Type="http://schemas.openxmlformats.org/officeDocument/2006/relationships/hyperlink" Target="http://wiki2.gamer.com.tw/wiki.php?n=7501:%E5%B7%AB%E5%A5%B3%E5%B0%8B%E9%88%B4" TargetMode="External"/><Relationship Id="rId323" Type="http://schemas.openxmlformats.org/officeDocument/2006/relationships/hyperlink" Target="http://wiki2.gamer.com.tw/wiki.php?n=7501%3A%E5%AE%97%E6%95%99%E5%AD%B8%E5%9C%B0%E5%9C%96" TargetMode="External"/><Relationship Id="rId344" Type="http://schemas.openxmlformats.org/officeDocument/2006/relationships/hyperlink" Target="http://wiki2.gamer.com.tw/wiki.php?n=7501%3A%E7%B5%B1%E4%B8%80%E8%88%87%E6%95%99%E5%8C%96&amp;ss=7501" TargetMode="External"/><Relationship Id="rId20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41" Type="http://schemas.openxmlformats.org/officeDocument/2006/relationships/hyperlink" Target="http://wiki2.gamer.com.tw/wiki.php?n=7501%3A%E5%A0%85%E4%BF%A1%E8%80%85%E7%9A%84%E8%A8%98%E9%8C%84&amp;ss=7501" TargetMode="External"/><Relationship Id="rId62" Type="http://schemas.openxmlformats.org/officeDocument/2006/relationships/hyperlink" Target="https://gvdb.mydns.jp/r/rqQ83RRZhX" TargetMode="External"/><Relationship Id="rId83" Type="http://schemas.openxmlformats.org/officeDocument/2006/relationships/hyperlink" Target="http://wiki2.gamer.com.tw/wiki.php?n=7501%3A%E4%B8%80%E7%9B%B4%E6%B2%89%E7%9D%A1%E7%9A%84%E9%81%BA%E8%B7%A1" TargetMode="External"/><Relationship Id="rId179" Type="http://schemas.openxmlformats.org/officeDocument/2006/relationships/hyperlink" Target="http://wiki2.gamer.com.tw/wiki.php?n=7501%3A%E6%9F%90%E5%B7%AB%E5%A5%B3%E7%9A%84%E6%95%85%E4%BA%8B&amp;ss=7501" TargetMode="External"/><Relationship Id="rId365" Type="http://schemas.openxmlformats.org/officeDocument/2006/relationships/hyperlink" Target="http://wiki2.gamer.com.tw/wiki.php?n=7501%3A%E7%B4%84%E9%AD%AF%E5%B7%B4%E7%9A%84%E7%A5%9E%E8%A9%B1&amp;ss=7501" TargetMode="External"/><Relationship Id="rId386" Type="http://schemas.openxmlformats.org/officeDocument/2006/relationships/hyperlink" Target="http://wiki2.gamer.com.tw/wiki.php?n=7501%3A%E4%B8%80%E7%9B%B4%E6%B2%89%E7%9D%A1%E7%9A%84%E9%81%BA%E8%B7%A1" TargetMode="External"/><Relationship Id="rId190" Type="http://schemas.openxmlformats.org/officeDocument/2006/relationships/hyperlink" Target="http://wiki2.gamer.com.tw/wiki.php?n=7501%3A%E5%8D%B0%E5%BA%A6%E7%9A%84%E6%9C%80%E9%AB%98%E4%BD%8D%E7%A5%9E&amp;ss=7501" TargetMode="External"/><Relationship Id="rId204" Type="http://schemas.openxmlformats.org/officeDocument/2006/relationships/hyperlink" Target="http://wiki2.gamer.com.tw/wiki.php?n=7501%3A%E5%A5%87%E5%B2%A9%E7%9A%84%E5%AE%97%E6%95%99%E9%83%BD%E5%B8%82&amp;ss=7501" TargetMode="External"/><Relationship Id="rId225" Type="http://schemas.openxmlformats.org/officeDocument/2006/relationships/hyperlink" Target="http://wiki2.gamer.com.tw/wiki.php?n=7501:%E5%9C%8B%E7%8E%8B%E7%9A%84%E7%9F%B3%E7%A2%91" TargetMode="External"/><Relationship Id="rId246" Type="http://schemas.openxmlformats.org/officeDocument/2006/relationships/hyperlink" Target="http://wiki2.gamer.com.tw/wiki.php?n=7501%3A%E9%9B%A8%E7%A5%9E&amp;ss=7501" TargetMode="External"/><Relationship Id="rId267" Type="http://schemas.openxmlformats.org/officeDocument/2006/relationships/hyperlink" Target="http://wiki2.gamer.com.tw/wiki.php?n=7501%3A%E4%BB%BF%E8%9B%87%E7%A5%9E%E5%83%8F&amp;ss=7501" TargetMode="External"/><Relationship Id="rId288" Type="http://schemas.openxmlformats.org/officeDocument/2006/relationships/hyperlink" Target="http://wiki2.gamer.com.tw/wiki.php?n=7501%3A%E6%8B%89%E5%B8%95%E5%8A%AA%E4%BC%8A%E7%9A%84%E9%B3%A5%E4%BA%BA&amp;ss=7501" TargetMode="External"/><Relationship Id="rId411" Type="http://schemas.openxmlformats.org/officeDocument/2006/relationships/hyperlink" Target="http://wiki2.gamer.com.tw/wiki.php?n=7501%3A%E5%AE%97%E6%95%99%E5%AD%B8%E5%9C%B0%E5%9C%96" TargetMode="External"/><Relationship Id="rId432" Type="http://schemas.openxmlformats.org/officeDocument/2006/relationships/hyperlink" Target="https://wiki2.gamer.com.tw/wiki.php?n=7501%3A%E8%81%96%E5%A5%B3%E7%9A%84%E9%81%BA%E9%AB%94&amp;ss=7501" TargetMode="External"/><Relationship Id="rId453" Type="http://schemas.openxmlformats.org/officeDocument/2006/relationships/hyperlink" Target="https://wiki2.gamer.com.tw/wiki.php?n=7501%3A%E6%9F%90%E4%BD%8D%E7%83%88%E5%A9%A6%E7%9A%84%E7%94%9F%E6%B6%AF&amp;ss=7501" TargetMode="External"/><Relationship Id="rId474" Type="http://schemas.openxmlformats.org/officeDocument/2006/relationships/hyperlink" Target="https://wiki2.gamer.com.tw/wiki.php?n=7501%3A%E4%B8%83%E5%BD%A9%E8%99%B9%E7%A5%9E%E9%B3%A5&amp;ss=7501" TargetMode="External"/><Relationship Id="rId106" Type="http://schemas.openxmlformats.org/officeDocument/2006/relationships/hyperlink" Target="http://wiki2.gamer.com.tw/wiki.php?n=7501%3A%E9%BB%83%E9%87%91%E4%B9%8B%E7%AD%8F&amp;ss=7501" TargetMode="External"/><Relationship Id="rId127" Type="http://schemas.openxmlformats.org/officeDocument/2006/relationships/hyperlink" Target="http://wiki2.gamer.com.tw/wiki.php?n=7501:%E9%BB%91%E6%9A%97%E4%B8%AD%E4%B9%8B%E5%85%89" TargetMode="External"/><Relationship Id="rId313" Type="http://schemas.openxmlformats.org/officeDocument/2006/relationships/hyperlink" Target="http://wiki2.gamer.com.tw/wiki.php?n=7501%3A%E7%8D%85%E5%AD%90%E9%A0%AD%E9%9B%95%E5%83%8F&amp;ss=7501" TargetMode="External"/><Relationship Id="rId10" Type="http://schemas.openxmlformats.org/officeDocument/2006/relationships/hyperlink" Target="http://wiki2.gamer.com.tw/wiki.php?n=7501:%E7%B4%84%E6%AB%83%E7%9A%84%E5%8D%81%E8%AA%A1%E7%B3%BB%E5%88%97" TargetMode="External"/><Relationship Id="rId31" Type="http://schemas.openxmlformats.org/officeDocument/2006/relationships/hyperlink" Target="http://wiki2.gamer.com.tw/wiki.php?n=7501%3A%E8%B2%AB%E7%A9%BF%E9%AD%94%E7%A5%9E%E7%9A%84%E6%AD%A6%E5%99%A8&amp;ss=7501" TargetMode="External"/><Relationship Id="rId52" Type="http://schemas.openxmlformats.org/officeDocument/2006/relationships/hyperlink" Target="http://wiki2.gamer.com.tw/wiki.php?n=7501%3A%E5%8F%A4%E4%BB%A3%E5%B8%8C%E8%87%98%E7%9A%84%E9%A2%A8%E6%99%AF&amp;ss=7501" TargetMode="External"/><Relationship Id="rId73" Type="http://schemas.openxmlformats.org/officeDocument/2006/relationships/hyperlink" Target="http://wiki2.gamer.com.tw/wiki.php?n=7501:%E9%80%BC%E8%BF%91%E9%81%BA%E8%B7%A1%E4%B9%8B%E8%AC%8E%E8%80%85" TargetMode="External"/><Relationship Id="rId94" Type="http://schemas.openxmlformats.org/officeDocument/2006/relationships/hyperlink" Target="http://wiki2.gamer.com.tw/wiki.php?n=7501:%E5%9F%83%E5%8F%8A%E7%9A%84%E5%A4%A9%E7%A5%9E" TargetMode="External"/><Relationship Id="rId148" Type="http://schemas.openxmlformats.org/officeDocument/2006/relationships/hyperlink" Target="http://wiki2.gamer.com.tw/wiki.php?n=7501:%E5%8E%9F%E4%BD%8F%E6%B0%91%E7%AC%9B%E5%AD%90%E7%9A%84%E8%BF%BD%E5%8A%A0%E8%AA%BF%E6%9F%A5" TargetMode="External"/><Relationship Id="rId169" Type="http://schemas.openxmlformats.org/officeDocument/2006/relationships/hyperlink" Target="http://wiki2.gamer.com.tw/wiki.php?n=7501%3A%E5%B0%8B%E6%B1%82%E8%82%9A%E8%87%8D&amp;ss=7501" TargetMode="External"/><Relationship Id="rId334" Type="http://schemas.openxmlformats.org/officeDocument/2006/relationships/hyperlink" Target="http://wiki2.gamer.com.tw/wiki.php?n=7501%3A%E6%B0%91%E7%9C%BE%E7%B5%84%E6%88%90%E7%9A%84%E5%8D%81%E5%AD%97%E8%BB%8D&amp;ss=7501" TargetMode="External"/><Relationship Id="rId355" Type="http://schemas.openxmlformats.org/officeDocument/2006/relationships/hyperlink" Target="http://wiki2.gamer.com.tw/wiki.php?n=7501%3A%E5%AE%97%E6%95%99%E5%AD%B8%E5%9C%B0%E5%9C%96" TargetMode="External"/><Relationship Id="rId376" Type="http://schemas.openxmlformats.org/officeDocument/2006/relationships/hyperlink" Target="http://wiki2.gamer.com.tw/wiki.php?n=7501%3A%E5%AE%97%E6%95%99%E5%AD%B8%E5%9C%B0%E5%9C%96" TargetMode="External"/><Relationship Id="rId397" Type="http://schemas.openxmlformats.org/officeDocument/2006/relationships/hyperlink" Target="http://wiki2.gamer.com.tw/wiki.php?n=7501%3A%E6%88%B0%E7%A5%9E%E5%83%8F&amp;ss=7501" TargetMode="External"/><Relationship Id="rId4" Type="http://schemas.openxmlformats.org/officeDocument/2006/relationships/hyperlink" Target="http://wiki2.gamer.com.tw/wiki.php?n=7501:%E5%8F%A4%E5%8D%B0%E5%BA%A6%E7%9A%84%E8%81%96%E5%85%B8%E7%B3%BB%E5%88%97" TargetMode="External"/><Relationship Id="rId180" Type="http://schemas.openxmlformats.org/officeDocument/2006/relationships/hyperlink" Target="http://wiki2.gamer.com.tw/wiki.php?n=7501:%E8%81%96%E4%BA%BA%E4%B9%8B%E6%9D%96" TargetMode="External"/><Relationship Id="rId215" Type="http://schemas.openxmlformats.org/officeDocument/2006/relationships/hyperlink" Target="http://wiki2.gamer.com.tw/wiki.php?n=7501%3A%E8%B3%80%E7%89%B9%E9%87%8C%E7%A5%AD%E5%AE%98%E7%9A%84%E8%81%96%E5%85%B8&amp;ss=7501" TargetMode="External"/><Relationship Id="rId236" Type="http://schemas.openxmlformats.org/officeDocument/2006/relationships/hyperlink" Target="http://wiki2.gamer.com.tw/wiki.php?n=7501:%E7%9F%A5%E5%90%8D%E7%82%BA%E3%80%8C%E6%9C%80%E6%BE%84%E3%80%8D%E4%B9%8B%E5%83%A7" TargetMode="External"/><Relationship Id="rId257" Type="http://schemas.openxmlformats.org/officeDocument/2006/relationships/hyperlink" Target="http://wiki2.gamer.com.tw/wiki.php?n=7501:%E7%94%9F%E8%80%85%E4%B9%8B%E8%A1%97" TargetMode="External"/><Relationship Id="rId278" Type="http://schemas.openxmlformats.org/officeDocument/2006/relationships/hyperlink" Target="http://wiki2.gamer.com.tw/wiki.php?n=7501%3A%E8%8B%B1%E9%9B%84%E7%A5%9E%E4%B9%8B%E5%A6%BB&amp;ss=7501" TargetMode="External"/><Relationship Id="rId401" Type="http://schemas.openxmlformats.org/officeDocument/2006/relationships/hyperlink" Target="http://wiki2.gamer.com.tw/wiki.php?n=7501%3A%E5%AE%97%E6%95%99%E5%AD%B8%E5%9C%B0%E5%9C%96" TargetMode="External"/><Relationship Id="rId422" Type="http://schemas.openxmlformats.org/officeDocument/2006/relationships/hyperlink" Target="http://wiki2.gamer.com.tw/wiki.php?n=7501%3A%E7%A5%AD%E7%A5%80%E5%AE%99%E6%96%AF%E7%9A%84%E7%A5%AD%E5%85%B8&amp;ss=7501" TargetMode="External"/><Relationship Id="rId443" Type="http://schemas.openxmlformats.org/officeDocument/2006/relationships/hyperlink" Target="https://wiki2.gamer.com.tw/wiki.php?n=7501%3A%E9%87%8E%E7%8D%B8%E7%9A%84%E6%98%9F%E5%BA%A7&amp;ss=7501" TargetMode="External"/><Relationship Id="rId464" Type="http://schemas.openxmlformats.org/officeDocument/2006/relationships/hyperlink" Target="https://wiki2.gamer.com.tw/wiki.php?n=7501%3A%E7%AC%AC%E4%BA%8C%E6%9B%B8&amp;ss=7501" TargetMode="External"/><Relationship Id="rId303" Type="http://schemas.openxmlformats.org/officeDocument/2006/relationships/hyperlink" Target="http://wiki2.gamer.com.tw/wiki.php?n=7501%3A%E5%AE%97%E6%95%99%E5%AD%B8%E5%9C%B0%E5%9C%96" TargetMode="External"/><Relationship Id="rId485" Type="http://schemas.openxmlformats.org/officeDocument/2006/relationships/hyperlink" Target="https://wiki2.gamer.com.tw/wiki.php?n=7501:%E6%8B%8B%E9%96%8B%E9%81%8E%E5%8E%BB%E5%90%91%E5%89%8D%E9%82%81%E9%80%B2" TargetMode="External"/><Relationship Id="rId42" Type="http://schemas.openxmlformats.org/officeDocument/2006/relationships/hyperlink" Target="http://wiki2.gamer.com.tw/wiki.php?n=7501:%E9%97%9C%E6%96%BC%E8%81%96%E7%B6%93%E7%9A%84%E5%95%86%E8%AB%87" TargetMode="External"/><Relationship Id="rId84" Type="http://schemas.openxmlformats.org/officeDocument/2006/relationships/hyperlink" Target="http://wiki2.gamer.com.tw/wiki.php?n=7501%3A%E5%A4%AA%E9%99%BD%E6%98%87%E8%B5%B7%E7%9A%84%E5%9C%B0%E6%96%B9&amp;ss=7501" TargetMode="External"/><Relationship Id="rId138" Type="http://schemas.openxmlformats.org/officeDocument/2006/relationships/hyperlink" Target="http://wiki2.gamer.com.tw/wiki.php?n=7501%3A%E9%BB%83%E9%87%91%E6%BB%BF%E7%B6%B4%E7%9A%84%E6%B0%91%E6%97%8F&amp;ss=7501" TargetMode="External"/><Relationship Id="rId345" Type="http://schemas.openxmlformats.org/officeDocument/2006/relationships/hyperlink" Target="http://wiki2.gamer.com.tw/wiki.php?n=7501:%E9%99%B8%E5%9C%B0%E7%9A%84%E7%99%BD%E5%B8%86" TargetMode="External"/><Relationship Id="rId387" Type="http://schemas.openxmlformats.org/officeDocument/2006/relationships/hyperlink" Target="http://wiki2.gamer.com.tw/wiki.php?n=7501%3A%E6%82%A0%E4%B9%85%E7%9A%84%E5%BE%AE%E7%AC%91" TargetMode="External"/><Relationship Id="rId191" Type="http://schemas.openxmlformats.org/officeDocument/2006/relationships/hyperlink" Target="http://wiki2.gamer.com.tw/wiki.php?n=7501%3A%E6%9C%80%E9%AB%98%E5%A5%B3%E7%A5%9E&amp;ss=7501" TargetMode="External"/><Relationship Id="rId205" Type="http://schemas.openxmlformats.org/officeDocument/2006/relationships/hyperlink" Target="http://wiki2.gamer.com.tw/wiki.php?n=7501%3A%E4%B8%80%E7%9B%B4%E6%B2%89%E7%9D%A1%E7%9A%84%E9%81%BA%E8%B7%A1" TargetMode="External"/><Relationship Id="rId247" Type="http://schemas.openxmlformats.org/officeDocument/2006/relationships/hyperlink" Target="http://wiki2.gamer.com.tw/wiki.php?n=7501:%E5%BE%A1%E4%BD%BF%E4%B9%8B%E9%B3%A5" TargetMode="External"/><Relationship Id="rId412" Type="http://schemas.openxmlformats.org/officeDocument/2006/relationships/hyperlink" Target="http://wiki2.gamer.com.tw/wiki.php?n=7501%3A%E8%AA%BF%E6%9F%A5%E5%90%89%E8%96%A9%E7%9A%84%E9%87%91%E5%AD%97%E5%A1%94" TargetMode="External"/><Relationship Id="rId107" Type="http://schemas.openxmlformats.org/officeDocument/2006/relationships/hyperlink" Target="http://wiki2.gamer.com.tw/wiki.php?n=7501%3A%E5%82%B3%E8%AA%AA%E4%B9%8B%E6%9C%AA%E4%BE%86&amp;ss=7501" TargetMode="External"/><Relationship Id="rId289" Type="http://schemas.openxmlformats.org/officeDocument/2006/relationships/hyperlink" Target="http://wiki2.gamer.com.tw/wiki.php?n=7501%3A%E4%B8%80%E7%9B%B4%E6%B2%89%E7%9D%A1%E7%9A%84%E9%81%BA%E8%B7%A1" TargetMode="External"/><Relationship Id="rId454" Type="http://schemas.openxmlformats.org/officeDocument/2006/relationships/hyperlink" Target="https://wiki2.gamer.com.tw/wiki.php?n=7501:%E4%BF%84%E7%BE%85%E6%96%AF%E7%9A%84%E8%B5%B7%E6%BA%90" TargetMode="External"/><Relationship Id="rId11" Type="http://schemas.openxmlformats.org/officeDocument/2006/relationships/hyperlink" Target="https://wiki2.gamer.com.tw/wiki.php?n=7501%3A%E8%AA%BF%E6%9F%A5%E7%88%AA%E5%93%87%E6%80%9D%E6%83%B3&amp;ss=7501" TargetMode="External"/><Relationship Id="rId53" Type="http://schemas.openxmlformats.org/officeDocument/2006/relationships/hyperlink" Target="http://wiki2.gamer.com.tw/wiki.php?n=7501%3A%E5%8F%A4%E4%BB%A3%E7%9A%84%E5%B0%8F%E5%88%80&amp;ss=7501" TargetMode="External"/><Relationship Id="rId149" Type="http://schemas.openxmlformats.org/officeDocument/2006/relationships/hyperlink" Target="https://wiki2.gamer.com.tw/wiki.php?n=7501%3A%E5%B8%8C%E8%87%98%E8%88%87%E5%9F%83%E5%8F%8A%E7%9A%84%E7%A5%9E&amp;ss=7501" TargetMode="External"/><Relationship Id="rId314" Type="http://schemas.openxmlformats.org/officeDocument/2006/relationships/hyperlink" Target="http://wiki2.gamer.com.tw/wiki.php?n=7501%3A%E5%A5%B3%E7%A5%9E%E8%81%9A%E9%9B%86%E7%9A%84%E5%A0%B4%E6%89%80&amp;ss=7501" TargetMode="External"/><Relationship Id="rId356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98" Type="http://schemas.openxmlformats.org/officeDocument/2006/relationships/hyperlink" Target="http://wiki2.gamer.com.tw/wiki.php?n=7501%3A%E5%AE%97%E6%95%99%E5%AD%B8%E5%9C%B0%E5%9C%96" TargetMode="External"/><Relationship Id="rId95" Type="http://schemas.openxmlformats.org/officeDocument/2006/relationships/hyperlink" Target="http://wiki2.gamer.com.tw/wiki.php?n=7501:%E5%94%90%E5%83%A7%E7%8E%84%E5%A5%98%E7%9A%84%E6%97%85%E8%A8%98" TargetMode="External"/><Relationship Id="rId160" Type="http://schemas.openxmlformats.org/officeDocument/2006/relationships/hyperlink" Target="http://wiki2.gamer.com.tw/wiki.php?n=7501%3A%E4%BD%8D%E6%96%BC%E5%88%9D%E5%A7%8B%E4%B9%8B%E7%A5%9E&amp;ss=7501" TargetMode="External"/><Relationship Id="rId216" Type="http://schemas.openxmlformats.org/officeDocument/2006/relationships/hyperlink" Target="http://wiki2.gamer.com.tw/wiki.php?n=7501%3A%E7%A5%AD%E7%A5%80%E5%A4%AA%E9%99%BD%E7%A5%9E%E7%9A%84%E7%A5%9E%E5%BB%9F" TargetMode="External"/><Relationship Id="rId423" Type="http://schemas.openxmlformats.org/officeDocument/2006/relationships/hyperlink" Target="http://wiki2.gamer.com.tw/wiki.php?n=7501%3A%E7%89%B9%E6%B4%9B%E4%BC%8A&amp;ss=7501" TargetMode="External"/><Relationship Id="rId258" Type="http://schemas.openxmlformats.org/officeDocument/2006/relationships/hyperlink" Target="http://wiki2.gamer.com.tw/wiki.php?n=7501:%E7%8C%BF%E7%A5%9E%E4%B9%8B%E4%BD%BF%E8%80%85" TargetMode="External"/><Relationship Id="rId465" Type="http://schemas.openxmlformats.org/officeDocument/2006/relationships/hyperlink" Target="https://wiki2.gamer.com.tw/wiki.php?n=7501:%E9%97%9C%E6%96%BC%E8%81%96%E7%B6%93%E7%9A%84%E5%95%86%E8%AB%87" TargetMode="External"/><Relationship Id="rId22" Type="http://schemas.openxmlformats.org/officeDocument/2006/relationships/hyperlink" Target="https://gvdb.mydns.jp/r/mYWPMjKMJp" TargetMode="External"/><Relationship Id="rId64" Type="http://schemas.openxmlformats.org/officeDocument/2006/relationships/hyperlink" Target="http://wiki2.gamer.com.tw/wiki.php?n=7501%3A%E8%81%B3%E7%AB%8B%E6%96%BC%E5%AE%89%E5%9C%B0%E6%96%AF%E4%B9%8B%E9%83%BD&amp;ss=7501" TargetMode="External"/><Relationship Id="rId118" Type="http://schemas.openxmlformats.org/officeDocument/2006/relationships/hyperlink" Target="http://wiki2.gamer.com.tw/wiki.php?n=7501:%E5%90%89%E8%96%A9%E9%87%91%E5%AD%97%E5%A1%94%E5%9C%B0%E4%B8%8B%E5%9F%8E&amp;ss=7501&amp;f=M" TargetMode="External"/><Relationship Id="rId325" Type="http://schemas.openxmlformats.org/officeDocument/2006/relationships/hyperlink" Target="http://gvdb.mydns.jp/db/module/QuestDB/action/QuestShow?id=5409" TargetMode="External"/><Relationship Id="rId367" Type="http://schemas.openxmlformats.org/officeDocument/2006/relationships/hyperlink" Target="https://wiki2.gamer.com.tw/wiki.php?n=7501:%E5%AE%97%E6%95%99%E5%AD%B8%E5%9C%B0%E5%9C%96&amp;ss=7501&amp;f=M" TargetMode="External"/><Relationship Id="rId171" Type="http://schemas.openxmlformats.org/officeDocument/2006/relationships/hyperlink" Target="http://wiki2.gamer.com.tw/wiki.php?n=7501%3A%E8%A7%80%E4%B8%96%E9%9F%B3%E8%8F%A9%E8%96%A9%E5%83%8F&amp;ss=7501" TargetMode="External"/><Relationship Id="rId227" Type="http://schemas.openxmlformats.org/officeDocument/2006/relationships/hyperlink" Target="http://wiki2.gamer.com.tw/wiki.php?n=7501%3A%E5%8D%B0%E5%BA%A6%E7%9A%84%E7%A5%9E%E5%83%8F&amp;ss=7501" TargetMode="External"/><Relationship Id="rId269" Type="http://schemas.openxmlformats.org/officeDocument/2006/relationships/hyperlink" Target="http://wiki2.gamer.com.tw/wiki.php?n=7501:%E6%9D%B1%E8%A5%BF%E5%AE%97%E6%95%99%E4%BA%A4%E6%B5%81" TargetMode="External"/><Relationship Id="rId434" Type="http://schemas.openxmlformats.org/officeDocument/2006/relationships/hyperlink" Target="https://wiki2.gamer.com.tw/wiki.php?n=7501:%E4%BF%A1%E4%BB%B0%E7%9A%84%E8%B1%A1%E5%BE%B5" TargetMode="External"/><Relationship Id="rId476" Type="http://schemas.openxmlformats.org/officeDocument/2006/relationships/hyperlink" Target="https://wiki2.gamer.com.tw/wiki.php?n=7501:%E7%9A%87%E5%B8%9D%E7%9A%84%E6%B3%A2%E6%8A%98%E4%BA%BA%E7%94%9F" TargetMode="External"/><Relationship Id="rId33" Type="http://schemas.openxmlformats.org/officeDocument/2006/relationships/hyperlink" Target="http://wiki2.gamer.com.tw/wiki.php?n=7501%3A%E6%80%9D%E5%BF%B5%E7%9A%84%E7%B5%82%E9%BB%9E&amp;ss=7501" TargetMode="External"/><Relationship Id="rId129" Type="http://schemas.openxmlformats.org/officeDocument/2006/relationships/hyperlink" Target="http://wiki2.gamer.com.tw/wiki.php?n=7501:%E7%BE%8E%E7%B4%A2%E4%B8%8D%E9%81%94%E7%B1%B3%E4%BA%9E%E7%9A%84%E9%AD%94%E8%A1%93%E7%A5%9E" TargetMode="External"/><Relationship Id="rId280" Type="http://schemas.openxmlformats.org/officeDocument/2006/relationships/hyperlink" Target="http://wiki2.gamer.com.tw/wiki.php?n=7501%3A%E9%99%8D%E8%87%A8%E6%B9%96%E4%B8%AD%E4%B9%8B%E7%A5%9E&amp;ss=7501" TargetMode="External"/><Relationship Id="rId336" Type="http://schemas.openxmlformats.org/officeDocument/2006/relationships/hyperlink" Target="http://wiki2.gamer.com.tw/wiki.php?n=7501%3A%E5%AE%97%E6%95%99%E5%AD%B8%E5%9C%B0%E5%9C%96" TargetMode="External"/><Relationship Id="rId75" Type="http://schemas.openxmlformats.org/officeDocument/2006/relationships/hyperlink" Target="http://wiki2.gamer.com.tw/wiki.php?n=7501:%E5%8F%A4%E4%BB%A3%E4%B8%96%E7%95%8C%E4%B8%83%E5%A4%A7%E5%A5%87%E8%B7%A1%E7%9A%84%E4%BA%8B%E5%AF%A6" TargetMode="External"/><Relationship Id="rId140" Type="http://schemas.openxmlformats.org/officeDocument/2006/relationships/hyperlink" Target="http://wiki2.gamer.com.tw/wiki.php?n=7501:%E6%96%AF%E6%8B%89%E5%A4%AB%E7%A5%9E%E8%A9%B1%E7%9A%84%E8%80%83%E5%AF%9F" TargetMode="External"/><Relationship Id="rId182" Type="http://schemas.openxmlformats.org/officeDocument/2006/relationships/hyperlink" Target="http://wiki2.gamer.com.tw/wiki.php?n=7501%3A%E5%AF%BA%E9%99%A2%E7%9A%84%E5%AE%88%E8%AD%B7%E8%80%85&amp;ss=7501" TargetMode="External"/><Relationship Id="rId378" Type="http://schemas.openxmlformats.org/officeDocument/2006/relationships/hyperlink" Target="http://wiki2.gamer.com.tw/wiki.php?n=7501%3A%E5%AE%97%E6%95%99%E5%AD%B8%E5%9C%B0%E5%9C%96" TargetMode="External"/><Relationship Id="rId403" Type="http://schemas.openxmlformats.org/officeDocument/2006/relationships/hyperlink" Target="http://wiki2.gamer.com.tw/wiki.php?n=7501%3A%E5%B8%8C%E8%87%98%E6%9C%80%E9%AB%98%E7%A5%9E%E5%83%8F&amp;ss=7501" TargetMode="External"/><Relationship Id="rId6" Type="http://schemas.openxmlformats.org/officeDocument/2006/relationships/hyperlink" Target="http://wiki2.gamer.com.tw/wiki.php?n=7501:%E7%9B%9C%E8%B3%8A%E9%A8%8E%E5%A3%AB%E7%B3%BB%E5%88%97" TargetMode="External"/><Relationship Id="rId238" Type="http://schemas.openxmlformats.org/officeDocument/2006/relationships/hyperlink" Target="hhttp://wiki2.gamer.com.tw/wiki.php?n=7501:GA1_GranAtlas&amp;ss=7501&amp;f=M" TargetMode="External"/><Relationship Id="rId445" Type="http://schemas.openxmlformats.org/officeDocument/2006/relationships/hyperlink" Target="https://wiki2.gamer.com.tw/wiki.php?n=7501%3A%E8%A8%82%E8%B2%A8&amp;ss=7501" TargetMode="External"/><Relationship Id="rId487" Type="http://schemas.openxmlformats.org/officeDocument/2006/relationships/hyperlink" Target="https://wiki2.gamer.com.tw/wiki.php?n=7501%3A%E6%9D%B1%E6%96%B9%E7%9A%84%E8%81%96%E5%9C%B0&amp;ss=7501" TargetMode="External"/><Relationship Id="rId291" Type="http://schemas.openxmlformats.org/officeDocument/2006/relationships/hyperlink" Target="http://wiki2.gamer.com.tw/wiki.php?n=7501:%E5%9C%B0%E4%B8%8B%E5%A2%93%E5%9C%B0%E4%B8%AD%E6%89%80%E7%95%99%E4%B8%8B%E7%9A%84%E8%A8%98%E8%99%9F" TargetMode="External"/><Relationship Id="rId305" Type="http://schemas.openxmlformats.org/officeDocument/2006/relationships/hyperlink" Target="https://wiki2.gamer.com.tw/wiki.php?n=7501:%E5%AE%97%E6%95%99%E5%AD%B8%E5%9C%B0%E5%9C%96&amp;ss=7501&amp;f=M" TargetMode="External"/><Relationship Id="rId347" Type="http://schemas.openxmlformats.org/officeDocument/2006/relationships/hyperlink" Target="http://wiki2.gamer.com.tw/wiki.php?n=7501%3A%E5%AE%97%E6%95%99%E5%AD%B8%E5%9C%B0%E5%9C%96" TargetMode="External"/><Relationship Id="rId44" Type="http://schemas.openxmlformats.org/officeDocument/2006/relationships/hyperlink" Target="http://wiki2.gamer.com.tw/wiki.php?n=7501:%E9%87%91%E8%89%B2%E7%A5%9E%E6%98%8E%E8%90%8C%E8%8A%BD%E4%B9%8B%E6%99%82" TargetMode="External"/><Relationship Id="rId86" Type="http://schemas.openxmlformats.org/officeDocument/2006/relationships/hyperlink" Target="http://wiki2.gamer.com.tw/wiki.php?n=7501:%E8%8F%AF%E7%BE%8E%E7%9A%84%E7%B6%93%E6%96%87" TargetMode="External"/><Relationship Id="rId151" Type="http://schemas.openxmlformats.org/officeDocument/2006/relationships/hyperlink" Target="http://wiki2.gamer.com.tw/wiki.php?n=7501:%E5%B7%A1%E9%81%8A%E5%8D%97%E6%B5%B7%E4%B9%8B%E5%83%A7" TargetMode="External"/><Relationship Id="rId389" Type="http://schemas.openxmlformats.org/officeDocument/2006/relationships/hyperlink" Target="http://wiki2.gamer.com.tw/wiki.php?n=7501%3A%E5%AE%97%E6%95%99%E5%AD%B8%E5%9C%B0%E5%9C%96" TargetMode="External"/><Relationship Id="rId193" Type="http://schemas.openxmlformats.org/officeDocument/2006/relationships/hyperlink" Target="http://wiki2.gamer.com.tw/wiki.php?n=7501%3A%E5%8D%B0%E5%BA%A6%E7%9A%84%E5%A5%A7%E7%BE%A9%E6%9B%B8&amp;ss=7501" TargetMode="External"/><Relationship Id="rId207" Type="http://schemas.openxmlformats.org/officeDocument/2006/relationships/hyperlink" Target="http://wiki2.gamer.com.tw/wiki.php?n=7501:%E5%AF%84%E8%A8%97%E6%96%BC%E5%B1%B1%E4%B9%8B%E4%BF%A1%E4%BB%B0" TargetMode="External"/><Relationship Id="rId249" Type="http://schemas.openxmlformats.org/officeDocument/2006/relationships/hyperlink" Target="http://wiki2.gamer.com.tw/wiki.php?n=7501:%E8%B7%AF%E5%85%8B%E7%B4%A2%E7%A5%9E%E6%AE%BF%E5%9C%B0%E4%B8%8B%E5%9F%8E&amp;ss=7501&amp;f=M" TargetMode="External"/><Relationship Id="rId414" Type="http://schemas.openxmlformats.org/officeDocument/2006/relationships/hyperlink" Target="http://wiki2.gamer.com.tw/wiki.php?n=7501%3A%E7%A5%AD%E7%A5%80%E5%AE%99%E6%96%AF%E7%9A%84%E7%A5%AD%E5%85%B8&amp;ss=7501" TargetMode="External"/><Relationship Id="rId456" Type="http://schemas.openxmlformats.org/officeDocument/2006/relationships/hyperlink" Target="https://wiki2.gamer.com.tw/wiki.php?n=7501:%E7%99%BB%E5%B1%B1%E7%86%B1%E6%BD%AE" TargetMode="External"/><Relationship Id="rId13" Type="http://schemas.openxmlformats.org/officeDocument/2006/relationships/hyperlink" Target="https://wiki2.gamer.com.tw/wiki.php?n=7501%3A%E8%AA%BF%E6%9F%A5%E6%9C%89%E9%97%9C%E6%96%BC%E7%95%B6%E5%9C%B0%E7%9A%84%E6%80%9D%E6%83%B3&amp;ss=7501" TargetMode="External"/><Relationship Id="rId109" Type="http://schemas.openxmlformats.org/officeDocument/2006/relationships/hyperlink" Target="http://wiki2.gamer.com.tw/wiki.php?n=7501%3A%E4%BD%9B%E6%95%99%E4%B8%AD%E7%9A%84%E8%81%96%E9%81%BA%E7%89%A9&amp;ss=7501" TargetMode="External"/><Relationship Id="rId260" Type="http://schemas.openxmlformats.org/officeDocument/2006/relationships/hyperlink" Target="http://wiki2.gamer.com.tw/wiki.php?n=7501:%E9%AB%98%E7%B4%9A%E7%B4%A1%E7%B9%94%E5%93%81%E7%9A%84%E7%B4%A0%E6%9D%90" TargetMode="External"/><Relationship Id="rId316" Type="http://schemas.openxmlformats.org/officeDocument/2006/relationships/hyperlink" Target="http://wiki2.gamer.com.tw/wiki.php?n=7501%3A%E7%B5%84%E5%90%88%E6%96%BC%E5%A3%81%E4%B8%AD%E7%9A%84%E5%A5%B3%E7%A5%9E&amp;ss=7501" TargetMode="External"/><Relationship Id="rId55" Type="http://schemas.openxmlformats.org/officeDocument/2006/relationships/hyperlink" Target="http://wiki2.gamer.com.tw/wiki.php?n=7501%3A%E5%A5%B3%E7%A5%9E%E4%B9%8B%E9%AD%82&amp;ss=7501" TargetMode="External"/><Relationship Id="rId97" Type="http://schemas.openxmlformats.org/officeDocument/2006/relationships/hyperlink" Target="http://wiki2.gamer.com.tw/wiki.php?n=7501%3A%E8%BF%BD%E6%B1%82%E8%A1%80%E5%92%8C%E5%BF%83%E8%87%9F%E7%9A%84%E7%90%86%E7%94%B1" TargetMode="External"/><Relationship Id="rId120" Type="http://schemas.openxmlformats.org/officeDocument/2006/relationships/hyperlink" Target="http://gvdb.mydns.jp/r/Quest/%E5%8D%97%E6%9D%B1%E3%82%A2%E3%83%95%E3%83%AA%E3%82%AB%E3%81%AE%E9%A2%A8%E7%BF%92" TargetMode="External"/><Relationship Id="rId358" Type="http://schemas.openxmlformats.org/officeDocument/2006/relationships/hyperlink" Target="http://wiki2.gamer.com.tw/wiki.php?n=7501:%E7%9F%B3%E9%A0%AD%E5%9C%8D%E6%88%90%E7%9A%84%E8%81%96%E5%9C%B0" TargetMode="External"/><Relationship Id="rId162" Type="http://schemas.openxmlformats.org/officeDocument/2006/relationships/hyperlink" Target="http://wiki2.gamer.com.tw/wiki.php?n=7501%3A%E4%B8%80%E7%9B%B4%E6%B2%89%E7%9D%A1%E7%9A%84%E9%81%BA%E8%B7%A1" TargetMode="External"/><Relationship Id="rId218" Type="http://schemas.openxmlformats.org/officeDocument/2006/relationships/hyperlink" Target="http://wiki2.gamer.com.tw/wiki.php?n=7501%3A%E9%98%BF%E5%BE%B7%E6%AF%94%E7%95%99%E7%A5%AD%E5%AE%98%E7%9A%84%E8%81%96%E5%85%B8&amp;ss=7501" TargetMode="External"/><Relationship Id="rId425" Type="http://schemas.openxmlformats.org/officeDocument/2006/relationships/hyperlink" Target="https://wiki2.gamer.com.tw/wiki.php?n=7501%3A%E5%8C%97%E6%AD%90%E7%A5%9E%E8%A9%B1%E7%9A%84%E8%97%9D%E8%A1%93%E4%B9%8B%E7%A5%9E&amp;ss=7501" TargetMode="External"/><Relationship Id="rId467" Type="http://schemas.openxmlformats.org/officeDocument/2006/relationships/hyperlink" Target="https://wiki2.gamer.com.tw/wiki.php?n=7501%3A%E5%A5%87%E5%A6%99%E7%9A%84%E7%B7%A3%E5%88%86&amp;ss=750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%3A%E8%80%81%E5%B9%B4%E8%81%96%E5%A5%B3&amp;ss=7501" TargetMode="External"/><Relationship Id="rId21" Type="http://schemas.openxmlformats.org/officeDocument/2006/relationships/hyperlink" Target="https://wiki2.gamer.com.tw/wiki.php?n=7501:%E5%9C%B0%E7%90%86%E5%AD%B8%E5%9C%B0%E5%9C%96" TargetMode="External"/><Relationship Id="rId42" Type="http://schemas.openxmlformats.org/officeDocument/2006/relationships/hyperlink" Target="http://wiki2.gamer.com.tw/wiki.php?n=7501%3A%E5%8F%A4%E4%BB%A3%E8%8B%B1%E9%9B%84%E7%9A%84%E5%B7%A8%E5%83%8F&amp;ss=7501" TargetMode="External"/><Relationship Id="rId63" Type="http://schemas.openxmlformats.org/officeDocument/2006/relationships/hyperlink" Target="http://wiki2.gamer.com.tw/wiki.php?n=7501%3A%E7%BE%8E%E8%A1%93%E5%9C%B0%E5%9C%96" TargetMode="External"/><Relationship Id="rId84" Type="http://schemas.openxmlformats.org/officeDocument/2006/relationships/hyperlink" Target="http://wiki2.gamer.com.tw/wiki.php?n=7501%3A%E6%80%A0%E6%83%B0%E7%9A%84%E4%B8%96%E7%95%8C&amp;ss=7501" TargetMode="External"/><Relationship Id="rId138" Type="http://schemas.openxmlformats.org/officeDocument/2006/relationships/hyperlink" Target="http://wiki2.gamer.com.tw/wiki.php?n=7501%3A%E9%81%94%E6%96%87%E8%A5%BF%E7%9A%84%E4%BA%BA%E9%AB%94%E5%9C%96%E5%83%8F&amp;ss=7501" TargetMode="External"/><Relationship Id="rId159" Type="http://schemas.openxmlformats.org/officeDocument/2006/relationships/hyperlink" Target="http://wiki2.gamer.com.tw/wiki.php?n=7501%3A%E7%BE%8E%E8%A1%93%E5%9C%B0%E5%9C%96" TargetMode="External"/><Relationship Id="rId170" Type="http://schemas.openxmlformats.org/officeDocument/2006/relationships/hyperlink" Target="http://wiki2.gamer.com.tw/wiki.php?n=7501:%E5%90%84%E7%A8%AE%E5%90%84%E6%A8%A3%E7%9A%84%E6%B0%B4%E5%A2%A8%E7%95%AB" TargetMode="External"/><Relationship Id="rId191" Type="http://schemas.openxmlformats.org/officeDocument/2006/relationships/hyperlink" Target="http://wiki2.gamer.com.tw/wiki.php?n=7501%3A%E5%8A%83%E6%99%82%E4%BB%A3%E7%9A%84%E4%BD%9C%E7%95%AB%E6%8A%80%E6%B3%95&amp;ss=7501" TargetMode="External"/><Relationship Id="rId205" Type="http://schemas.openxmlformats.org/officeDocument/2006/relationships/hyperlink" Target="http://wiki2.gamer.com.tw/wiki.php?n=7501%3A%E7%BE%8E%E8%A1%93%E5%9C%B0%E5%9C%96" TargetMode="External"/><Relationship Id="rId226" Type="http://schemas.openxmlformats.org/officeDocument/2006/relationships/hyperlink" Target="https://wiki2.gamer.com.tw/wiki.php?n=7501%3A%E4%B8%89%E5%80%8B%E5%A4%A9%E4%BD%BF&amp;ss=7501" TargetMode="External"/><Relationship Id="rId107" Type="http://schemas.openxmlformats.org/officeDocument/2006/relationships/hyperlink" Target="http://wiki2.gamer.com.tw/wiki.php?n=7501%3A%E6%89%8B%E6%8B%BF%E6%88%B0%E5%A3%AB%E9%A6%96%E7%B4%9A%E7%9A%84%E7%94%B7%E4%BA%BA&amp;ss=7501" TargetMode="External"/><Relationship Id="rId11" Type="http://schemas.openxmlformats.org/officeDocument/2006/relationships/hyperlink" Target="http://wiki2.gamer.com.tw/wiki.php?n=7501:%E7%89%B9%E6%B4%9B%E4%BC%8A%E6%88%B0%E7%88%AD%E7%B3%BB%E5%88%97" TargetMode="External"/><Relationship Id="rId32" Type="http://schemas.openxmlformats.org/officeDocument/2006/relationships/hyperlink" Target="http://wiki2.gamer.com.tw/wiki.php?n=7501%3A%E4%BD%88%E6%BB%BF%E5%A4%A9%E4%BA%95%E7%9A%84%E7%B9%AA%E7%95%AB&amp;ss=7501" TargetMode="External"/><Relationship Id="rId53" Type="http://schemas.openxmlformats.org/officeDocument/2006/relationships/hyperlink" Target="http://wiki2.gamer.com.tw/wiki.php?n=7501:%E8%87%B3%E4%B8%8A%E4%B9%8B%E7%BE%8E%EF%BC%9F%E9%AD%94%E9%AC%BC%E7%9A%84%E5%BE%AE%E7%AC%91%EF%BC%9F" TargetMode="External"/><Relationship Id="rId74" Type="http://schemas.openxmlformats.org/officeDocument/2006/relationships/hyperlink" Target="http://wiki2.gamer.com.tw/wiki.php?n=7501%3A%E7%B6%AD%E6%A2%85%E7%88%BE%E7%9A%84%E4%B8%8D%E6%96%B7%E5%98%97%E8%A9%A6&amp;ss=7501" TargetMode="External"/><Relationship Id="rId128" Type="http://schemas.openxmlformats.org/officeDocument/2006/relationships/hyperlink" Target="http://wiki2.gamer.com.tw/wiki.php?n=7501%3A%E8%88%87%E7%9C%BE%E4%B8%8D%E5%90%8C%E7%9A%84%E9%9B%95%E5%83%8F&amp;ss=7501" TargetMode="External"/><Relationship Id="rId149" Type="http://schemas.openxmlformats.org/officeDocument/2006/relationships/hyperlink" Target="http://wiki2.gamer.com.tw/wiki.php?n=7501%3A%E8%8E%8A%E5%9A%B4%E7%9A%84%E8%81%96%E6%AF%8D&amp;ss=7501" TargetMode="External"/><Relationship Id="rId5" Type="http://schemas.openxmlformats.org/officeDocument/2006/relationships/hyperlink" Target="http://wiki2.gamer.com.tw/wiki.php?n=7501:%E5%A4%A9%E9%A6%AC%E8%88%87%E5%A5%B3%E7%A5%9E%E7%B3%BB%E5%88%97" TargetMode="External"/><Relationship Id="rId95" Type="http://schemas.openxmlformats.org/officeDocument/2006/relationships/hyperlink" Target="https://wiki2.gamer.com.tw/wiki.php?n=7501%3A%E8%A5%BF%E9%9D%9E%E7%9A%84%E7%B2%BE%E7%BE%8E%E7%B1%83%E5%AD%90&amp;ss=7501" TargetMode="External"/><Relationship Id="rId160" Type="http://schemas.openxmlformats.org/officeDocument/2006/relationships/hyperlink" Target="http://wiki2.gamer.com.tw/wiki.php?n=7501%3A%E6%9F%90%E5%B0%8D%E5%A4%AB%E5%A6%BB%E7%9A%84%E7%B5%90%E5%A9%9A%E8%AD%89%E6%98%8E&amp;ss=7501" TargetMode="External"/><Relationship Id="rId181" Type="http://schemas.openxmlformats.org/officeDocument/2006/relationships/hyperlink" Target="http://wiki2.gamer.com.tw/wiki.php?n=7501%3A%E9%A8%8E%E5%A4%A9%E9%A6%AC%E5%A5%B3%E7%A5%9E%E7%9A%84%E5%A4%A7%E7%90%86%E7%9F%B3%E5%83%8F&amp;ss=7501" TargetMode="External"/><Relationship Id="rId216" Type="http://schemas.openxmlformats.org/officeDocument/2006/relationships/hyperlink" Target="https://wiki2.gamer.com.tw/wiki.php?n=7501%3A%E7%8E%BB%E7%92%83%E8%88%87%E8%95%BE%E7%B5%B2%E8%8A%B1%E9%82%8A&amp;ss=7501" TargetMode="External"/><Relationship Id="rId237" Type="http://schemas.openxmlformats.org/officeDocument/2006/relationships/hyperlink" Target="https://wiki2.gamer.com.tw/wiki.php?n=7501:%E5%8C%97%E5%A4%A7%E9%99%B8%E7%9A%84%E9%A2%A8%E6%99%AF" TargetMode="External"/><Relationship Id="rId22" Type="http://schemas.openxmlformats.org/officeDocument/2006/relationships/hyperlink" Target="http://gvo.cbo.com.tw/adv_missionDetail.aspx?MID=5620" TargetMode="External"/><Relationship Id="rId43" Type="http://schemas.openxmlformats.org/officeDocument/2006/relationships/hyperlink" Target="http://wiki2.gamer.com.tw/wiki.php?n=7501%3A%E7%95%AB%E5%AE%B6%E7%9A%84%E9%87%8F%E6%89%8D%E9%8C%84%E7%94%A8&amp;ss=7501" TargetMode="External"/><Relationship Id="rId64" Type="http://schemas.openxmlformats.org/officeDocument/2006/relationships/hyperlink" Target="http://wiki2.gamer.com.tw/wiki.php?n=7501%3A%E7%BE%8E%E7%9A%84%E6%A8%99%E6%BA%96&amp;ss=7501" TargetMode="External"/><Relationship Id="rId118" Type="http://schemas.openxmlformats.org/officeDocument/2006/relationships/hyperlink" Target="http://wiki2.gamer.com.tw/wiki.php?n=7501%3A%E6%A7%8B%E5%9C%96%E5%A5%87%E7%89%B9%E7%9A%84%E8%81%96%E6%AF%8D%E5%AD%90%E7%95%AB&amp;ss=7501" TargetMode="External"/><Relationship Id="rId139" Type="http://schemas.openxmlformats.org/officeDocument/2006/relationships/hyperlink" Target="http://wiki2.gamer.com.tw/wiki.php?n=7501%3A%E5%A4%A9%E6%89%8D%E7%9A%84%E9%9D%92%E5%B9%B4%E6%99%82%E4%BB%A3&amp;ss=7501" TargetMode="External"/><Relationship Id="rId80" Type="http://schemas.openxmlformats.org/officeDocument/2006/relationships/hyperlink" Target="http://wiki2.gamer.com.tw/wiki.php?n=7501:%E7%95%B0%E7%AB%AF%E4%B9%8B%E5%90%8D%E7%95%AB" TargetMode="External"/><Relationship Id="rId85" Type="http://schemas.openxmlformats.org/officeDocument/2006/relationships/hyperlink" Target="http://wiki2.gamer.com.tw/wiki.php?n=7501%3A%E6%96%B0%E6%8A%80%E6%B3%95&amp;ss=7501" TargetMode="External"/><Relationship Id="rId150" Type="http://schemas.openxmlformats.org/officeDocument/2006/relationships/hyperlink" Target="http://wiki2.gamer.com.tw/wiki.php?n=7501%3A%E9%81%94%E6%96%87%E8%A5%BF%E6%9C%80%E5%88%9D%E7%9A%84%E5%A4%A7%E4%BD%9C&amp;ss=7501" TargetMode="External"/><Relationship Id="rId155" Type="http://schemas.openxmlformats.org/officeDocument/2006/relationships/hyperlink" Target="http://wiki2.gamer.com.tw/wiki.php?n=7501:%E6%9C%9D%E9%AE%AE&amp;ss=43163&amp;f=M" TargetMode="External"/><Relationship Id="rId171" Type="http://schemas.openxmlformats.org/officeDocument/2006/relationships/hyperlink" Target="http://wiki2.gamer.com.tw/wiki.php?n=7501%3A%E5%B7%B4%E5%88%A5%E5%A1%94%E7%9A%84%E7%B9%AA%E7%95%AB&amp;ss=7501" TargetMode="External"/><Relationship Id="rId176" Type="http://schemas.openxmlformats.org/officeDocument/2006/relationships/hyperlink" Target="http://wiki2.gamer.com.tw/wiki.php?n=7501%3A%E7%BE%8E%E8%A1%93%E5%9C%B0%E5%9C%96" TargetMode="External"/><Relationship Id="rId192" Type="http://schemas.openxmlformats.org/officeDocument/2006/relationships/hyperlink" Target="http://wiki2.gamer.com.tw/wiki.php?n=7501%3A%E7%BE%8E%E8%A1%93%E5%9C%B0%E5%9C%96" TargetMode="External"/><Relationship Id="rId197" Type="http://schemas.openxmlformats.org/officeDocument/2006/relationships/hyperlink" Target="http://wiki2.gamer.com.tw/wiki.php?n=7501:%E6%97%A5%E6%9C%ACZipang&amp;ss=43163&amp;f=M" TargetMode="External"/><Relationship Id="rId206" Type="http://schemas.openxmlformats.org/officeDocument/2006/relationships/hyperlink" Target="http://wiki2.gamer.com.tw/wiki.php?n=7501%3A%E7%BE%8E%E8%A1%93%E5%9C%B0%E5%9C%96" TargetMode="External"/><Relationship Id="rId227" Type="http://schemas.openxmlformats.org/officeDocument/2006/relationships/hyperlink" Target="https://wiki2.gamer.com.tw/wiki.php?n=7501%3A%E7%89%B9%E6%B4%9B%E4%BC%8A%E6%88%B0%E7%88%AD%E7%9A%84%E6%95%85%E4%BA%8B&amp;ss=7501" TargetMode="External"/><Relationship Id="rId201" Type="http://schemas.openxmlformats.org/officeDocument/2006/relationships/hyperlink" Target="http://wiki2.gamer.com.tw/wiki.php?n=7501%3A%E5%AE%97%E6%95%99%E7%95%AB%E7%9A%84%E6%96%B0%E6%B5%81%E5%90%91&amp;ss=7501" TargetMode="External"/><Relationship Id="rId222" Type="http://schemas.openxmlformats.org/officeDocument/2006/relationships/hyperlink" Target="https://wiki2.gamer.com.tw/wiki.php?n=7501%3A%E5%BD%A2%E7%8B%80%E5%A5%87%E7%89%B9%E7%9A%84%E5%A3%BA&amp;ss=7501" TargetMode="External"/><Relationship Id="rId12" Type="http://schemas.openxmlformats.org/officeDocument/2006/relationships/hyperlink" Target="http://wiki2.gamer.com.tw/wiki.php?n=7501:%E8%92%99%E5%A8%9C%E9%BA%97%E8%8E%8E%E7%B3%BB%E5%88%97" TargetMode="External"/><Relationship Id="rId17" Type="http://schemas.openxmlformats.org/officeDocument/2006/relationships/hyperlink" Target="https://wiki2.gamer.com.tw/wiki.php?n=7501%3A%E5%85%AC%E6%9C%83%E6%9C%80%E5%88%9D%E7%9A%84%E5%B7%A5%E4%BD%9C&amp;ss=7501" TargetMode="External"/><Relationship Id="rId33" Type="http://schemas.openxmlformats.org/officeDocument/2006/relationships/hyperlink" Target="http://wiki2.gamer.com.tw/wiki.php?n=7501%3A%E5%B0%91%E5%B9%B4%E6%9B%BE%E6%83%B3%E8%A6%8B%E4%B9%8B%E7%89%A9&amp;ss=7501" TargetMode="External"/><Relationship Id="rId38" Type="http://schemas.openxmlformats.org/officeDocument/2006/relationships/hyperlink" Target="http://wiki2.gamer.com.tw/wiki.php?n=7501%3A%E5%85%A5%E7%9D%A1%E7%9A%84%E5%A5%B3%E7%A5%9E&amp;ss=7501" TargetMode="External"/><Relationship Id="rId59" Type="http://schemas.openxmlformats.org/officeDocument/2006/relationships/hyperlink" Target="http://wiki2.gamer.com.tw/wiki.php?n=7501%3A%E7%89%B9%E6%B4%9B%E4%BC%8A%E6%88%B0%E7%88%AD%E7%9A%84%E4%BE%86%E9%BE%8D%E5%8E%BB%E8%84%88&amp;ss=7501" TargetMode="External"/><Relationship Id="rId103" Type="http://schemas.openxmlformats.org/officeDocument/2006/relationships/hyperlink" Target="http://wiki2.gamer.com.tw/wiki.php?n=7501:%E8%BF%BD%E6%B1%82%E5%92%8C%E5%B9%B3%E4%B9%8B%E5%BF%83" TargetMode="External"/><Relationship Id="rId108" Type="http://schemas.openxmlformats.org/officeDocument/2006/relationships/hyperlink" Target="http://wiki2.gamer.com.tw/wiki.php?n=7501%3A%E6%8B%AF%E6%95%91%E8%81%96%E9%A6%AC%E5%8F%AF%E7%9A%84%E4%BF%A1%E5%BE%92%E4%B9%8B%E7%95%AB&amp;ss=7501" TargetMode="External"/><Relationship Id="rId124" Type="http://schemas.openxmlformats.org/officeDocument/2006/relationships/hyperlink" Target="http://wiki2.gamer.com.tw/wiki.php?n=7501:%E4%BC%BC%E4%BA%BA%E7%9A%84%E5%8B%95%E7%89%A9" TargetMode="External"/><Relationship Id="rId129" Type="http://schemas.openxmlformats.org/officeDocument/2006/relationships/hyperlink" Target="http://wiki2.gamer.com.tw/wiki.php?n=7501%3A%E6%97%A5%E6%BC%B8%E6%AF%80%E6%90%8D%E7%9A%84%E5%90%8D%E7%95%AB&amp;ss=7501" TargetMode="External"/><Relationship Id="rId54" Type="http://schemas.openxmlformats.org/officeDocument/2006/relationships/hyperlink" Target="http://wiki2.gamer.com.tw/wiki.php?n=7501%3A%E5%A4%B1%E5%8E%BB%E7%9A%84%E5%8F%B3%E6%89%8B%E8%87%82&amp;ss=7501" TargetMode="External"/><Relationship Id="rId70" Type="http://schemas.openxmlformats.org/officeDocument/2006/relationships/hyperlink" Target="http://wiki2.gamer.com.tw/wiki.php?n=7501%3A%E7%95%AB%E5%95%86%E6%89%80%E4%BD%9C%E7%9A%84%E7%95%AB&amp;ss=7501" TargetMode="External"/><Relationship Id="rId75" Type="http://schemas.openxmlformats.org/officeDocument/2006/relationships/hyperlink" Target="http://wiki2.gamer.com.tw/wiki.php?n=7501%3A%E6%AD%90%E7%BE%85%E6%8B%89%E5%85%AC%E4%B8%BB%E7%9A%84%E9%A0%AD%E9%A3%BE&amp;ss=7501" TargetMode="External"/><Relationship Id="rId91" Type="http://schemas.openxmlformats.org/officeDocument/2006/relationships/hyperlink" Target="http://wiki2.gamer.com.tw/wiki.php?n=7501:%E6%89%80%E8%AC%82%E7%95%B6%E4%BB%A3%E4%B8%80%E6%B5%81%E4%B9%8B%E7%B9%AA%E7%95%AB" TargetMode="External"/><Relationship Id="rId96" Type="http://schemas.openxmlformats.org/officeDocument/2006/relationships/hyperlink" Target="http://wiki2.gamer.com.tw/wiki.php?n=7501:%E6%97%A5%E6%9C%ACZipang&amp;ss=43163&amp;f=M" TargetMode="External"/><Relationship Id="rId140" Type="http://schemas.openxmlformats.org/officeDocument/2006/relationships/hyperlink" Target="http://wiki2.gamer.com.tw/wiki.php?n=7501:%E8%BF%BD%E5%B0%8B%E6%9C%9D%E9%AE%AE%E7%9A%84%E7%B9%AA%E7%95%AB" TargetMode="External"/><Relationship Id="rId145" Type="http://schemas.openxmlformats.org/officeDocument/2006/relationships/hyperlink" Target="http://wiki2.gamer.com.tw/wiki.php?n=7501%3A%E8%81%96%E6%AF%8D%E5%AD%90%E5%83%8F&amp;ss=7501" TargetMode="External"/><Relationship Id="rId161" Type="http://schemas.openxmlformats.org/officeDocument/2006/relationships/hyperlink" Target="http://wiki2.gamer.com.tw/wiki.php?n=7501%3A%E5%8F%A6%E4%B8%80%E5%B9%85%E5%B7%B4%E5%88%A5%E5%A1%94&amp;ss=7501" TargetMode="External"/><Relationship Id="rId166" Type="http://schemas.openxmlformats.org/officeDocument/2006/relationships/hyperlink" Target="http://wiki2.gamer.com.tw/wiki.php?n=7501%3A%E7%BE%8E%E8%A1%93%E5%9C%B0%E5%9C%96" TargetMode="External"/><Relationship Id="rId182" Type="http://schemas.openxmlformats.org/officeDocument/2006/relationships/hyperlink" Target="http://wiki2.gamer.com.tw/wiki.php?n=7501%3A%E7%BE%8E%E8%A1%93%E5%9C%B0%E5%9C%96" TargetMode="External"/><Relationship Id="rId187" Type="http://schemas.openxmlformats.org/officeDocument/2006/relationships/hyperlink" Target="http://wiki2.gamer.com.tw/wiki.php?n=7501%3A%E4%BB%A5%E5%B8%8C%E8%87%98%E7%A5%9E%E8%A9%B1%E7%82%BA%E9%A1%8C%E6%9D%90%E7%9A%84%E7%95%AB&amp;ss=7501" TargetMode="External"/><Relationship Id="rId217" Type="http://schemas.openxmlformats.org/officeDocument/2006/relationships/hyperlink" Target="https://wiki2.gamer.com.tw/wiki.php?n=7501:%E5%A8%81%E5%B0%BC%E6%96%AF%E7%9A%84%E7%8E%BB%E7%92%83%E5%B7%A5%E8%97%9D%E5%93%81" TargetMode="External"/><Relationship Id="rId1" Type="http://schemas.openxmlformats.org/officeDocument/2006/relationships/hyperlink" Target="http://wiki2.gamer.com.tw/wiki.php?n=7501:%E7%89%B9%E6%B4%9B%E4%BC%8A%E6%88%B0%E7%88%AD%E7%B3%BB%E5%88%97" TargetMode="External"/><Relationship Id="rId6" Type="http://schemas.openxmlformats.org/officeDocument/2006/relationships/hyperlink" Target="http://wiki2.gamer.com.tw/wiki.php?n=7501:%E5%A4%A9%E9%A6%AC%E8%88%87%E5%A5%B3%E7%A5%9E%E7%B3%BB%E5%88%97" TargetMode="External"/><Relationship Id="rId212" Type="http://schemas.openxmlformats.org/officeDocument/2006/relationships/hyperlink" Target="https://wiki2.gamer.com.tw/wiki.php?n=7501%3A%E5%BD%A9%E8%89%B2%E7%8E%BB%E7%92%83%E7%9A%84%E9%AD%85%E5%8A%9B&amp;ss=7501" TargetMode="External"/><Relationship Id="rId233" Type="http://schemas.openxmlformats.org/officeDocument/2006/relationships/hyperlink" Target="https://wiki2.gamer.com.tw/wiki.php?n=7501:%E6%88%90%E5%90%8D%E4%BD%9C" TargetMode="External"/><Relationship Id="rId238" Type="http://schemas.openxmlformats.org/officeDocument/2006/relationships/table" Target="../tables/table5.xml"/><Relationship Id="rId23" Type="http://schemas.openxmlformats.org/officeDocument/2006/relationships/hyperlink" Target="http://wiki2.gamer.com.tw/wiki.php?n=7501%3A%E8%BF%B7%E6%83%91%E7%B1%B3%E6%B4%9B%E5%B3%B6%E7%9A%84%E5%A5%B3%E7%A5%9E&amp;ss=7501" TargetMode="External"/><Relationship Id="rId28" Type="http://schemas.openxmlformats.org/officeDocument/2006/relationships/hyperlink" Target="http://wiki2.gamer.com.tw/wiki.php?n=7501%3A%E6%9F%93%E8%A1%80%E7%9A%84%E5%BB%BA%E5%9C%8B%E8%80%85&amp;ss=7501" TargetMode="External"/><Relationship Id="rId49" Type="http://schemas.openxmlformats.org/officeDocument/2006/relationships/hyperlink" Target="https://wiki2.gamer.com.tw/wiki.php?n=7501%3A%E7%89%9B%E6%80%AA%E7%9A%84%E6%95%85%E4%BA%8B&amp;ss=7501" TargetMode="External"/><Relationship Id="rId114" Type="http://schemas.openxmlformats.org/officeDocument/2006/relationships/hyperlink" Target="http://wiki2.gamer.com.tw/wiki.php?n=7501%3A%E8%B6%85%E5%87%BA%E5%B8%B8%E4%BA%BA%E7%9A%84%E6%83%B3%E5%83%8F%E5%8A%9B&amp;ss=7501" TargetMode="External"/><Relationship Id="rId119" Type="http://schemas.openxmlformats.org/officeDocument/2006/relationships/hyperlink" Target="http://wiki2.gamer.com.tw/wiki.php?n=7501%3A%E6%89%80%E6%8F%8F%E7%B9%AA%E7%9A%84%E4%BD%BF%E5%BE%92&amp;ss=7501" TargetMode="External"/><Relationship Id="rId44" Type="http://schemas.openxmlformats.org/officeDocument/2006/relationships/hyperlink" Target="http://wiki2.gamer.com.tw/wiki.php?n=7501%3A%E6%A0%A9%E6%A0%A9%E5%A6%82%E7%94%9F%E7%9A%84%E9%9B%95%E5%83%8F&amp;ss=7501" TargetMode="External"/><Relationship Id="rId60" Type="http://schemas.openxmlformats.org/officeDocument/2006/relationships/hyperlink" Target="http://wiki2.gamer.com.tw/wiki.php?n=7501:%E6%98%8E%E6%9C%9D%E7%99%BE%E5%A7%93%E5%96%9C%E5%A5%BD%E7%9A%84%E6%9B%B8" TargetMode="External"/><Relationship Id="rId65" Type="http://schemas.openxmlformats.org/officeDocument/2006/relationships/hyperlink" Target="http://wiki2.gamer.com.tw/wiki.php?n=7501%3A%E8%AA%95%E7%94%9F%E8%87%AA%E5%A4%A7%E6%B5%B7%E7%9A%84%E5%A5%B3%E7%A5%9E&amp;ss=7501" TargetMode="External"/><Relationship Id="rId81" Type="http://schemas.openxmlformats.org/officeDocument/2006/relationships/hyperlink" Target="http://wiki2.gamer.com.tw/wiki.php?n=7501:%E7%82%BA%E9%AB%98%E5%B0%9A%E5%A5%B3%E5%85%92%E4%B9%8B%E7%95%AB" TargetMode="External"/><Relationship Id="rId86" Type="http://schemas.openxmlformats.org/officeDocument/2006/relationships/hyperlink" Target="http://wiki2.gamer.com.tw/wiki.php?n=7501%3A%E5%A4%A9%E6%89%8D%E7%9A%84%E9%9D%92%E5%B9%B4%E6%99%82%E4%BB%A3&amp;ss=7501" TargetMode="External"/><Relationship Id="rId130" Type="http://schemas.openxmlformats.org/officeDocument/2006/relationships/hyperlink" Target="http://wiki2.gamer.com.tw/wiki.php?n=7501:%E4%BA%BA%E5%80%91%E7%9A%84%E7%94%9F%E6%B4%BB%E7%9A%84%E8%AA%BF%E6%9F%A5%E6%96%B9%E6%B3%95" TargetMode="External"/><Relationship Id="rId135" Type="http://schemas.openxmlformats.org/officeDocument/2006/relationships/hyperlink" Target="http://wiki2.gamer.com.tw/wiki.php?n=7501:%E9%BE%8D%E4%B9%8B%E5%A4%A7%E5%9C%B0&amp;ss=43163&amp;f=M" TargetMode="External"/><Relationship Id="rId151" Type="http://schemas.openxmlformats.org/officeDocument/2006/relationships/hyperlink" Target="http://wiki2.gamer.com.tw/wiki.php?n=7501%3A%E5%B8%8C%E8%87%98%E7%AB%B6%E6%8A%80%E7%9A%84%E9%9B%95%E5%83%8F&amp;ss=7501" TargetMode="External"/><Relationship Id="rId156" Type="http://schemas.openxmlformats.org/officeDocument/2006/relationships/hyperlink" Target="http://wiki2.gamer.com.tw/wiki.php?n=7501%3A%E7%B4%B0%E8%86%A9%E7%9A%84%E4%BA%BA%E7%89%A9%E7%95%AB&amp;ss=7501" TargetMode="External"/><Relationship Id="rId177" Type="http://schemas.openxmlformats.org/officeDocument/2006/relationships/hyperlink" Target="http://wiki2.gamer.com.tw/wiki.php?n=7501%3A%E7%BE%8E%E8%A1%93%E5%9C%B0%E5%9C%96" TargetMode="External"/><Relationship Id="rId198" Type="http://schemas.openxmlformats.org/officeDocument/2006/relationships/hyperlink" Target="http://wiki2.gamer.com.tw/wiki.php?n=7501:%E9%BE%8D%E4%B9%8B%E5%A4%A7%E5%9C%B0&amp;ss=43163&amp;f=M" TargetMode="External"/><Relationship Id="rId172" Type="http://schemas.openxmlformats.org/officeDocument/2006/relationships/hyperlink" Target="http://wiki2.gamer.com.tw/wiki.php?n=7501:%E6%9C%9D%E9%AE%AE&amp;ss=43163&amp;f=M" TargetMode="External"/><Relationship Id="rId193" Type="http://schemas.openxmlformats.org/officeDocument/2006/relationships/hyperlink" Target="http://wiki2.gamer.com.tw/wiki.php?n=7501%3A%E5%A8%81%E5%B0%BC%E6%96%AF%E6%95%99%E6%9C%83%E7%9A%84%E5%A4%A9%E6%A3%9A%E7%95%AB&amp;ss=7501" TargetMode="External"/><Relationship Id="rId202" Type="http://schemas.openxmlformats.org/officeDocument/2006/relationships/hyperlink" Target="http://wiki2.gamer.com.tw/wiki.php?n=7501%3A%E5%A4%A7%E7%90%86%E7%9F%B3%E7%9A%84%E7%91%AA%E8%8E%89%E4%BA%9E%E5%83%8F&amp;ss=7501" TargetMode="External"/><Relationship Id="rId207" Type="http://schemas.openxmlformats.org/officeDocument/2006/relationships/hyperlink" Target="https://wiki2.gamer.com.tw/wiki.php?n=7501%3A%E6%B5%81%E8%A1%8C%E7%9A%84%E6%88%92%E6%8C%87&amp;ss=7501" TargetMode="External"/><Relationship Id="rId223" Type="http://schemas.openxmlformats.org/officeDocument/2006/relationships/hyperlink" Target="https://wiki2.gamer.com.tw/wiki.php?n=7501%3A%E5%B0%8B%E6%89%BE%E7%BD%95%E8%A6%8B%E7%9A%84%E9%99%B6%E5%99%A8&amp;ss=7501" TargetMode="External"/><Relationship Id="rId228" Type="http://schemas.openxmlformats.org/officeDocument/2006/relationships/hyperlink" Target="https://wiki2.gamer.com.tw/wiki.php?n=7501%3A%E6%91%A9%E7%88%BE%E4%BA%BA%E7%9A%84%E9%A4%BD%E8%B4%88&amp;ss=7501" TargetMode="External"/><Relationship Id="rId13" Type="http://schemas.openxmlformats.org/officeDocument/2006/relationships/hyperlink" Target="http://wiki2.gamer.com.tw/wiki.php?n=7501:%E8%92%99%E5%A8%9C%E9%BA%97%E8%8E%8E%E7%B3%BB%E5%88%97" TargetMode="External"/><Relationship Id="rId1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9" Type="http://schemas.openxmlformats.org/officeDocument/2006/relationships/hyperlink" Target="http://wiki2.gamer.com.tw/wiki.php?n=7501%3A%E7%BE%8E%E7%9A%84%E6%A8%99%E6%BA%96&amp;ss=7501" TargetMode="External"/><Relationship Id="rId109" Type="http://schemas.openxmlformats.org/officeDocument/2006/relationships/hyperlink" Target="http://wiki2.gamer.com.tw/wiki.php?n=7501%3A%E6%8A%AB%E7%B4%97%E7%9A%84%E5%A4%AB%E4%BA%BA%E8%82%96%E5%83%8F&amp;ss=7501" TargetMode="External"/><Relationship Id="rId34" Type="http://schemas.openxmlformats.org/officeDocument/2006/relationships/hyperlink" Target="http://wiki2.gamer.com.tw/wiki.php?n=7501%3A%E7%89%B9%E6%B4%9B%E4%BC%8A%E6%88%B0%E7%88%AD%E7%9A%84%E4%BE%86%E9%BE%8D%E5%8E%BB%E8%84%88&amp;ss=7501" TargetMode="External"/><Relationship Id="rId50" Type="http://schemas.openxmlformats.org/officeDocument/2006/relationships/hyperlink" Target="http://wiki2.gamer.com.tw/wiki.php?n=7501%3A%E9%87%8D%E7%8F%BE%E7%89%B9%E6%B4%9B%E4%BC%8A%E6%88%B0%E7%88%AD&amp;ss=7501" TargetMode="External"/><Relationship Id="rId55" Type="http://schemas.openxmlformats.org/officeDocument/2006/relationships/hyperlink" Target="http://wiki2.gamer.com.tw/wiki.php?n=7501%3A%E5%9F%8B%E6%B2%92%E7%9A%84%E7%BE%85%E9%A6%AC%E9%81%BA%E8%B7%A1&amp;ss=7501" TargetMode="External"/><Relationship Id="rId76" Type="http://schemas.openxmlformats.org/officeDocument/2006/relationships/hyperlink" Target="http://wiki2.gamer.com.tw/wiki.php?n=7501%3A%E7%B1%B3%E9%96%8B%E6%9C%97%E5%9F%BA%E7%BE%85%E7%9A%84%E7%95%AB&amp;ss=7501" TargetMode="External"/><Relationship Id="rId97" Type="http://schemas.openxmlformats.org/officeDocument/2006/relationships/hyperlink" Target="http://wiki2.gamer.com.tw/wiki.php?n=7501:%E5%85%B7%E5%82%B3%E7%B5%B1%E4%B9%8B%E9%9D%92%E7%93%B7" TargetMode="External"/><Relationship Id="rId104" Type="http://schemas.openxmlformats.org/officeDocument/2006/relationships/hyperlink" Target="http://wiki2.gamer.com.tw/wiki.php?n=7501%3A%E6%A7%8B%E5%9C%96%E5%A5%87%E7%89%B9%E7%9A%84%E8%81%96%E6%AF%8D%E5%AD%90%E7%95%AB&amp;ss=7501" TargetMode="External"/><Relationship Id="rId120" Type="http://schemas.openxmlformats.org/officeDocument/2006/relationships/hyperlink" Target="http://wiki2.gamer.com.tw/wiki.php?n=7501%3A%E6%8F%8F%E7%B9%AA%E7%9A%84%E7%90%86%E6%83%B3&amp;ss=7501" TargetMode="External"/><Relationship Id="rId125" Type="http://schemas.openxmlformats.org/officeDocument/2006/relationships/hyperlink" Target="http://wiki2.gamer.com.tw/wiki.php?n=7501:%E8%BF%BD%E5%B0%8B%E6%9C%9D%E9%AE%AE%E7%9A%84%E7%B9%AA%E7%95%AB" TargetMode="External"/><Relationship Id="rId141" Type="http://schemas.openxmlformats.org/officeDocument/2006/relationships/hyperlink" Target="http://wiki2.gamer.com.tw/wiki.php?n=7501%3A%E9%81%94%E6%96%87%E8%A5%BF%E6%9C%80%E5%88%9D%E7%9A%84%E5%A4%A7%E4%BD%9C&amp;ss=7501" TargetMode="External"/><Relationship Id="rId146" Type="http://schemas.openxmlformats.org/officeDocument/2006/relationships/hyperlink" Target="http://wiki2.gamer.com.tw/wiki.php?n=7501:%E6%97%A5%E6%9C%ACZipang&amp;ss=43163&amp;f=M" TargetMode="External"/><Relationship Id="rId167" Type="http://schemas.openxmlformats.org/officeDocument/2006/relationships/hyperlink" Target="http://wiki2.gamer.com.tw/wiki.php?n=7501%3A%E7%A5%AD%E7%A5%80%E5%AE%99%E6%96%AF%E7%9A%84%E7%A5%AD%E5%85%B8&amp;ss=7501" TargetMode="External"/><Relationship Id="rId188" Type="http://schemas.openxmlformats.org/officeDocument/2006/relationships/hyperlink" Target="http://wiki2.gamer.com.tw/wiki.php?n=7501%3A%E5%A8%81%E5%B0%BC%E6%96%AF%E7%9A%84%E7%8E%BB%E7%92%83%E5%B7%A5%E8%97%9D%E5%93%81&amp;ss=7501" TargetMode="External"/><Relationship Id="rId7" Type="http://schemas.openxmlformats.org/officeDocument/2006/relationships/hyperlink" Target="http://wiki2.gamer.com.tw/wiki.php?n=7501:%E6%B2%89%E7%9D%A1%E6%A3%AE%E6%9E%97%E7%9A%84%E5%85%AC%E4%B8%BB%E7%B3%BB%E5%88%97" TargetMode="External"/><Relationship Id="rId71" Type="http://schemas.openxmlformats.org/officeDocument/2006/relationships/hyperlink" Target="http://wiki2.gamer.com.tw/wiki.php?n=7501%3A%E6%88%90%E5%90%8D%E4%BD%9C&amp;ss=7501" TargetMode="External"/><Relationship Id="rId92" Type="http://schemas.openxmlformats.org/officeDocument/2006/relationships/hyperlink" Target="http://wiki2.gamer.com.tw/wiki.php?n=7501:%E5%90%84%E7%A8%AE%E5%90%84%E6%A8%A3%E7%9A%84%E6%B0%B4%E5%A2%A8%E7%95%AB" TargetMode="External"/><Relationship Id="rId162" Type="http://schemas.openxmlformats.org/officeDocument/2006/relationships/hyperlink" Target="http://wiki2.gamer.com.tw/wiki.php?n=7501%3A%E5%B7%B4%E5%88%A5%E5%A1%94%E7%9A%84%E7%B9%AA%E7%95%AB&amp;ss=7501" TargetMode="External"/><Relationship Id="rId183" Type="http://schemas.openxmlformats.org/officeDocument/2006/relationships/hyperlink" Target="http://wiki2.gamer.com.tw/wiki.php?n=7501%3A%E7%A3%A8%E5%89%8A%E5%AF%B6%E7%9F%B3%E6%89%80%E8%A3%BD%E6%88%90%E7%9A%84%E5%99%A8%E7%9A%BF&amp;ss=7501" TargetMode="External"/><Relationship Id="rId213" Type="http://schemas.openxmlformats.org/officeDocument/2006/relationships/hyperlink" Target="https://wiki2.gamer.com.tw/wiki.php?n=7501:%E6%97%A5%E6%9C%AC%E7%9A%84%E7%95%AB%E5%8D%B7" TargetMode="External"/><Relationship Id="rId218" Type="http://schemas.openxmlformats.org/officeDocument/2006/relationships/hyperlink" Target="https://wiki2.gamer.com.tw/wiki.php?n=7501%3A%E4%BC%8A%E6%96%AF%E8%98%AD%E7%9A%84%E6%9B%B8%E6%B3%95&amp;ss=7501" TargetMode="External"/><Relationship Id="rId234" Type="http://schemas.openxmlformats.org/officeDocument/2006/relationships/hyperlink" Target="https://wiki2.gamer.com.tw/wiki.php?n=7501%3A%E7%95%AB%E5%AE%B6%E7%9A%84%E7%B4%B0%E8%86%A9%E6%89%8B%E6%B3%95&amp;ss=7501" TargetMode="External"/><Relationship Id="rId2" Type="http://schemas.openxmlformats.org/officeDocument/2006/relationships/hyperlink" Target="http://wiki2.gamer.com.tw/wiki.php?n=7501:%E7%95%AB%E5%AE%B6%E4%B9%8B%E7%8E%8B%E7%B3%BB%E5%88%97" TargetMode="External"/><Relationship Id="rId29" Type="http://schemas.openxmlformats.org/officeDocument/2006/relationships/hyperlink" Target="http://wiki2.gamer.com.tw/wiki.php?n=7501%3A%E6%98%AF%E8%97%9D%E8%A1%93%E9%82%84%E6%98%AF%E7%95%B0%E7%AB%AF%E5%91%A2%EF%BC%9F&amp;ss=7501" TargetMode="External"/><Relationship Id="rId24" Type="http://schemas.openxmlformats.org/officeDocument/2006/relationships/hyperlink" Target="http://wiki2.gamer.com.tw/wiki.php?n=7501%3A%E5%AD%95%E8%82%B2%E9%A2%A8%E4%B9%8B%E8%BB%80%E9%AB%94&amp;ss=7501" TargetMode="External"/><Relationship Id="rId40" Type="http://schemas.openxmlformats.org/officeDocument/2006/relationships/hyperlink" Target="http://wiki2.gamer.com.tw/wiki.php?n=7501%3A%E4%B8%8D%E7%B4%B0%E9%95%B7%E7%9A%84%E7%95%AB&amp;ss=7501" TargetMode="External"/><Relationship Id="rId45" Type="http://schemas.openxmlformats.org/officeDocument/2006/relationships/hyperlink" Target="http://wiki2.gamer.com.tw/wiki.php?n=7501:%E5%8F%8D%E6%B4%BE%E8%A7%92%E8%89%B2%E6%9C%AC%E8%89%B2" TargetMode="External"/><Relationship Id="rId66" Type="http://schemas.openxmlformats.org/officeDocument/2006/relationships/hyperlink" Target="http://wiki2.gamer.com.tw/wiki.php?n=7501%3A%E5%85%8B%E9%87%8C%E7%89%B9%E5%B3%B6%E7%9A%84%E5%82%B3%E8%AA%AA&amp;ss=7501" TargetMode="External"/><Relationship Id="rId87" Type="http://schemas.openxmlformats.org/officeDocument/2006/relationships/hyperlink" Target="http://wiki2.gamer.com.tw/wiki.php?n=7501%3A%E6%8B%89%E6%96%90%E7%88%BE%E7%9A%84%E8%81%96%E6%AF%8D%E5%AD%90%E7%95%AB&amp;ss=7501" TargetMode="External"/><Relationship Id="rId110" Type="http://schemas.openxmlformats.org/officeDocument/2006/relationships/hyperlink" Target="http://wiki2.gamer.com.tw/wiki.php?n=7501%3A%E7%AC%91%E5%AE%B9%E7%9A%84%E7%95%AB%E5%AE%B6&amp;ss=7501" TargetMode="External"/><Relationship Id="rId115" Type="http://schemas.openxmlformats.org/officeDocument/2006/relationships/hyperlink" Target="http://wiki2.gamer.com.tw/wiki.php?n=7501%3A%E8%80%B6%E7%A9%8C%E5%BE%A9%E6%B4%BB%E7%9A%84%E9%9B%95%E5%88%BB&amp;ss=7501" TargetMode="External"/><Relationship Id="rId131" Type="http://schemas.openxmlformats.org/officeDocument/2006/relationships/hyperlink" Target="http://wiki2.gamer.com.tw/wiki.php?n=7501%3A%E7%BE%8E%E8%A1%93%E5%9C%B0%E5%9C%96" TargetMode="External"/><Relationship Id="rId136" Type="http://schemas.openxmlformats.org/officeDocument/2006/relationships/hyperlink" Target="http://wiki2.gamer.com.tw/wiki.php?n=7501%3A%E5%8F%A4%E5%B8%8C%E8%87%98%E7%9A%84%E5%82%91%E4%BD%9C&amp;ss=7501" TargetMode="External"/><Relationship Id="rId157" Type="http://schemas.openxmlformats.org/officeDocument/2006/relationships/hyperlink" Target="http://wiki2.gamer.com.tw/wiki.php?n=7501%3A%E7%BE%8E%E4%BA%BA%E7%95%AB%E7%9A%84%E5%85%88%E9%A9%85&amp;ss=7501" TargetMode="External"/><Relationship Id="rId178" Type="http://schemas.openxmlformats.org/officeDocument/2006/relationships/hyperlink" Target="http://wiki2.gamer.com.tw/wiki.php?n=7501%3A%E7%BE%8E%E8%A1%93%E5%9C%B0%E5%9C%96" TargetMode="External"/><Relationship Id="rId61" Type="http://schemas.openxmlformats.org/officeDocument/2006/relationships/hyperlink" Target="http://wiki2.gamer.com.tw/wiki.php?n=7501%3A%E5%85%B7%E6%9C%89%E7%A4%BE%E4%BA%A4%E8%83%BD%E5%8A%9B%E7%9A%84%E7%95%AB%E5%AE%B6&amp;ss=7501" TargetMode="External"/><Relationship Id="rId82" Type="http://schemas.openxmlformats.org/officeDocument/2006/relationships/hyperlink" Target="http://wiki2.gamer.com.tw/wiki.php?n=7501:%E5%B9%B4%E5%B9%BC%E5%B0%8F%E5%AD%A9%E7%9A%84%E5%AD%B8%E7%BF%92" TargetMode="External"/><Relationship Id="rId152" Type="http://schemas.openxmlformats.org/officeDocument/2006/relationships/hyperlink" Target="http://wiki2.gamer.com.tw/wiki.php?n=7501%3A%E7%BE%8E%E8%A1%93%E5%9C%B0%E5%9C%96" TargetMode="External"/><Relationship Id="rId173" Type="http://schemas.openxmlformats.org/officeDocument/2006/relationships/hyperlink" Target="http://gvdb.mydns.jp/r/QoELGrrpbW" TargetMode="External"/><Relationship Id="rId194" Type="http://schemas.openxmlformats.org/officeDocument/2006/relationships/hyperlink" Target="http://wiki2.gamer.com.tw/wiki.php?n=7501%3A%E8%81%96%E4%BA%BA%E7%9A%84%E5%B9%B4%E4%BB%A3%E8%A8%98%E7%B9%AA%E7%95%AB&amp;ss=7501" TargetMode="External"/><Relationship Id="rId199" Type="http://schemas.openxmlformats.org/officeDocument/2006/relationships/hyperlink" Target="http://wiki2.gamer.com.tw/wiki.php?n=7501%3A%E9%A8%8E%E5%A4%A9%E9%A6%AC%E5%A5%B3%E7%A5%9E%E7%9A%84%E5%A4%A7%E7%90%86%E7%9F%B3%E5%83%8F&amp;ss=7501" TargetMode="External"/><Relationship Id="rId203" Type="http://schemas.openxmlformats.org/officeDocument/2006/relationships/hyperlink" Target="http://wiki2.gamer.com.tw/wiki.php?n=7501%3A%E4%BF%AE%E9%81%93%E9%99%A2%E9%99%A2%E9%95%B7%E7%9A%84%E9%99%AA%E8%91%AC%E5%93%81&amp;ss=7501" TargetMode="External"/><Relationship Id="rId208" Type="http://schemas.openxmlformats.org/officeDocument/2006/relationships/hyperlink" Target="https://wiki2.gamer.com.tw/wiki.php?n=7501%3A%E5%82%B3%E6%95%99%E7%9A%84%E7%B5%90%E6%9E%9C&amp;ss=7501" TargetMode="External"/><Relationship Id="rId229" Type="http://schemas.openxmlformats.org/officeDocument/2006/relationships/hyperlink" Target="https://wiki2.gamer.com.tw/wiki.php?n=7501:%E4%B8%8D%E7%9F%A5%E9%81%93%E5%85%B6%E4%BB%96%E7%A5%9E%E6%98%8E" TargetMode="External"/><Relationship Id="rId19" Type="http://schemas.openxmlformats.org/officeDocument/2006/relationships/hyperlink" Target="https://gvdb.mydns.jp/r/hScuQIsQBe" TargetMode="External"/><Relationship Id="rId224" Type="http://schemas.openxmlformats.org/officeDocument/2006/relationships/hyperlink" Target="https://wiki2.gamer.com.tw/wiki.php?n=7501%3A%E4%B8%8D%E5%90%8C%E6%99%82%E4%BB%A3%E7%9A%84%E5%90%88%E4%BD%9C&amp;ss=7501" TargetMode="External"/><Relationship Id="rId14" Type="http://schemas.openxmlformats.org/officeDocument/2006/relationships/hyperlink" Target="http://wiki2.gamer.com.tw/wiki.php?n=7501:%E8%92%99%E5%A8%9C%E9%BA%97%E8%8E%8E%E7%B3%BB%E5%88%97" TargetMode="External"/><Relationship Id="rId30" Type="http://schemas.openxmlformats.org/officeDocument/2006/relationships/hyperlink" Target="http://wiki2.gamer.com.tw/wiki.php?n=7501%3A%E9%81%94%E6%96%87%E8%A5%BF%E7%9A%84%E7%9C%9F%E8%B7%A1&amp;ss=7501" TargetMode="External"/><Relationship Id="rId35" Type="http://schemas.openxmlformats.org/officeDocument/2006/relationships/hyperlink" Target="http://wiki2.gamer.com.tw/wiki.php?n=7501%3A%E8%B2%9D%E5%8A%A0%E8%92%99%E7%9A%84%E9%81%BA%E7%89%A9&amp;ss=7501" TargetMode="External"/><Relationship Id="rId56" Type="http://schemas.openxmlformats.org/officeDocument/2006/relationships/hyperlink" Target="http://wiki2.gamer.com.tw/wiki.php?n=7501%3A%E4%BD%88%E6%BB%BF%E5%A4%A9%E4%BA%95%E7%9A%84%E7%B9%AA%E7%95%AB&amp;ss=7501" TargetMode="External"/><Relationship Id="rId77" Type="http://schemas.openxmlformats.org/officeDocument/2006/relationships/hyperlink" Target="http://wiki2.gamer.com.tw/wiki.php?n=7501%3A%E6%9D%9C%E5%8B%92%E4%B9%8B%E6%86%82%E9%AC%B1&amp;ss=7501" TargetMode="External"/><Relationship Id="rId100" Type="http://schemas.openxmlformats.org/officeDocument/2006/relationships/hyperlink" Target="http://wiki2.gamer.com.tw/wiki.php?n=7501%3A%E5%82%B3%E8%AA%AA%E7%9A%84%E7%B5%90%E5%B1%80" TargetMode="External"/><Relationship Id="rId105" Type="http://schemas.openxmlformats.org/officeDocument/2006/relationships/hyperlink" Target="http://wiki2.gamer.com.tw/wiki.php?n=7501%3A%E5%8D%B0%E5%BA%A6%E7%9A%84%E9%A6%B4%E8%B1%A1%E5%B8%AB&amp;ss=7501" TargetMode="External"/><Relationship Id="rId126" Type="http://schemas.openxmlformats.org/officeDocument/2006/relationships/hyperlink" Target="http://wiki2.gamer.com.tw/wiki.php?n=7501:%E6%B4%BE%E7%94%9F%E7%9A%84%E7%95%AB%E5%AE%B6" TargetMode="External"/><Relationship Id="rId147" Type="http://schemas.openxmlformats.org/officeDocument/2006/relationships/hyperlink" Target="http://wiki2.gamer.com.tw/wiki.php?n=7501:%E7%BE%8E%E8%A1%93%E5%9C%B0%E5%9C%96" TargetMode="External"/><Relationship Id="rId168" Type="http://schemas.openxmlformats.org/officeDocument/2006/relationships/hyperlink" Target="http://wiki2.gamer.com.tw/wiki.php?n=7501:%E6%B4%BE%E7%94%9F%E7%9A%84%E7%95%AB%E5%AE%B6" TargetMode="External"/><Relationship Id="rId8" Type="http://schemas.openxmlformats.org/officeDocument/2006/relationships/hyperlink" Target="http://wiki2.gamer.com.tw/wiki.php?n=7501:%E5%BC%97%E8%98%AD%E5%BE%B7%E6%96%AF%E7%9A%84%E7%8B%97%E7%B3%BB%E5%88%97" TargetMode="External"/><Relationship Id="rId51" Type="http://schemas.openxmlformats.org/officeDocument/2006/relationships/hyperlink" Target="http://wiki2.gamer.com.tw/wiki.php?n=7501%3A%E5%AD%95%E8%82%B2%E9%A2%A8%E4%B9%8B%E8%BB%80%E9%AB%94&amp;ss=7501" TargetMode="External"/><Relationship Id="rId72" Type="http://schemas.openxmlformats.org/officeDocument/2006/relationships/hyperlink" Target="http://wiki2.gamer.com.tw/wiki.php?n=7501%3A%E5%B7%A5%E5%8C%A0%E6%84%9B%E5%A5%BD%E7%9A%84%E8%A3%9D%E9%A3%BE%E5%93%81&amp;ss=7501" TargetMode="External"/><Relationship Id="rId93" Type="http://schemas.openxmlformats.org/officeDocument/2006/relationships/hyperlink" Target="http://wiki2.gamer.com.tw/wiki.php?n=7501:%E9%AB%94%E5%85%A7%E7%9A%84%E9%A2%A8%E6%99%AF" TargetMode="External"/><Relationship Id="rId98" Type="http://schemas.openxmlformats.org/officeDocument/2006/relationships/hyperlink" Target="http://wiki2.gamer.com.tw/wiki.php?n=7501%3A%E7%95%AB%E5%95%86%E6%89%80%E4%BD%9C%E7%9A%84%E7%95%AB&amp;ss=7501" TargetMode="External"/><Relationship Id="rId121" Type="http://schemas.openxmlformats.org/officeDocument/2006/relationships/hyperlink" Target="http://wiki2.gamer.com.tw/wiki.php?n=7501:%E5%B1%B1%E6%B0%B4%E7%95%AB%E5%A4%A7%E5%B8%AB" TargetMode="External"/><Relationship Id="rId142" Type="http://schemas.openxmlformats.org/officeDocument/2006/relationships/hyperlink" Target="http://wiki2.gamer.com.tw/wiki.php?n=7501%3A%E7%BE%8E%E8%A1%93%E5%9C%B0%E5%9C%96" TargetMode="External"/><Relationship Id="rId163" Type="http://schemas.openxmlformats.org/officeDocument/2006/relationships/hyperlink" Target="http://wiki2.gamer.com.tw/wiki.php?n=7501:%E6%97%A5%E6%9C%ACZipang&amp;ss=43163&amp;f=M" TargetMode="External"/><Relationship Id="rId184" Type="http://schemas.openxmlformats.org/officeDocument/2006/relationships/hyperlink" Target="http://wiki2.gamer.com.tw/wiki.php?n=7501%3A%E7%84%A1%E6%96%87%E5%AD%97%E7%9A%84%E6%A0%BC%E8%A8%80%E9%9B%86&amp;ss=7501" TargetMode="External"/><Relationship Id="rId189" Type="http://schemas.openxmlformats.org/officeDocument/2006/relationships/hyperlink" Target="http://wiki2.gamer.com.tw/wiki.php?n=7501%3A%E5%B8%AB%E5%BE%92%E7%9A%84%E7%95%AB&amp;ss=7501" TargetMode="External"/><Relationship Id="rId219" Type="http://schemas.openxmlformats.org/officeDocument/2006/relationships/hyperlink" Target="https://wiki2.gamer.com.tw/wiki.php?n=7501%3A%E5%83%B9%E5%80%BC%E9%AB%98%E6%98%B4%E7%9A%84%E8%8C%B6%E5%99%A8&amp;ss=7501" TargetMode="External"/><Relationship Id="rId3" Type="http://schemas.openxmlformats.org/officeDocument/2006/relationships/hyperlink" Target="http://wiki2.gamer.com.tw/wiki.php?n=7501:%E8%92%99%E5%A8%9C%E9%BA%97%E8%8E%8E%E7%B3%BB%E5%88%97" TargetMode="External"/><Relationship Id="rId214" Type="http://schemas.openxmlformats.org/officeDocument/2006/relationships/hyperlink" Target="https://wiki2.gamer.com.tw/wiki.php?n=7501%3A%E6%B3%A2%E5%B8%8C%E7%B1%B3%E4%BA%9E%E7%9A%84%E7%8E%BB%E7%92%83&amp;ss=7501" TargetMode="External"/><Relationship Id="rId230" Type="http://schemas.openxmlformats.org/officeDocument/2006/relationships/hyperlink" Target="https://wiki2.gamer.com.tw/wiki.php?n=7501%3A%E7%96%91%E6%85%AE&amp;ss=7501" TargetMode="External"/><Relationship Id="rId235" Type="http://schemas.openxmlformats.org/officeDocument/2006/relationships/hyperlink" Target="https://wiki2.gamer.com.tw/wiki.php?n=7501%3A%E6%86%A7%E6%86%AC%E4%BF%8A%E7%BE%8E%E7%9A%84%E5%BF%83%E4%B8%8A%E4%BA%BA&amp;ss=7501" TargetMode="External"/><Relationship Id="rId25" Type="http://schemas.openxmlformats.org/officeDocument/2006/relationships/hyperlink" Target="http://wiki2.gamer.com.tw/wiki.php?n=7501%3A%E9%87%8D%E7%8F%BE%E7%89%B9%E6%B4%9B%E4%BC%8A%E6%88%B0%E7%88%AD&amp;ss=7501" TargetMode="External"/><Relationship Id="rId46" Type="http://schemas.openxmlformats.org/officeDocument/2006/relationships/hyperlink" Target="http://wiki2.gamer.com.tw/wiki.php?n=7501:%E4%BB%A5%E7%B9%AA%E7%95%AB%E6%AC%A3%E8%B3%9E%E7%9A%84%E6%84%9B%E6%83%85%E6%95%85%E4%BA%8B" TargetMode="External"/><Relationship Id="rId67" Type="http://schemas.openxmlformats.org/officeDocument/2006/relationships/hyperlink" Target="http://wiki2.gamer.com.tw/wiki.php?n=7501:%E6%9C%89%E9%97%9C%E6%88%B0%E8%A8%98%E6%95%85%E4%BA%8B%E7%9A%84%E7%95%AB" TargetMode="External"/><Relationship Id="rId116" Type="http://schemas.openxmlformats.org/officeDocument/2006/relationships/hyperlink" Target="http://wiki2.gamer.com.tw/wiki.php?n=7501%3A%E6%A0%A9%E6%A0%A9%E5%A6%82%E7%94%9F%E7%9A%84%E9%A2%A8%E6%99%AF&amp;ss=7501" TargetMode="External"/><Relationship Id="rId137" Type="http://schemas.openxmlformats.org/officeDocument/2006/relationships/hyperlink" Target="http://wiki2.gamer.com.tw/wiki.php?n=7501%3A%E5%B8%8C%E8%87%98%E7%AB%B6%E6%8A%80%E7%9A%84%E9%9B%95%E5%83%8F&amp;ss=7501" TargetMode="External"/><Relationship Id="rId158" Type="http://schemas.openxmlformats.org/officeDocument/2006/relationships/hyperlink" Target="http://wiki2.gamer.com.tw/wiki.php?n=7501%3A%E8%88%87%E7%9C%BE%E4%B8%8D%E5%90%8C%E7%9A%84%E5%AE%97%E6%95%99%E7%95%AB&amp;ss=7501" TargetMode="External"/><Relationship Id="rId20" Type="http://schemas.openxmlformats.org/officeDocument/2006/relationships/hyperlink" Target="https://wiki2.gamer.com.tw/wiki.php?n=7501:%E7%BE%8E%E8%A1%93%E5%9C%B0%E5%9C%96" TargetMode="External"/><Relationship Id="rId41" Type="http://schemas.openxmlformats.org/officeDocument/2006/relationships/hyperlink" Target="http://wiki2.gamer.com.tw/wiki.php?n=7501%3A%E6%B3%A2%E6%8F%90%E5%88%87%E5%88%A9%E7%9A%84%E5%82%91%E4%BD%9C&amp;ss=7501" TargetMode="External"/><Relationship Id="rId62" Type="http://schemas.openxmlformats.org/officeDocument/2006/relationships/hyperlink" Target="http://wiki2.gamer.com.tw/wiki.php?n=7501%3A%E8%88%87%E7%9C%BE%E4%B8%8D%E5%90%8C%E7%9A%84%E5%AE%97%E6%95%99%E7%95%AB&amp;ss=7501" TargetMode="External"/><Relationship Id="rId83" Type="http://schemas.openxmlformats.org/officeDocument/2006/relationships/hyperlink" Target="http://wiki2.gamer.com.tw/wiki.php?n=7501:%E5%BD%97%E6%98%9F%E7%9A%84%E7%B4%80%E9%8C%84" TargetMode="External"/><Relationship Id="rId88" Type="http://schemas.openxmlformats.org/officeDocument/2006/relationships/hyperlink" Target="http://wiki2.gamer.com.tw/wiki.php?n=7501%3A%E9%81%94%E6%96%87%E8%A5%BF%E7%9A%84%E7%A5%AD%E5%A3%87%E7%95%AB&amp;ss=7501" TargetMode="External"/><Relationship Id="rId111" Type="http://schemas.openxmlformats.org/officeDocument/2006/relationships/hyperlink" Target="http://wiki2.gamer.com.tw/wiki.php?n=7501%3A%E5%84%AA%E7%A7%80%E7%9A%84%E8%AB%B8%E8%97%9D%E8%A1%93%E5%AE%B6%E4%B9%8B%E6%9B%B8&amp;ss=7501" TargetMode="External"/><Relationship Id="rId132" Type="http://schemas.openxmlformats.org/officeDocument/2006/relationships/hyperlink" Target="http://wiki2.gamer.com.tw/wiki.php?n=7501:%E7%A5%88%E9%A1%98%E5%92%8C%E5%B9%B3%E7%9A%84%E6%88%B0%E8%A8%98%E6%95%85%E4%BA%8B" TargetMode="External"/><Relationship Id="rId153" Type="http://schemas.openxmlformats.org/officeDocument/2006/relationships/hyperlink" Target="http://wiki2.gamer.com.tw/wiki.php?n=7501:%E6%9C%9D%E9%AE%AE&amp;ss=43163&amp;f=M" TargetMode="External"/><Relationship Id="rId174" Type="http://schemas.openxmlformats.org/officeDocument/2006/relationships/hyperlink" Target="http://wiki2.gamer.com.tw/wiki.php?n=7501%3A%E4%BB%A5%E7%A5%9E%E8%A9%B1%E7%82%BA%E9%A1%8C%E6%9D%90%E7%9A%84%E8%A3%B8%E5%A9%A6%E7%95%AB&amp;ss=7501" TargetMode="External"/><Relationship Id="rId179" Type="http://schemas.openxmlformats.org/officeDocument/2006/relationships/hyperlink" Target="http://wiki2.gamer.com.tw/wiki.php?n=7501%3A%E5%8F%A4%E5%B8%8C%E8%87%98%E7%9A%84%E5%82%91%E4%BD%9C&amp;ss=7501" TargetMode="External"/><Relationship Id="rId195" Type="http://schemas.openxmlformats.org/officeDocument/2006/relationships/hyperlink" Target="http://wiki2.gamer.com.tw/wiki.php?n=7501%3A%E7%BE%8E%E8%A1%93%E5%9C%B0%E5%9C%96" TargetMode="External"/><Relationship Id="rId209" Type="http://schemas.openxmlformats.org/officeDocument/2006/relationships/hyperlink" Target="https://wiki2.gamer.com.tw/wiki.php?n=7501%3A%E7%B9%AA%E6%9C%89%E6%B4%8B%E8%94%A5%E5%9C%96%E6%A1%88&amp;ss=7501" TargetMode="External"/><Relationship Id="rId190" Type="http://schemas.openxmlformats.org/officeDocument/2006/relationships/hyperlink" Target="http://wiki2.gamer.com.tw/wiki.php?n=7501%3A%E6%B8%85%E7%B4%94%E7%9A%84%E7%95%AB&amp;ss=7501" TargetMode="External"/><Relationship Id="rId204" Type="http://schemas.openxmlformats.org/officeDocument/2006/relationships/hyperlink" Target="http://wiki2.gamer.com.tw/wiki.php?n=7501%3A%E7%BE%8E%E8%A1%93%E5%9C%B0%E5%9C%96" TargetMode="External"/><Relationship Id="rId220" Type="http://schemas.openxmlformats.org/officeDocument/2006/relationships/hyperlink" Target="https://wiki2.gamer.com.tw/wiki.php?n=7501:%E5%B0%96%E8%B9%84" TargetMode="External"/><Relationship Id="rId225" Type="http://schemas.openxmlformats.org/officeDocument/2006/relationships/hyperlink" Target="https://wiki2.gamer.com.tw/wiki.php?n=7501%3A%E4%BF%84%E7%BE%85%E6%96%AF%E7%9A%87%E5%B8%9D%E5%BE%B9%E5%BA%95%E8%AA%BF%E6%9F%A5&amp;ss=7501" TargetMode="External"/><Relationship Id="rId15" Type="http://schemas.openxmlformats.org/officeDocument/2006/relationships/hyperlink" Target="http://wiki2.gamer.com.tw/wiki.php?n=7501:%E7%95%AB%E5%AE%B6%E4%B9%8B%E7%8E%8B%E7%B3%BB%E5%88%97" TargetMode="External"/><Relationship Id="rId36" Type="http://schemas.openxmlformats.org/officeDocument/2006/relationships/hyperlink" Target="http://wiki2.gamer.com.tw/wiki.php?n=7501%3A%E5%85%B7%E6%9C%89%E7%A4%BE%E4%BA%A4%E8%83%BD%E5%8A%9B%E7%9A%84%E7%95%AB%E5%AE%B6&amp;ss=7501" TargetMode="External"/><Relationship Id="rId57" Type="http://schemas.openxmlformats.org/officeDocument/2006/relationships/hyperlink" Target="http://wiki2.gamer.com.tw/wiki.php?n=7501%3A%E9%81%94%E6%96%87%E8%A5%BF%E7%9A%84%E7%A5%AD%E5%A3%87%E7%95%AB&amp;ss=7501" TargetMode="External"/><Relationship Id="rId106" Type="http://schemas.openxmlformats.org/officeDocument/2006/relationships/hyperlink" Target="http://wiki2.gamer.com.tw/wiki.php?n=7501%3A%E9%81%94%E6%96%87%E8%A5%BF%E7%9A%84%E4%BA%BA%E9%AB%94%E5%9C%96%E5%83%8F&amp;ss=7501" TargetMode="External"/><Relationship Id="rId127" Type="http://schemas.openxmlformats.org/officeDocument/2006/relationships/hyperlink" Target="http://wiki2.gamer.com.tw/wiki.php?n=7501:%E9%BB%83%E5%85%AC%E6%9C%9B%E7%9A%84%E5%BC%9F%E5%AD%90" TargetMode="External"/><Relationship Id="rId10" Type="http://schemas.openxmlformats.org/officeDocument/2006/relationships/hyperlink" Target="http://wiki2.gamer.com.tw/wiki.php?n=7501:%E7%89%B9%E6%B4%9B%E4%BC%8A%E6%88%B0%E7%88%AD%E7%B3%BB%E5%88%97" TargetMode="External"/><Relationship Id="rId31" Type="http://schemas.openxmlformats.org/officeDocument/2006/relationships/hyperlink" Target="http://wiki2.gamer.com.tw/wiki.php?n=7501%3A%E5%A4%B1%E5%8E%BB%E7%9A%84%E5%8F%B3%E6%89%8B%E8%87%82&amp;ss=7501" TargetMode="External"/><Relationship Id="rId52" Type="http://schemas.openxmlformats.org/officeDocument/2006/relationships/hyperlink" Target="http://wiki2.gamer.com.tw/wiki.php?n=7501%3A%E7%89%B9%E6%B4%9B%E4%BC%8A&amp;ss=7501" TargetMode="External"/><Relationship Id="rId73" Type="http://schemas.openxmlformats.org/officeDocument/2006/relationships/hyperlink" Target="http://wiki2.gamer.com.tw/wiki.php?n=7501%3A%E5%90%89%E5%A5%A7%E5%96%AC%E5%B0%BC%E4%B9%8B%E6%9C%B1%E8%92%82%E6%96%AF&amp;ss=7501" TargetMode="External"/><Relationship Id="rId78" Type="http://schemas.openxmlformats.org/officeDocument/2006/relationships/hyperlink" Target="http://wiki2.gamer.com.tw/wiki.php?n=7501:%E5%A5%AA%E5%9B%9E%E5%90%8D%E7%95%AB" TargetMode="External"/><Relationship Id="rId94" Type="http://schemas.openxmlformats.org/officeDocument/2006/relationships/hyperlink" Target="http://wiki2.gamer.com.tw/wiki.php?n=7501:GA1_GranAtlas&amp;ss=7501&amp;f=M" TargetMode="External"/><Relationship Id="rId99" Type="http://schemas.openxmlformats.org/officeDocument/2006/relationships/hyperlink" Target="http://wiki2.gamer.com.tw/wiki.php?n=7501%3A%E6%A0%A9%E6%A0%A9%E5%A6%82%E7%94%9F%E7%9A%84%E9%A2%A8%E6%99%AF&amp;ss=7501" TargetMode="External"/><Relationship Id="rId101" Type="http://schemas.openxmlformats.org/officeDocument/2006/relationships/hyperlink" Target="http://wiki2.gamer.com.tw/wiki.php?n=7501:%E6%89%80%E8%AC%82%E7%95%B6%E4%BB%A3%E4%B8%80%E6%B5%81%E4%B9%8B%E7%B9%AA%E7%95%AB" TargetMode="External"/><Relationship Id="rId122" Type="http://schemas.openxmlformats.org/officeDocument/2006/relationships/hyperlink" Target="http://wiki2.gamer.com.tw/wiki.php?n=7501:%E6%9C%89%E9%97%9C%E6%88%B0%E8%A8%98%E6%95%85%E4%BA%8B%E7%9A%84%E7%95%AB" TargetMode="External"/><Relationship Id="rId143" Type="http://schemas.openxmlformats.org/officeDocument/2006/relationships/hyperlink" Target="http://wiki2.gamer.com.tw/wiki.php?n=7501%3A%E7%BE%8E%E8%A1%93%E5%9C%B0%E5%9C%96" TargetMode="External"/><Relationship Id="rId148" Type="http://schemas.openxmlformats.org/officeDocument/2006/relationships/hyperlink" Target="http://wiki2.gamer.com.tw/wiki.php?n=7501%3A%E7%BE%8E%E8%A1%93%E5%9C%B0%E5%9C%96" TargetMode="External"/><Relationship Id="rId164" Type="http://schemas.openxmlformats.org/officeDocument/2006/relationships/hyperlink" Target="http://wiki2.gamer.com.tw/wiki.php?n=7501:%E6%97%A5%E6%9C%ACZipang&amp;ss=43163&amp;f=M" TargetMode="External"/><Relationship Id="rId169" Type="http://schemas.openxmlformats.org/officeDocument/2006/relationships/hyperlink" Target="http://wiki2.gamer.com.tw/wiki.php?n=7501:%E8%BF%BD%E5%B0%8B%E6%9C%9D%E9%AE%AE%E7%9A%84%E7%B9%AA%E7%95%AB" TargetMode="External"/><Relationship Id="rId185" Type="http://schemas.openxmlformats.org/officeDocument/2006/relationships/hyperlink" Target="http://wiki2.gamer.com.tw/wiki.php?n=7501%3A%E7%BE%8E%E8%A1%93%E5%9C%B0%E5%9C%96" TargetMode="External"/><Relationship Id="rId4" Type="http://schemas.openxmlformats.org/officeDocument/2006/relationships/hyperlink" Target="http://wiki2.gamer.com.tw/wiki.php?n=7501:%E8%92%99%E5%A8%9C%E9%BA%97%E8%8E%8E%E7%B3%BB%E5%88%97" TargetMode="External"/><Relationship Id="rId9" Type="http://schemas.openxmlformats.org/officeDocument/2006/relationships/hyperlink" Target="http://wiki2.gamer.com.tw/wiki.php?n=7501:%E8%B1%A1%E7%B3%BB%E5%88%97" TargetMode="External"/><Relationship Id="rId180" Type="http://schemas.openxmlformats.org/officeDocument/2006/relationships/hyperlink" Target="http://wiki2.gamer.com.tw/wiki.php?n=7501%3A%E6%88%90%E5%B0%8D%E7%9A%84%E5%A4%A9%E9%A6%AC%E5%83%8F&amp;ss=7501" TargetMode="External"/><Relationship Id="rId210" Type="http://schemas.openxmlformats.org/officeDocument/2006/relationships/hyperlink" Target="https://wiki2.gamer.com.tw/wiki.php?n=7501%3A%E4%BC%8A%E6%96%AF%E8%98%AD%E7%9A%84%E8%97%9D%E8%A1%93%E5%93%81&amp;ss=7501" TargetMode="External"/><Relationship Id="rId215" Type="http://schemas.openxmlformats.org/officeDocument/2006/relationships/hyperlink" Target="https://wiki2.gamer.com.tw/wiki.php?n=7501%3A%E7%BD%95%E8%A6%8B%E7%9A%84%E5%B7%A5%E8%97%9D%E6%8A%80%E6%B3%95&amp;ss=7501" TargetMode="External"/><Relationship Id="rId236" Type="http://schemas.openxmlformats.org/officeDocument/2006/relationships/hyperlink" Target="https://wiki2.gamer.com.tw/wiki.php?n=7501%3A%E8%B8%8F%E4%B8%8A%E6%97%85%E9%80%94%E4%B9%8B%E5%89%8D&amp;ss=7501" TargetMode="External"/><Relationship Id="rId26" Type="http://schemas.openxmlformats.org/officeDocument/2006/relationships/hyperlink" Target="http://wiki2.gamer.com.tw/wiki.php?n=7501%3A%E9%81%94%E6%96%87%E8%A5%BF%3D%E5%AF%86%E7%A2%BC&amp;ss=7501" TargetMode="External"/><Relationship Id="rId231" Type="http://schemas.openxmlformats.org/officeDocument/2006/relationships/hyperlink" Target="https://wiki2.gamer.com.tw/wiki.php?n=7501%3A%E6%9C%89%E5%AE%B3%E7%9A%84%E7%8C%9B%E7%8D%B8&amp;ss=7501" TargetMode="External"/><Relationship Id="rId47" Type="http://schemas.openxmlformats.org/officeDocument/2006/relationships/hyperlink" Target="http://wiki2.gamer.com.tw/wiki.php?n=7501:%E8%BF%BD%E6%B1%82%E5%92%8C%E5%B9%B3%E4%B9%8B%E5%BF%83" TargetMode="External"/><Relationship Id="rId68" Type="http://schemas.openxmlformats.org/officeDocument/2006/relationships/hyperlink" Target="http://wiki2.gamer.com.tw/wiki.php?n=7501:%E5%90%84%E7%A8%AE%E6%88%80%E6%84%9B%E5%BD%A2%E6%85%8B" TargetMode="External"/><Relationship Id="rId89" Type="http://schemas.openxmlformats.org/officeDocument/2006/relationships/hyperlink" Target="http://wiki2.gamer.com.tw/wiki.php?n=7501%3A%E5%83%85%E6%9C%89%E6%9E%9C%E7%B1%83%E7%9A%84%E7%95%AB&amp;ss=7501" TargetMode="External"/><Relationship Id="rId112" Type="http://schemas.openxmlformats.org/officeDocument/2006/relationships/hyperlink" Target="http://wiki2.gamer.com.tw/wiki.php?n=7501%3A%E8%81%96%E5%BE%92%E8%88%87%E9%87%8E%E7%8D%B8%E7%9A%84%E9%9D%92%E9%8A%85%E5%83%8F&amp;ss=7501" TargetMode="External"/><Relationship Id="rId133" Type="http://schemas.openxmlformats.org/officeDocument/2006/relationships/hyperlink" Target="http://wiki2.gamer.com.tw/wiki.php?n=7501:%E5%86%92%E9%9A%AA%E5%AE%B6%E7%9A%84%E7%B6%93%E5%85%B8%E8%91%97%E4%BD%9C" TargetMode="External"/><Relationship Id="rId154" Type="http://schemas.openxmlformats.org/officeDocument/2006/relationships/hyperlink" Target="http://wiki2.gamer.com.tw/wiki.php?n=7501:%E9%BE%8D%E4%B9%8B%E5%A4%A7%E5%9C%B0&amp;ss=43163&amp;f=M" TargetMode="External"/><Relationship Id="rId175" Type="http://schemas.openxmlformats.org/officeDocument/2006/relationships/hyperlink" Target="http://wiki2.gamer.com.tw/wiki.php?n=7501:%E9%BE%8D%E4%B9%8B%E5%A4%A7%E5%9C%B0&amp;ss=43163&amp;f=M" TargetMode="External"/><Relationship Id="rId196" Type="http://schemas.openxmlformats.org/officeDocument/2006/relationships/hyperlink" Target="http://wiki2.gamer.com.tw/wiki.php?n=7501%3A%E7%BE%8E%E8%A1%93%E5%9C%B0%E5%9C%96" TargetMode="External"/><Relationship Id="rId200" Type="http://schemas.openxmlformats.org/officeDocument/2006/relationships/hyperlink" Target="http://wiki2.gamer.com.tw/wiki.php?n=7501%3A%E5%8D%81%E4%BA%8C%E5%BC%B5%E9%80%A3%E4%BD%9C%E7%9A%84%E6%8E%9B%E6%AF%AF&amp;ss=7501" TargetMode="External"/><Relationship Id="rId16" Type="http://schemas.openxmlformats.org/officeDocument/2006/relationships/hyperlink" Target="https://wiki2.gamer.com.tw/wiki.php?n=7501:%E7%94%9F%E7%89%A9%E5%AD%B8%E5%9C%B0%E5%9C%96" TargetMode="External"/><Relationship Id="rId221" Type="http://schemas.openxmlformats.org/officeDocument/2006/relationships/hyperlink" Target="https://wiki2.gamer.com.tw/wiki.php?n=7501:%E6%90%9C%E7%B4%A2%E9%9D%A2%E5%85%B7" TargetMode="External"/><Relationship Id="rId37" Type="http://schemas.openxmlformats.org/officeDocument/2006/relationships/hyperlink" Target="http://wiki2.gamer.com.tw/wiki.php?n=7501%3A%E6%97%A2%E6%98%AF%E7%8E%8B%E6%97%8F%E7%95%AB%E5%AE%B6%E4%B9%9F%E6%98%AF%E7%95%AB%E5%AE%B6%E4%B9%8B%E7%8E%8B&amp;ss=7501" TargetMode="External"/><Relationship Id="rId58" Type="http://schemas.openxmlformats.org/officeDocument/2006/relationships/hyperlink" Target="http://wiki2.gamer.com.tw/wiki.php?n=7501%3A%E7%AB%8B%E5%BF%97%E4%BD%9C%E7%95%AB%E7%9A%84%E5%B0%91%E5%B9%B4%E8%B6%B3%E8%B7%A1" TargetMode="External"/><Relationship Id="rId79" Type="http://schemas.openxmlformats.org/officeDocument/2006/relationships/hyperlink" Target="http://wiki2.gamer.com.tw/wiki.php?n=7501:%E6%9C%9D%E9%AE%AE%E7%9A%84%E5%AE%97%E6%95%99%E7%95%AB" TargetMode="External"/><Relationship Id="rId102" Type="http://schemas.openxmlformats.org/officeDocument/2006/relationships/hyperlink" Target="http://wiki2.gamer.com.tw/wiki.php?n=7501%3A%E8%B6%85%E5%87%BA%E5%B8%B8%E4%BA%BA%E7%9A%84%E6%83%B3%E5%83%8F%E5%8A%9B&amp;ss=7501" TargetMode="External"/><Relationship Id="rId123" Type="http://schemas.openxmlformats.org/officeDocument/2006/relationships/hyperlink" Target="http://wiki2.gamer.com.tw/wiki.php?n=7501:%E9%87%91%E4%B9%8B%E9%83%BD" TargetMode="External"/><Relationship Id="rId144" Type="http://schemas.openxmlformats.org/officeDocument/2006/relationships/hyperlink" Target="http://wiki2.gamer.com.tw/wiki.php?n=7501%3A%E8%8B%B1%E6%A0%BC%E8%98%AD%E7%9A%84%E7%B9%AA%E7%95%AB&amp;ss=7501" TargetMode="External"/><Relationship Id="rId90" Type="http://schemas.openxmlformats.org/officeDocument/2006/relationships/hyperlink" Target="http://wiki2.gamer.com.tw/wiki.php?n=7501:%E6%9D%8E%E8%BF%AA%E4%B9%8B%E6%9C%80%E9%AB%98%E5%82%91%E4%BD%9C" TargetMode="External"/><Relationship Id="rId165" Type="http://schemas.openxmlformats.org/officeDocument/2006/relationships/hyperlink" Target="http://wiki2.gamer.com.tw/wiki.php?n=7501%3A%E5%83%85%E6%9C%89%E6%9E%9C%E7%B1%83%E7%9A%84%E7%95%AB&amp;ss=7501" TargetMode="External"/><Relationship Id="rId186" Type="http://schemas.openxmlformats.org/officeDocument/2006/relationships/hyperlink" Target="http://wiki2.gamer.com.tw/wiki.php?n=7501%3A%E9%A2%A8%E9%9D%A1%E4%B8%80%E6%99%82%E7%9A%84%E5%AE%97%E6%95%99%E7%95%AB&amp;ss=7501" TargetMode="External"/><Relationship Id="rId211" Type="http://schemas.openxmlformats.org/officeDocument/2006/relationships/hyperlink" Target="https://wiki2.gamer.com.tw/wiki.php?n=7501:%E8%91%97%E8%BF%B7%E6%96%BC%E4%BC%8A%E6%96%AF%E8%98%AD%E5%BB%BA%E7%AF%89" TargetMode="External"/><Relationship Id="rId232" Type="http://schemas.openxmlformats.org/officeDocument/2006/relationships/hyperlink" Target="https://wiki2.gamer.com.tw/wiki.php?n=7501%3A%E4%B8%8D%E4%B8%80%E6%A8%A3%E7%9A%84%E5%82%B3%E8%AA%AA&amp;ss=7501" TargetMode="External"/><Relationship Id="rId27" Type="http://schemas.openxmlformats.org/officeDocument/2006/relationships/hyperlink" Target="http://wiki2.gamer.com.tw/wiki.php?n=7501%3A%E8%A2%AB%E7%9B%9C%E7%9A%84%E9%87%91%E5%B7%A5%E8%97%9D%E9%9B%95%E5%88%BB&amp;ss=7501" TargetMode="External"/><Relationship Id="rId48" Type="http://schemas.openxmlformats.org/officeDocument/2006/relationships/hyperlink" Target="http://wiki2.gamer.com.tw/wiki.php?n=7501:%E5%A3%BA%E7%9A%84%E7%9C%9F%E9%9D%A2%E7%9B%AE" TargetMode="External"/><Relationship Id="rId69" Type="http://schemas.openxmlformats.org/officeDocument/2006/relationships/hyperlink" Target="http://wiki2.gamer.com.tw/wiki.php?n=7501%3A%E6%9C%AA%E7%AB%9F%E7%9A%84%E5%A4%A2&amp;ss=7501" TargetMode="External"/><Relationship Id="rId113" Type="http://schemas.openxmlformats.org/officeDocument/2006/relationships/hyperlink" Target="http://wiki2.gamer.com.tw/wiki.php?n=7501%3A%E8%AA%95%E7%94%9F%E8%87%AA%E5%A4%A7%E6%B5%B7%E7%9A%84%E5%A5%B3%E7%A5%9E&amp;ss=7501" TargetMode="External"/><Relationship Id="rId134" Type="http://schemas.openxmlformats.org/officeDocument/2006/relationships/hyperlink" Target="http://wiki2.gamer.com.tw/wiki.php?n=7501%3A%E5%9C%8B%E7%8E%8B%E8%88%87%E8%B1%A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6%9C%AA%E4%BE%86%E4%B9%8B%E6%AD%B8%E8%99%95" TargetMode="External"/><Relationship Id="rId299" Type="http://schemas.openxmlformats.org/officeDocument/2006/relationships/hyperlink" Target="http://wiki2.gamer.com.tw/wiki.php?n=7501:%E7%AF%80%E6%85%B6%E7%9B%B8%E9%97%9C%E7%96%91%E5%95%8F" TargetMode="External"/><Relationship Id="rId21" Type="http://schemas.openxmlformats.org/officeDocument/2006/relationships/hyperlink" Target="https://wiki2.gamer.com.tw/wiki.php?n=7501%3A%E5%A5%87%E5%B9%BB%E5%A4%A7%E9%99%B8%E7%B3%BB%E5%88%97&amp;ss=7501" TargetMode="External"/><Relationship Id="rId63" Type="http://schemas.openxmlformats.org/officeDocument/2006/relationships/hyperlink" Target="https://gvdb.mydns.jp/r/eKPfnQyK5S" TargetMode="External"/><Relationship Id="rId159" Type="http://schemas.openxmlformats.org/officeDocument/2006/relationships/hyperlink" Target="http://wiki2.gamer.com.tw/wiki.php?n=7501:%E7%B5%A6%E4%BA%88%E7%B4%84%E5%AE%9A%E7%9A%84%E6%9C%AA%E4%BE%86" TargetMode="External"/><Relationship Id="rId324" Type="http://schemas.openxmlformats.org/officeDocument/2006/relationships/hyperlink" Target="http://wiki2.gamer.com.tw/wiki.php?n=7501%3A%E8%BF%BD%E7%89%9B%E7%9A%84%E4%BA%BA&amp;ss=7501" TargetMode="External"/><Relationship Id="rId366" Type="http://schemas.openxmlformats.org/officeDocument/2006/relationships/hyperlink" Target="http://wiki2.gamer.com.tw/wiki.php?n=7501:TA3_GreatPlains&amp;ss=7501&amp;f=M" TargetMode="External"/><Relationship Id="rId531" Type="http://schemas.openxmlformats.org/officeDocument/2006/relationships/hyperlink" Target="http://wiki2.gamer.com.tw/wiki.php?n=7501%3A%E8%B2%A1%E5%AF%B6%E9%91%91%E5%AE%9A%E5%9C%B0%E5%9C%96" TargetMode="External"/><Relationship Id="rId573" Type="http://schemas.openxmlformats.org/officeDocument/2006/relationships/hyperlink" Target="https://wiki2.gamer.com.tw/wiki.php?n=7501:%E8%B3%A2%E7%8E%8B%E7%9A%84%E7%B5%B1%E4%B8%80%E4%BA%8B%E6%A5%AD" TargetMode="External"/><Relationship Id="rId629" Type="http://schemas.openxmlformats.org/officeDocument/2006/relationships/hyperlink" Target="https://wiki2.gamer.com.tw/wiki.php?n=7501%3A%E5%B0%8D%E5%BE%85%E7%95%B0%E9%82%A6%E7%9A%84%E7%9C%BC%E5%85%89&amp;ss=7501" TargetMode="External"/><Relationship Id="rId170" Type="http://schemas.openxmlformats.org/officeDocument/2006/relationships/hyperlink" Target="http://wiki2.gamer.com.tw/wiki.php?n=7501:%E8%97%9D%E8%83%BD%E4%B9%8B%E6%96%B0%E6%BD%AE%E6%B5%81" TargetMode="External"/><Relationship Id="rId226" Type="http://schemas.openxmlformats.org/officeDocument/2006/relationships/hyperlink" Target="http://wiki2.gamer.com.tw/wiki.php?n=7501%3A%E4%B8%8D%E5%8F%AF%E6%80%9D%E8%AD%B0%E7%9A%84%E5%90%B9%E5%A5%8F%E6%B3%95&amp;ss=7501" TargetMode="External"/><Relationship Id="rId433" Type="http://schemas.openxmlformats.org/officeDocument/2006/relationships/hyperlink" Target="http://wiki2.gamer.com.tw/wiki.php?n=7501%3A%E5%8D%B0%E5%BA%A6%E7%9A%84%E5%8F%A4%E4%BB%A3%E6%95%98%E4%BA%8B%E8%A9%A9&amp;ss=7501" TargetMode="External"/><Relationship Id="rId268" Type="http://schemas.openxmlformats.org/officeDocument/2006/relationships/hyperlink" Target="http://wiki2.gamer.com.tw/wiki.php?n=7501:%E5%B0%8D%E5%94%90%E4%BB%A3%E7%9A%87%E5%B8%9D%E7%9A%84%E8%88%88%E8%B6%A3" TargetMode="External"/><Relationship Id="rId475" Type="http://schemas.openxmlformats.org/officeDocument/2006/relationships/hyperlink" Target="http://wiki2.gamer.com.tw/wiki.php?n=7501%3A%E8%B2%A1%E5%AF%B6%E9%91%91%E5%AE%9A%E5%9C%B0%E5%9C%96" TargetMode="External"/><Relationship Id="rId640" Type="http://schemas.openxmlformats.org/officeDocument/2006/relationships/hyperlink" Target="https://wiki2.gamer.com.tw/wiki.php?n=7501:%E5%8D%B0%E5%BA%A6%E7%9A%84%E5%8F%A4%E4%BB%A3%E6%95%98%E4%BA%8B%E8%A9%A9" TargetMode="External"/><Relationship Id="rId32" Type="http://schemas.openxmlformats.org/officeDocument/2006/relationships/hyperlink" Target="http://wiki2.gamer.com.tw/wiki.php?n=7501:%E7%85%89%E9%87%91%E8%A1%93%E7%B3%BB%E5%88%97" TargetMode="External"/><Relationship Id="rId74" Type="http://schemas.openxmlformats.org/officeDocument/2006/relationships/hyperlink" Target="http://wiki2.gamer.com.tw/wiki.php?n=7501%3A%E7%BE%8E%E9%BA%97%E5%A5%87%E5%A6%99%E4%B9%8B%E7%9F%B3&amp;ss=7501" TargetMode="External"/><Relationship Id="rId128" Type="http://schemas.openxmlformats.org/officeDocument/2006/relationships/hyperlink" Target="http://wiki2.gamer.com.tw/wiki.php?n=7501:%E9%9A%B1%E8%97%8F%E7%9A%84%E8%B2%A1%E5%AF%B6" TargetMode="External"/><Relationship Id="rId335" Type="http://schemas.openxmlformats.org/officeDocument/2006/relationships/hyperlink" Target="http://wiki2.gamer.com.tw/wiki.php?n=7501:%E6%9C%9D%E9%AE%AE&amp;ss=7501&amp;f=M" TargetMode="External"/><Relationship Id="rId377" Type="http://schemas.openxmlformats.org/officeDocument/2006/relationships/hyperlink" Target="http://gvdb.mydns.jp/db/module/QuestDB/action/QuestShow?id=5407" TargetMode="External"/><Relationship Id="rId500" Type="http://schemas.openxmlformats.org/officeDocument/2006/relationships/hyperlink" Target="http://wiki2.gamer.com.tw/wiki.php?n=7501%3A%E6%9C%89%E6%AC%8A%E5%A8%81%E7%9A%84%E7%A5%9E%E8%AB%AD" TargetMode="External"/><Relationship Id="rId542" Type="http://schemas.openxmlformats.org/officeDocument/2006/relationships/hyperlink" Target="http://wiki2.gamer.com.tw/wiki.php?n=7501%3A%E7%91%AA%E9%9B%85%E7%8E%8B%E5%A2%93&amp;ss=7501" TargetMode="External"/><Relationship Id="rId584" Type="http://schemas.openxmlformats.org/officeDocument/2006/relationships/hyperlink" Target="https://wiki2.gamer.com.tw/wiki.php?n=7501%3A%E9%96%83%E5%85%89%E7%9A%84%E6%B5%B7%E8%9E%BA%E7%9F%B3&amp;ss=7501" TargetMode="External"/><Relationship Id="rId5" Type="http://schemas.openxmlformats.org/officeDocument/2006/relationships/hyperlink" Target="http://wiki2.gamer.com.tw/wiki.php?n=7501%3A%E5%8D%B0%E5%8A%A0%E5%8A%87%E6%83%85" TargetMode="External"/><Relationship Id="rId181" Type="http://schemas.openxmlformats.org/officeDocument/2006/relationships/hyperlink" Target="http://wiki2.gamer.com.tw/wiki.php?n=7501%3A%E4%B8%96%E4%B8%8A%E6%9C%80%E7%BE%8E%E4%B9%8B%E6%9B%B8&amp;ss=7501" TargetMode="External"/><Relationship Id="rId237" Type="http://schemas.openxmlformats.org/officeDocument/2006/relationships/hyperlink" Target="http://wiki2.gamer.com.tw/wiki.php?n=7501%3A%E5%AE%89%E5%9C%9F%E5%9F%8E%E6%8E%A2%E7%B4%A2%E7%9A%84%E5%82%AC%E4%BF%83%E7%8B%80&amp;ss=7501" TargetMode="External"/><Relationship Id="rId402" Type="http://schemas.openxmlformats.org/officeDocument/2006/relationships/hyperlink" Target="http://wiki2.gamer.com.tw/wiki.php?n=7501%3A%E8%B2%A1%E5%AF%B6%E9%91%91%E5%AE%9A%E5%9C%B0%E5%9C%96" TargetMode="External"/><Relationship Id="rId279" Type="http://schemas.openxmlformats.org/officeDocument/2006/relationships/hyperlink" Target="http://wiki2.gamer.com.tw/wiki.php?n=7501:%E6%8B%89%E7%BE%8E%E8%A5%BF%E6%96%AF%E4%BA%8C%E4%B8%96%E7%9A%84%E7%A5%9E%E6%AE%BF" TargetMode="External"/><Relationship Id="rId444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486" Type="http://schemas.openxmlformats.org/officeDocument/2006/relationships/hyperlink" Target="http://wiki2.gamer.com.tw/wiki.php?n=7501%3A%E9%98%BF%E6%96%AF%E9%A6%AC%E4%BB%A3%E7%9A%84%E5%AF%B6%E7%8E%89&amp;ss=7501" TargetMode="External"/><Relationship Id="rId651" Type="http://schemas.openxmlformats.org/officeDocument/2006/relationships/hyperlink" Target="https://wiki2.gamer.com.tw/wiki.php?n=7501%3A%E5%B7%A8%E5%8C%A0%E6%AD%8C%E6%89%8B%E4%B9%8B%E6%AD%8C&amp;ss=7501" TargetMode="External"/><Relationship Id="rId43" Type="http://schemas.openxmlformats.org/officeDocument/2006/relationships/hyperlink" Target="https://wiki2.gamer.com.tw/wiki.php?n=7501:%E5%80%AB%E6%95%A6%E6%9B%B8%E5%BA%AB" TargetMode="External"/><Relationship Id="rId139" Type="http://schemas.openxmlformats.org/officeDocument/2006/relationships/hyperlink" Target="http://wiki2.gamer.com.tw/wiki.php?n=7501%3A%E7%B8%BD%E6%98%AF%E4%BA%8C%E4%BA%BA&amp;ss=7501" TargetMode="External"/><Relationship Id="rId290" Type="http://schemas.openxmlformats.org/officeDocument/2006/relationships/hyperlink" Target="http://wiki2.gamer.com.tw/wiki.php?n=7501%3A%E7%B4%A2%E7%B4%90%E5%8D%A1%E8%96%A9%E5%B8%95&amp;ss=7501" TargetMode="External"/><Relationship Id="rId304" Type="http://schemas.openxmlformats.org/officeDocument/2006/relationships/hyperlink" Target="http://wiki2.gamer.com.tw/wiki.php?n=7501%3A%E9%98%BF%E6%B3%A2%E7%BE%85%E4%B9%8B%E5%86%A0&amp;ss=7501" TargetMode="External"/><Relationship Id="rId346" Type="http://schemas.openxmlformats.org/officeDocument/2006/relationships/hyperlink" Target="http://wiki2.gamer.com.tw/wiki.php?n=7501%3A%E5%85%89%E4%B9%8B%E9%95%B7%E7%AC%9B&amp;ss=7501" TargetMode="External"/><Relationship Id="rId388" Type="http://schemas.openxmlformats.org/officeDocument/2006/relationships/hyperlink" Target="http://wiki2.gamer.com.tw/wiki.php?n=7501%3A%E4%B8%96%E7%95%8C%E4%B8%8A%E6%9C%80%E7%BE%8E%E7%9A%84%E6%9B%B8&amp;ss=48576" TargetMode="External"/><Relationship Id="rId511" Type="http://schemas.openxmlformats.org/officeDocument/2006/relationships/hyperlink" Target="http://wiki2.gamer.com.tw/wiki.php?n=7501%3A%E8%B2%A1%E5%AF%B6%E9%91%91%E5%AE%9A%E5%9C%B0%E5%9C%96" TargetMode="External"/><Relationship Id="rId553" Type="http://schemas.openxmlformats.org/officeDocument/2006/relationships/hyperlink" Target="https://wiki2.gamer.com.tw/wiki.php?n=7501%3A%E6%97%A2%E7%84%B6%E6%9C%89%E6%BA%90%E6%B0%8F%E7%89%A9%E8%AA%9E&amp;ss=7501" TargetMode="External"/><Relationship Id="rId609" Type="http://schemas.openxmlformats.org/officeDocument/2006/relationships/hyperlink" Target="https://wiki2.gamer.com.tw/wiki.php?n=7501%3A%E9%9C%B8%E6%A5%AD%E4%B9%8B%E9%A4%98%E6%9A%89&amp;ss=7501" TargetMode="External"/><Relationship Id="rId85" Type="http://schemas.openxmlformats.org/officeDocument/2006/relationships/hyperlink" Target="https://wiki2.gamer.com.tw/wiki.php?n=7501%3A%E5%8F%A4%E5%B8%8C%E8%87%98%E7%9A%84%E6%B5%B7%E7%9B%9C%E7%8E%8B&amp;ss=7501" TargetMode="External"/><Relationship Id="rId150" Type="http://schemas.openxmlformats.org/officeDocument/2006/relationships/hyperlink" Target="http://wiki2.gamer.com.tw/wiki.php?n=7501%3A%E6%B5%B7%E4%B8%AD%E7%9A%84%E5%BD%A9%E8%99%B9&amp;ss=7501" TargetMode="External"/><Relationship Id="rId192" Type="http://schemas.openxmlformats.org/officeDocument/2006/relationships/hyperlink" Target="http://wiki2.gamer.com.tw/wiki.php?n=7501:%E6%A8%82%E5%B1%B1%E5%A4%A7%E4%BD%9B%E5%9C%B0%E4%B8%8B%E5%9F%8E&amp;ss=7501&amp;f=M" TargetMode="External"/><Relationship Id="rId206" Type="http://schemas.openxmlformats.org/officeDocument/2006/relationships/hyperlink" Target="http://wiki2.gamer.com.tw/wiki.php?n=7501%3A%E8%AA%BF%E6%9F%A5%E5%90%89%E8%96%A9%E7%9A%84%E9%87%91%E5%AD%97%E5%A1%94" TargetMode="External"/><Relationship Id="rId413" Type="http://schemas.openxmlformats.org/officeDocument/2006/relationships/hyperlink" Target="http://wiki2.gamer.com.tw/wiki.php?n=7501:%E9%BE%8D%E4%B9%8B%E5%A4%A7%E5%9C%B0&amp;ss=7501&amp;f=M" TargetMode="External"/><Relationship Id="rId595" Type="http://schemas.openxmlformats.org/officeDocument/2006/relationships/hyperlink" Target="https://wiki2.gamer.com.tw/wiki.php?n=7501:%E5%90%8D%E5%B0%87%E8%88%87%E6%9B%B8%E8%A8%98%E5%AE%98" TargetMode="External"/><Relationship Id="rId248" Type="http://schemas.openxmlformats.org/officeDocument/2006/relationships/hyperlink" Target="http://wiki2.gamer.com.tw/wiki.php?n=7501:%E8%BC%83%E5%B0%8F%E8%AA%AA%E6%9C%89%E8%B6%A3%E7%9A%84%E6%AD%B7%E5%8F%B2" TargetMode="External"/><Relationship Id="rId455" Type="http://schemas.openxmlformats.org/officeDocument/2006/relationships/hyperlink" Target="http://wiki2.gamer.com.tw/wiki.php?n=7501%3A%E8%B2%A1%E5%AF%B6%E9%91%91%E5%AE%9A%E5%9C%B0%E5%9C%96" TargetMode="External"/><Relationship Id="rId497" Type="http://schemas.openxmlformats.org/officeDocument/2006/relationships/hyperlink" Target="http://wiki2.gamer.com.tw/wiki.php?n=7501%3A%E8%B2%A1%E5%AF%B6%E9%91%91%E5%AE%9A%E5%9C%B0%E5%9C%96" TargetMode="External"/><Relationship Id="rId620" Type="http://schemas.openxmlformats.org/officeDocument/2006/relationships/hyperlink" Target="https://wiki2.gamer.com.tw/wiki.php?n=7501%3A%E4%BE%86%E8%87%AA%E7%9A%87%E5%AE%B6%E6%B8%AF%E7%9A%84%E5%A7%94%E8%A8%97&amp;ss=7501" TargetMode="External"/><Relationship Id="rId662" Type="http://schemas.openxmlformats.org/officeDocument/2006/relationships/hyperlink" Target="http://gvdb.mydns.jp/r/ECjxDd27Qk" TargetMode="External"/><Relationship Id="rId12" Type="http://schemas.openxmlformats.org/officeDocument/2006/relationships/hyperlink" Target="http://wiki2.gamer.com.tw/wiki.php?n=7501%3A%E5%BA%AB%E5%A4%AB%E6%9E%97%E7%B3%BB%E5%88%97" TargetMode="External"/><Relationship Id="rId108" Type="http://schemas.openxmlformats.org/officeDocument/2006/relationships/hyperlink" Target="http://wiki2.gamer.com.tw/wiki.php?n=7501%3A%E8%AC%8E%E6%A8%A3%E7%9A%84%E6%96%87%E6%9B%B8&amp;ss=7501" TargetMode="External"/><Relationship Id="rId315" Type="http://schemas.openxmlformats.org/officeDocument/2006/relationships/hyperlink" Target="http://wiki2.gamer.com.tw/wiki.php?n=7501%3A%E5%8A%A0%E5%8B%92%E6%AF%94%E6%B5%B7%E4%BA%BA%E9%AD%9A&amp;ss=7501" TargetMode="External"/><Relationship Id="rId357" Type="http://schemas.openxmlformats.org/officeDocument/2006/relationships/hyperlink" Target="http://wiki2.gamer.com.tw/wiki.php?n=7501:%E5%AE%89%E5%9C%9F%E5%9F%8E%E5%9C%B0%E4%B8%8B%E5%9F%8E&amp;ss=7501&amp;f=M" TargetMode="External"/><Relationship Id="rId522" Type="http://schemas.openxmlformats.org/officeDocument/2006/relationships/hyperlink" Target="http://wiki2.gamer.com.tw/wiki.php?n=7501%3A%E8%B2%A1%E5%AF%B6%E9%91%91%E5%AE%9A%E5%9C%B0%E5%9C%96" TargetMode="External"/><Relationship Id="rId54" Type="http://schemas.openxmlformats.org/officeDocument/2006/relationships/hyperlink" Target="https://gvdb.mydns.jp/db/module/QuestDB/action/QuestShow?id=6124" TargetMode="External"/><Relationship Id="rId96" Type="http://schemas.openxmlformats.org/officeDocument/2006/relationships/hyperlink" Target="http://wiki2.gamer.com.tw/wiki.php?n=7501%3A%E8%81%96%E8%8A%B1&amp;ss=7501" TargetMode="External"/><Relationship Id="rId161" Type="http://schemas.openxmlformats.org/officeDocument/2006/relationships/hyperlink" Target="http://wiki2.gamer.com.tw/wiki.php?ss=7501&amp;n=7501:%E6%A2%85%E8%BF%AA%E5%A5%87%E5%AE%B6%E7%9A%84%E8%97%A5" TargetMode="External"/><Relationship Id="rId217" Type="http://schemas.openxmlformats.org/officeDocument/2006/relationships/hyperlink" Target="http://wiki2.gamer.com.tw/wiki.php?n=7501:%E6%98%8E%E6%9C%9D%E7%99%BE%E5%A7%93%E5%96%9C%E5%A5%BD%E7%9A%84%E6%9B%B8" TargetMode="External"/><Relationship Id="rId399" Type="http://schemas.openxmlformats.org/officeDocument/2006/relationships/hyperlink" Target="http://wiki2.gamer.com.tw/wiki.php?n=7501%3A%E6%88%90%E4%BA%86%E7%91%AA%E9%9B%85%E4%BA%BA%E7%9A%84%E8%A5%BF%E7%8F%AD%E7%89%99%E4%BA%BA&amp;ss=7501" TargetMode="External"/><Relationship Id="rId564" Type="http://schemas.openxmlformats.org/officeDocument/2006/relationships/hyperlink" Target="https://wiki2.gamer.com.tw/wiki.php?n=7501:%E4%B8%83%E5%BD%A9%E8%99%B9%E7%A5%9E%E9%B3%A5" TargetMode="External"/><Relationship Id="rId259" Type="http://schemas.openxmlformats.org/officeDocument/2006/relationships/hyperlink" Target="http://wiki2.gamer.com.tw/wiki.php?n=7501%3A%E8%B2%A1%E5%AF%B6%E9%91%91%E5%AE%9A%E5%9C%B0%E5%9C%96" TargetMode="External"/><Relationship Id="rId424" Type="http://schemas.openxmlformats.org/officeDocument/2006/relationships/hyperlink" Target="http://wiki2.gamer.com.tw/wiki.php?n=7501%3A%E5%8F%88%E9%95%B7%E5%8F%88%E7%99%BD%E7%9A%84%E9%9B%B2&amp;ss=7501" TargetMode="External"/><Relationship Id="rId466" Type="http://schemas.openxmlformats.org/officeDocument/2006/relationships/hyperlink" Target="http://wiki2.gamer.com.tw/wiki.php?n=7501%3A%E8%B2%A1%E5%AF%B6%E9%91%91%E5%AE%9A%E5%9C%B0%E5%9C%96" TargetMode="External"/><Relationship Id="rId631" Type="http://schemas.openxmlformats.org/officeDocument/2006/relationships/hyperlink" Target="https://wiki2.gamer.com.tw/wiki.php?n=7501:%E7%88%B6%E8%A6%AA%E7%9A%84%E9%AD%AF%E7%89%B9%E7%90%B4" TargetMode="External"/><Relationship Id="rId23" Type="http://schemas.openxmlformats.org/officeDocument/2006/relationships/hyperlink" Target="http://wiki2.gamer.com.tw/wiki.php?n=7501%3A%E6%89%80%E7%BE%85%E9%96%80%E7%8E%8B%E7%9A%84%E9%91%B0%E5%8C%99%E7%B3%BB%E5%88%97" TargetMode="External"/><Relationship Id="rId119" Type="http://schemas.openxmlformats.org/officeDocument/2006/relationships/hyperlink" Target="http://wiki2.gamer.com.tw/wiki.php?n=7501%3A%E6%82%B2%E5%8A%87%E7%9A%84%E9%96%8B%E5%A7%8B" TargetMode="External"/><Relationship Id="rId270" Type="http://schemas.openxmlformats.org/officeDocument/2006/relationships/hyperlink" Target="http://wiki2.gamer.com.tw/wiki.php?n=7501:%E5%AE%89%E5%9C%9F%E5%9F%8E%E5%9C%B0%E4%B8%8B%E5%9F%8E&amp;ss=7501&amp;f=M" TargetMode="External"/><Relationship Id="rId326" Type="http://schemas.openxmlformats.org/officeDocument/2006/relationships/hyperlink" Target="http://wiki2.gamer.com.tw/wiki.php?n=7501%3A%E8%A5%BF%E7%BE%85%E9%A6%AC%E5%B8%9D%E5%9C%8B%E5%BE%A9%E6%B4%BB&amp;ss=7501" TargetMode="External"/><Relationship Id="rId533" Type="http://schemas.openxmlformats.org/officeDocument/2006/relationships/hyperlink" Target="http://wiki2.gamer.com.tw/wiki.php?n=7501%3A%E9%81%A0%E5%8F%A4%E6%99%82%E4%BB%A3%E7%9A%84%E5%9C%8B%E7%8E%8B&amp;ss=7501" TargetMode="External"/><Relationship Id="rId65" Type="http://schemas.openxmlformats.org/officeDocument/2006/relationships/hyperlink" Target="http://wiki2.gamer.com.tw/wiki.php?n=7501%3A%E5%9C%8B%E7%8E%8B%E4%B9%8B%E8%B7%AF%E2%80%A6&amp;ss=7501" TargetMode="External"/><Relationship Id="rId130" Type="http://schemas.openxmlformats.org/officeDocument/2006/relationships/hyperlink" Target="http://wiki2.gamer.com.tw/wiki.php?n=7501%3A%E7%BE%8E%E6%B4%B2%E8%B1%B9%E7%9A%84%E9%9B%99%E7%9C%BC&amp;ss=7501" TargetMode="External"/><Relationship Id="rId368" Type="http://schemas.openxmlformats.org/officeDocument/2006/relationships/hyperlink" Target="http://wiki2.gamer.com.tw/wiki.php?n=7501%3A%E5%88%97%E6%96%AF%E5%8A%A0%E7%89%B9%E9%AD%AF&amp;ss=7501" TargetMode="External"/><Relationship Id="rId575" Type="http://schemas.openxmlformats.org/officeDocument/2006/relationships/hyperlink" Target="https://wiki2.gamer.com.tw/wiki.php?n=7501%3A%E9%AB%AE%E9%A3%BE%E4%B9%8B%E8%AC%8E&amp;ss=7501" TargetMode="External"/><Relationship Id="rId172" Type="http://schemas.openxmlformats.org/officeDocument/2006/relationships/hyperlink" Target="http://wiki2.gamer.com.tw/wiki.php?n=7501:%E9%97%9C%E6%96%BC%E9%84%AD%E6%88%90%E5%8A%9F%E7%9A%84%E5%86%8D%E6%AC%A1%E8%AA%BF%E6%9F%A5" TargetMode="External"/><Relationship Id="rId228" Type="http://schemas.openxmlformats.org/officeDocument/2006/relationships/hyperlink" Target="http://wiki2.gamer.com.tw/wiki.php?n=7501:%E9%87%8D%E5%B0%8B%E7%8E%84%E5%A5%98%E4%B9%8B%E8%B6%B3%E8%B7%A1" TargetMode="External"/><Relationship Id="rId435" Type="http://schemas.openxmlformats.org/officeDocument/2006/relationships/hyperlink" Target="http://wiki2.gamer.com.tw/wiki.php?n=7501%3A%E9%98%BF%E8%8C%B2%E7%89%B9%E5%85%8B%E7%9A%84%E7%9A%87%E5%B8%9D&amp;ss=7501" TargetMode="External"/><Relationship Id="rId477" Type="http://schemas.openxmlformats.org/officeDocument/2006/relationships/hyperlink" Target="http://wiki2.gamer.com.tw/wiki.php?n=7501%3A%E8%B2%A1%E5%AF%B6%E9%91%91%E5%AE%9A%E5%9C%B0%E5%9C%96" TargetMode="External"/><Relationship Id="rId600" Type="http://schemas.openxmlformats.org/officeDocument/2006/relationships/hyperlink" Target="https://wiki2.gamer.com.tw/wiki.php?n=7501:%E7%8E%8B%E6%AC%8A%E7%9A%84%E8%B1%A1%E5%BE%B5" TargetMode="External"/><Relationship Id="rId642" Type="http://schemas.openxmlformats.org/officeDocument/2006/relationships/hyperlink" Target="https://wiki2.gamer.com.tw/wiki.php?n=7501%3A%E5%A8%81%E7%88%BE%E5%A3%AB%E7%9A%84%E4%BA%9E%E7%91%9F&amp;ss=7501" TargetMode="External"/><Relationship Id="rId281" Type="http://schemas.openxmlformats.org/officeDocument/2006/relationships/hyperlink" Target="http://wiki2.gamer.com.tw/wiki.php?n=7501%3A%E5%8F%A4%E4%BB%A3%E7%9A%84%E5%B0%8F%E5%88%80&amp;ss=7501" TargetMode="External"/><Relationship Id="rId337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502" Type="http://schemas.openxmlformats.org/officeDocument/2006/relationships/hyperlink" Target="http://wiki2.gamer.com.tw/wiki.php?n=7501:%E5%A6%96%E8%89%B7%E9%9D%A2%E5%85%B7%E7%9A%84%E5%82%B3%E8%81%9E" TargetMode="External"/><Relationship Id="rId34" Type="http://schemas.openxmlformats.org/officeDocument/2006/relationships/hyperlink" Target="https://wiki2.gamer.com.tw/wiki.php?n=7501%3A%E5%A4%A9%E5%B9%B3%E7%9A%84%E9%A6%99%E6%9C%A8&amp;ss=7501" TargetMode="External"/><Relationship Id="rId76" Type="http://schemas.openxmlformats.org/officeDocument/2006/relationships/hyperlink" Target="http://wiki2.gamer.com.tw/wiki.php?n=7501%3A%E6%B0%B8%E6%81%92%E7%9A%84%E7%BE%A4%E6%98%9F&amp;ss=7501" TargetMode="External"/><Relationship Id="rId141" Type="http://schemas.openxmlformats.org/officeDocument/2006/relationships/hyperlink" Target="http://wiki2.gamer.com.tw/wiki.php?n=7501%3A%E5%90%84%E6%9C%89%E8%87%AA%E8%B1%AA&amp;ss=7501" TargetMode="External"/><Relationship Id="rId379" Type="http://schemas.openxmlformats.org/officeDocument/2006/relationships/hyperlink" Target="http://wiki2.gamer.com.tw/wiki.php?n=7501%3A%E7%84%A1%E6%B3%95%E9%96%B1%E8%AE%80%E7%9A%84%E6%89%8B%E7%A8%BF&amp;ss=7501" TargetMode="External"/><Relationship Id="rId544" Type="http://schemas.openxmlformats.org/officeDocument/2006/relationships/hyperlink" Target="http://wiki2.gamer.com.tw/wiki.php?n=7501%3A%E6%89%BE%E5%87%BA%E5%A4%A7%E7%9B%9C%E5%A2%93%E9%9B%86%E5%9C%98%E7%9A%84%E5%A4%A7%E6%9C%AC%E7%87%9F" TargetMode="External"/><Relationship Id="rId586" Type="http://schemas.openxmlformats.org/officeDocument/2006/relationships/hyperlink" Target="https://wiki2.gamer.com.tw/wiki.php?n=7501:%E8%A1%9B%E5%9F%8E" TargetMode="External"/><Relationship Id="rId7" Type="http://schemas.openxmlformats.org/officeDocument/2006/relationships/hyperlink" Target="http://wiki2.gamer.com.tw/wiki.php?n=7501%3A%E5%8D%B0%E5%8A%A0%E5%8A%87%E6%83%85" TargetMode="External"/><Relationship Id="rId183" Type="http://schemas.openxmlformats.org/officeDocument/2006/relationships/hyperlink" Target="http://wiki2.gamer.com.tw/wiki.php?n=7501:%E4%BF%84%E7%BE%85%E6%96%AF%E7%9A%84%E5%82%B3%E7%B5%B1%E6%A8%82%E5%99%A8" TargetMode="External"/><Relationship Id="rId239" Type="http://schemas.openxmlformats.org/officeDocument/2006/relationships/hyperlink" Target="http://wiki2.gamer.com.tw/wiki.php?n=7501%3A%E7%94%9F%E7%89%A9%E5%AD%B8%E5%9C%B0%E5%9C%96" TargetMode="External"/><Relationship Id="rId390" Type="http://schemas.openxmlformats.org/officeDocument/2006/relationships/hyperlink" Target="http://wiki2.gamer.com.tw/wiki.php?n=7501:%E5%8F%97%E4%B8%AD%E6%96%B7%E7%9A%84%E5%A7%94%E8%A8%97" TargetMode="External"/><Relationship Id="rId404" Type="http://schemas.openxmlformats.org/officeDocument/2006/relationships/hyperlink" Target="http://wiki2.gamer.com.tw/wiki.php?n=7501%3A%E4%BD%86%E4%B8%81%E7%9A%84%E9%95%B7%E7%AF%87%E6%95%98%E4%BA%8B%E8%A9%A9&amp;ss=7501" TargetMode="External"/><Relationship Id="rId446" Type="http://schemas.openxmlformats.org/officeDocument/2006/relationships/hyperlink" Target="http://wiki2.gamer.com.tw/wiki.php?n=7501%3A%E8%B2%A1%E5%AF%B6%E9%91%91%E5%AE%9A%E5%9C%B0%E5%9C%96" TargetMode="External"/><Relationship Id="rId611" Type="http://schemas.openxmlformats.org/officeDocument/2006/relationships/hyperlink" Target="https://wiki2.gamer.com.tw/wiki.php?n=7501:%E8%A1%9B%E5%9F%8E" TargetMode="External"/><Relationship Id="rId653" Type="http://schemas.openxmlformats.org/officeDocument/2006/relationships/hyperlink" Target="https://wiki2.gamer.com.tw/wiki.php?n=7501:%E6%8C%91%E6%88%B0" TargetMode="External"/><Relationship Id="rId250" Type="http://schemas.openxmlformats.org/officeDocument/2006/relationships/hyperlink" Target="http://wiki2.gamer.com.tw/wiki.php?n=7501%3A%E6%83%91%E4%BA%BA%E7%9A%84%E8%B1%8E%E7%90%B4&amp;ss=7501" TargetMode="External"/><Relationship Id="rId292" Type="http://schemas.openxmlformats.org/officeDocument/2006/relationships/hyperlink" Target="http://wiki2.gamer.com.tw/wiki.php?n=7501:%E5%B0%8D%E8%A9%B1%E7%9A%84%E9%9F%B3%E8%89%B2" TargetMode="External"/><Relationship Id="rId306" Type="http://schemas.openxmlformats.org/officeDocument/2006/relationships/hyperlink" Target="http://wiki2.gamer.com.tw/wiki.php?n=7501:%E6%B2%89%E9%BB%98%E7%9A%84%E5%A4%A7%E9%BC%93" TargetMode="External"/><Relationship Id="rId488" Type="http://schemas.openxmlformats.org/officeDocument/2006/relationships/hyperlink" Target="http://wiki2.gamer.com.tw/wiki.php?n=7501%3A%E8%B2%A1%E5%AF%B6%E9%91%91%E5%AE%9A%E5%9C%B0%E5%9C%96" TargetMode="External"/><Relationship Id="rId45" Type="http://schemas.openxmlformats.org/officeDocument/2006/relationships/hyperlink" Target="https://wiki2.gamer.com.tw/wiki.php?n=7501:%E8%B2%A1%E5%AF%B6%E9%91%91%E5%AE%9A%E5%9C%B0%E5%9C%96" TargetMode="External"/><Relationship Id="rId87" Type="http://schemas.openxmlformats.org/officeDocument/2006/relationships/hyperlink" Target="http://wiki2.gamer.com.tw/wiki.php?n=7501%3A%E4%B8%8D%E9%9A%95%E4%B9%8B%E6%98%9F&amp;ss=7501" TargetMode="External"/><Relationship Id="rId110" Type="http://schemas.openxmlformats.org/officeDocument/2006/relationships/hyperlink" Target="http://wiki2.gamer.com.tw/wiki.php?n=7501%3A%E8%A1%80%E8%89%B2%E7%9A%84%E5%AF%B6%E7%9F%B3&amp;ss=7501" TargetMode="External"/><Relationship Id="rId348" Type="http://schemas.openxmlformats.org/officeDocument/2006/relationships/hyperlink" Target="http://wiki2.gamer.com.tw/wiki.php?n=7501%3A%E6%99%82%E5%B0%9A%E7%9A%84%E6%A1%8C%E5%B8%83&amp;ss=7501" TargetMode="External"/><Relationship Id="rId513" Type="http://schemas.openxmlformats.org/officeDocument/2006/relationships/hyperlink" Target="http://wiki2.gamer.com.tw/wiki.php?n=7501%3A%E8%B2%A1%E5%AF%B6%E9%91%91%E5%AE%9A%E5%9C%B0%E5%9C%96" TargetMode="External"/><Relationship Id="rId555" Type="http://schemas.openxmlformats.org/officeDocument/2006/relationships/hyperlink" Target="https://wiki2.gamer.com.tw/wiki.php?n=7501%3A%E8%81%96%E5%85%B8%E7%9A%84%E7%A8%AE%E9%A1%9E&amp;ss=7501" TargetMode="External"/><Relationship Id="rId597" Type="http://schemas.openxmlformats.org/officeDocument/2006/relationships/hyperlink" Target="https://wiki2.gamer.com.tw/wiki.php?n=7501%3A%E4%BF%84%E7%BE%85%E6%96%AF%E7%9A%84%E7%9A%AE%E9%9D%A9&amp;ss=7501" TargetMode="External"/><Relationship Id="rId152" Type="http://schemas.openxmlformats.org/officeDocument/2006/relationships/hyperlink" Target="http://wiki2.gamer.com.tw/wiki.php?n=7501:%E6%80%9D%E6%83%B3%E8%AD%B0%E8%AB%96" TargetMode="External"/><Relationship Id="rId194" Type="http://schemas.openxmlformats.org/officeDocument/2006/relationships/hyperlink" Target="http://wiki2.gamer.com.tw/wiki.php?n=7501%3A%E8%B2%A1%E5%AF%B6%E9%91%91%E5%AE%9A%E5%9C%B0%E5%9C%96" TargetMode="External"/><Relationship Id="rId208" Type="http://schemas.openxmlformats.org/officeDocument/2006/relationships/hyperlink" Target="http://wiki2.gamer.com.tw/wiki.php?n=7501%3A%E7%82%BA%E7%B9%BC%E6%89%BF%E9%81%BA%E5%BF%97" TargetMode="External"/><Relationship Id="rId41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457" Type="http://schemas.openxmlformats.org/officeDocument/2006/relationships/hyperlink" Target="http://wiki2.gamer.com.tw/wiki.php?n=7501%3A%E8%B2%A1%E5%AF%B6%E9%91%91%E5%AE%9A%E5%9C%B0%E5%9C%96" TargetMode="External"/><Relationship Id="rId622" Type="http://schemas.openxmlformats.org/officeDocument/2006/relationships/hyperlink" Target="https://wiki2.gamer.com.tw/wiki.php?n=7501:%E6%94%9C%E5%B8%B6%E6%9B%B8%E7%9A%84%E7%94%B7%E4%BA%BA" TargetMode="External"/><Relationship Id="rId261" Type="http://schemas.openxmlformats.org/officeDocument/2006/relationships/hyperlink" Target="http://wiki2.gamer.com.tw/wiki.php?n=7501%3A%E8%B2%A1%E5%AF%B6%E9%91%91%E5%AE%9A%E5%9C%B0%E5%9C%96" TargetMode="External"/><Relationship Id="rId499" Type="http://schemas.openxmlformats.org/officeDocument/2006/relationships/hyperlink" Target="http://wiki2.gamer.com.tw/wiki.php?n=7501%3A%E7%A5%AD%E7%A5%80%E5%AE%99%E6%96%AF%E7%9A%84%E7%A5%AD%E5%85%B8&amp;ss=7501" TargetMode="External"/><Relationship Id="rId664" Type="http://schemas.openxmlformats.org/officeDocument/2006/relationships/printerSettings" Target="../printerSettings/printerSettings5.bin"/><Relationship Id="rId14" Type="http://schemas.openxmlformats.org/officeDocument/2006/relationships/hyperlink" Target="http://wiki2.gamer.com.tw/wiki.php?n=7501%3A%E5%B7%A8%E5%8C%A0%E6%AD%8C%E6%98%9F%E7%B3%BB%E5%88%97" TargetMode="External"/><Relationship Id="rId56" Type="http://schemas.openxmlformats.org/officeDocument/2006/relationships/hyperlink" Target="https://gvdb.mydns.jp/db/module/QuestDB/action/QuestShow?id=6206" TargetMode="External"/><Relationship Id="rId317" Type="http://schemas.openxmlformats.org/officeDocument/2006/relationships/hyperlink" Target="http://wiki2.gamer.com.tw/wiki.php?n=7501%3A%E9%86%AB%E5%AD%B8%E6%9B%B8%E4%B8%AD%E7%9A%84%E6%9C%80%E9%AB%98%E6%AC%8A%E5%A8%81&amp;ss=7501" TargetMode="External"/><Relationship Id="rId359" Type="http://schemas.openxmlformats.org/officeDocument/2006/relationships/hyperlink" Target="http://wiki2.gamer.com.tw/wiki.php?n=7501%3A%E5%A5%87%E5%A6%99%E7%9A%84%E8%A9%A9%E9%9B%86&amp;ss=7501" TargetMode="External"/><Relationship Id="rId524" Type="http://schemas.openxmlformats.org/officeDocument/2006/relationships/hyperlink" Target="http://wiki2.gamer.com.tw/wiki.php?n=7501%3A%E7%89%B9%E6%B4%9B%E4%BC%8A%E6%88%B0%E7%88%AD%E7%9A%84%E6%95%85%E4%BA%8B&amp;ss=7501" TargetMode="External"/><Relationship Id="rId566" Type="http://schemas.openxmlformats.org/officeDocument/2006/relationships/hyperlink" Target="https://wiki2.gamer.com.tw/wiki.php?n=7501%3A%E9%9D%9E%E6%B4%B2%E7%9A%84%E7%89%B9%E8%89%B2%E6%A8%82%E5%99%A8&amp;ss=7501" TargetMode="External"/><Relationship Id="rId98" Type="http://schemas.openxmlformats.org/officeDocument/2006/relationships/hyperlink" Target="http://wiki2.gamer.com.tw/wiki.php?n=7501%3A%E9%80%81%E7%B5%A6%E4%BD%A0%E7%9A%84%E6%AD%8C%E8%A9%9E&amp;ss=7501" TargetMode="External"/><Relationship Id="rId121" Type="http://schemas.openxmlformats.org/officeDocument/2006/relationships/hyperlink" Target="http://wiki2.gamer.com.tw/wiki.php?n=7501:%E3%80%8C%E9%84%AD%E6%88%90%E5%8A%9F%E3%80%8D%E4%B9%8B%E7%9B%B8%E9%97%9C%E8%AA%BF%E6%9F%A5" TargetMode="External"/><Relationship Id="rId163" Type="http://schemas.openxmlformats.org/officeDocument/2006/relationships/hyperlink" Target="http://wiki2.gamer.com.tw/wiki.php?n=7501%3A%E5%B1%85%E4%BD%8F%E6%96%BC%E6%96%B0%E5%B9%BE%E5%85%A7%E4%BA%9E%E7%9A%84%E4%BA%BA%E5%80%91&amp;ss=7501" TargetMode="External"/><Relationship Id="rId219" Type="http://schemas.openxmlformats.org/officeDocument/2006/relationships/hyperlink" Target="http://wiki2.gamer.com.tw/wiki.php?n=7501:%E5%8A%88%E9%9B%B7%E4%B9%8B%E5%88%83" TargetMode="External"/><Relationship Id="rId370" Type="http://schemas.openxmlformats.org/officeDocument/2006/relationships/hyperlink" Target="http://wiki2.gamer.com.tw/wiki.php?n=7501%3A%E7%88%AA%E5%93%87%E7%9A%84%E6%A8%82%E5%99%A8&amp;ss=7501" TargetMode="External"/><Relationship Id="rId426" Type="http://schemas.openxmlformats.org/officeDocument/2006/relationships/hyperlink" Target="http://wiki2.gamer.com.tw/wiki.php?n=7501%3A%E7%88%AA%E5%93%87%E7%9A%84%E6%A8%82%E5%99%A8&amp;ss=7501" TargetMode="External"/><Relationship Id="rId633" Type="http://schemas.openxmlformats.org/officeDocument/2006/relationships/hyperlink" Target="https://wiki2.gamer.com.tw/wiki.php?n=7501:%E6%89%8B%E6%8A%84%E6%9C%AC%E7%9A%84%E6%95%85%E9%84%89" TargetMode="External"/><Relationship Id="rId230" Type="http://schemas.openxmlformats.org/officeDocument/2006/relationships/hyperlink" Target="http://wiki2.gamer.com.tw/wiki.php?ss=7501&amp;n=7501:%E7%88%B6%E8%A6%AA%E7%9A%84%E9%AD%AF%E7%89%B9%E7%90%B4" TargetMode="External"/><Relationship Id="rId468" Type="http://schemas.openxmlformats.org/officeDocument/2006/relationships/hyperlink" Target="http://wiki2.gamer.com.tw/wiki.php?n=7501:%E6%9C%9D%E9%AE%AE&amp;ss=7501&amp;f=M" TargetMode="External"/><Relationship Id="rId25" Type="http://schemas.openxmlformats.org/officeDocument/2006/relationships/hyperlink" Target="http://wiki2.gamer.com.tw/wiki.php?n=7501:%E5%9C%8B%E7%8E%8B%E5%A4%A7%E9%81%93%E7%B3%BB%E5%88%97" TargetMode="External"/><Relationship Id="rId67" Type="http://schemas.openxmlformats.org/officeDocument/2006/relationships/hyperlink" Target="http://wiki2.gamer.com.tw/wiki.php?n=7501:%E6%9C%AA%E4%BE%86%E4%B9%8B%E6%AD%B8%E8%99%95" TargetMode="External"/><Relationship Id="rId272" Type="http://schemas.openxmlformats.org/officeDocument/2006/relationships/hyperlink" Target="http://wiki2.gamer.com.tw/wiki.php?n=7501%3A%E7%8D%85%E5%BF%83%E7%8E%8B%E7%90%86%E6%9F%A5&amp;ss=7501" TargetMode="External"/><Relationship Id="rId328" Type="http://schemas.openxmlformats.org/officeDocument/2006/relationships/hyperlink" Target="http://wiki2.gamer.com.tw/wiki.php?n=7501:%E6%9C%9D%E9%AE%AE%E7%8E%8B%E6%9C%9D%E6%94%BF%E6%B2%BB%E4%B9%8B%E5%9F%BA%E6%BA%96" TargetMode="External"/><Relationship Id="rId535" Type="http://schemas.openxmlformats.org/officeDocument/2006/relationships/hyperlink" Target="https://wiki2.gamer.com.tw/wiki.php?n=7501%3A%E9%A0%90%E8%A6%8B%E8%80%85%E8%88%87%E5%BC%95%E5%B0%8E%E8%80%85&amp;ss=7501" TargetMode="External"/><Relationship Id="rId577" Type="http://schemas.openxmlformats.org/officeDocument/2006/relationships/hyperlink" Target="https://wiki2.gamer.com.tw/wiki.php?n=7501%3A%E4%BE%9B%E5%93%81%E7%9A%84%E9%9B%95%E5%83%8F&amp;ss=7501" TargetMode="External"/><Relationship Id="rId132" Type="http://schemas.openxmlformats.org/officeDocument/2006/relationships/hyperlink" Target="http://wiki2.gamer.com.tw/wiki.php?n=7501%3A%E6%9C%80%E4%B8%8A%E7%AD%89%E7%9A%84%E9%BB%91%E7%8F%8D%E7%8F%A0&amp;ss=7501" TargetMode="External"/><Relationship Id="rId174" Type="http://schemas.openxmlformats.org/officeDocument/2006/relationships/hyperlink" Target="http://wiki2.gamer.com.tw/wiki.php?n=7501%3A%E8%BF%AB%E4%BA%BA%E7%9A%84%E9%9F%B3%E8%89%B2&amp;ss=7501" TargetMode="External"/><Relationship Id="rId381" Type="http://schemas.openxmlformats.org/officeDocument/2006/relationships/hyperlink" Target="http://wiki2.gamer.com.tw/wiki.php?n=7501%3A%E7%8F%AD%E8%A5%BF%E4%B9%8B%E6%B7%9A&amp;ss=7501" TargetMode="External"/><Relationship Id="rId602" Type="http://schemas.openxmlformats.org/officeDocument/2006/relationships/hyperlink" Target="https://wiki2.gamer.com.tw/wiki.php?n=7501%3A%E5%B0%8D%E5%BE%85%E7%95%B0%E9%82%A6%E7%9A%84%E7%9C%BC%E5%85%89&amp;ss=7501" TargetMode="External"/><Relationship Id="rId241" Type="http://schemas.openxmlformats.org/officeDocument/2006/relationships/hyperlink" Target="http://wiki2.gamer.com.tw/wiki.php?n=7501%3A%E4%BC%8A%E6%96%AF%E8%98%AD%E7%9A%84%E8%8B%B1%E9%9B%84&amp;ss=7501" TargetMode="External"/><Relationship Id="rId437" Type="http://schemas.openxmlformats.org/officeDocument/2006/relationships/hyperlink" Target="http://wiki2.gamer.com.tw/wiki.php?n=7501:%E6%97%A5%E6%9C%ACZipang&amp;ss=7501&amp;f=M" TargetMode="External"/><Relationship Id="rId479" Type="http://schemas.openxmlformats.org/officeDocument/2006/relationships/hyperlink" Target="http://wiki2.gamer.com.tw/wiki.php?n=7501:%E6%97%A5%E6%9C%ACZipang&amp;ss=7501&amp;f=M" TargetMode="External"/><Relationship Id="rId644" Type="http://schemas.openxmlformats.org/officeDocument/2006/relationships/hyperlink" Target="https://wiki2.gamer.com.tw/wiki.php?n=7501%3A%E5%8F%A6%E4%B8%80%E5%80%8B%E4%B8%96%E7%95%8C&amp;ss=7501" TargetMode="External"/><Relationship Id="rId36" Type="http://schemas.openxmlformats.org/officeDocument/2006/relationships/hyperlink" Target="https://wiki2.gamer.com.tw/wiki.php?n=7501%3A%E7%99%BE%E6%BF%9F%E7%8E%8B%E7%9A%84%E8%AD%B7%E7%AC%A6&amp;ss=7501" TargetMode="External"/><Relationship Id="rId283" Type="http://schemas.openxmlformats.org/officeDocument/2006/relationships/hyperlink" Target="http://wiki2.gamer.com.tw/wiki.php?n=7501:%E5%A5%B8%E9%9B%84%E7%9A%84%E5%BB%AC%E5%B1%B1%E7%9C%9F%E9%9D%A2%E7%9B%AE" TargetMode="External"/><Relationship Id="rId339" Type="http://schemas.openxmlformats.org/officeDocument/2006/relationships/hyperlink" Target="http://wiki2.gamer.com.tw/wiki.php?n=7501%3A%E6%97%A5%E6%BC%B8%E6%AF%80%E6%90%8D%E7%9A%84%E5%90%8D%E7%95%AB&amp;ss=7501" TargetMode="External"/><Relationship Id="rId490" Type="http://schemas.openxmlformats.org/officeDocument/2006/relationships/hyperlink" Target="http://wiki2.gamer.com.tw/wiki.php?n=7501%3A%E8%B2%A1%E5%AF%B6%E9%91%91%E5%AE%9A%E5%9C%B0%E5%9C%96" TargetMode="External"/><Relationship Id="rId504" Type="http://schemas.openxmlformats.org/officeDocument/2006/relationships/hyperlink" Target="http://wiki2.gamer.com.tw/wiki.php?n=7501%3A%E9%98%BF%E6%96%AF%E5%A1%94%E7%89%B9%E7%9A%84%E5%AF%B6%E7%8E%89&amp;ss=7501" TargetMode="External"/><Relationship Id="rId546" Type="http://schemas.openxmlformats.org/officeDocument/2006/relationships/hyperlink" Target="https://wiki2.gamer.com.tw/wiki.php?n=7501:%E7%A5%9E%E8%A9%B1%E4%B8%AD%E7%9A%84%E5%B7%A8%E5%A4%A7%E7%94%9F%E7%89%A9" TargetMode="External"/><Relationship Id="rId78" Type="http://schemas.openxmlformats.org/officeDocument/2006/relationships/hyperlink" Target="http://wiki2.gamer.com.tw/wiki.php?n=7501%3A%E9%AD%94%E6%80%A7%E4%B9%8B%E9%91%BD&amp;ss=7501" TargetMode="External"/><Relationship Id="rId101" Type="http://schemas.openxmlformats.org/officeDocument/2006/relationships/hyperlink" Target="http://wiki2.gamer.com.tw/wiki.php?n=7501:%E5%AE%B6%E6%97%8F" TargetMode="External"/><Relationship Id="rId143" Type="http://schemas.openxmlformats.org/officeDocument/2006/relationships/hyperlink" Target="http://wiki2.gamer.com.tw/wiki.php?n=7501:%E7%84%A1%E6%B3%95%E7%90%86%E8%A7%A3%E7%9A%84%E4%BF%A1" TargetMode="External"/><Relationship Id="rId185" Type="http://schemas.openxmlformats.org/officeDocument/2006/relationships/hyperlink" Target="http://wiki2.gamer.com.tw/wiki.php?n=7501%3A%E5%8F%97%E4%BA%BA%E5%82%B3%E9%A0%8C%E4%B9%8B%E8%8B%B1%E9%9B%84&amp;ss=7501" TargetMode="External"/><Relationship Id="rId350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406" Type="http://schemas.openxmlformats.org/officeDocument/2006/relationships/hyperlink" Target="http://wiki2.gamer.com.tw/wiki.php?n=7501:%E9%AB%98%E9%BA%97%E7%9A%84%E8%A8%98%E9%8C%84" TargetMode="External"/><Relationship Id="rId588" Type="http://schemas.openxmlformats.org/officeDocument/2006/relationships/hyperlink" Target="https://wiki2.gamer.com.tw/wiki.php?n=7501%3A%E7%99%BE%E6%BF%9F%E9%83%BD%E5%9F%8E%E4%B9%8B%E9%81%BA%E8%B7%A1&amp;ss=7501" TargetMode="External"/><Relationship Id="rId9" Type="http://schemas.openxmlformats.org/officeDocument/2006/relationships/hyperlink" Target="http://wiki2.gamer.com.tw/wiki.php?n=7501:%E6%94%B6%E5%BE%A9%E5%A4%B1%E5%9C%B0%E9%81%8B%E5%8B%95%E7%B3%BB%E5%88%97" TargetMode="External"/><Relationship Id="rId210" Type="http://schemas.openxmlformats.org/officeDocument/2006/relationships/hyperlink" Target="https://wiki2.gamer.com.tw/wiki.php?n=7501%3A%E8%B2%B4%E5%A9%A6%E4%BA%BA%E7%9A%84%E9%A6%99%E7%9A%82&amp;ss=7501" TargetMode="External"/><Relationship Id="rId392" Type="http://schemas.openxmlformats.org/officeDocument/2006/relationships/hyperlink" Target="http://wiki2.gamer.com.tw/wiki.php?n=7501%3A%E8%81%B3%E7%AB%8B%E6%96%BC%E5%AE%89%E5%9C%B0%E6%96%AF%E4%B9%8B%E9%83%BD&amp;ss=7501" TargetMode="External"/><Relationship Id="rId448" Type="http://schemas.openxmlformats.org/officeDocument/2006/relationships/hyperlink" Target="http://wiki2.gamer.com.tw/wiki.php?n=7501:%E7%BE%A4%E9%9B%84%E5%89%B2%E6%93%9A%E7%9A%84%E7%89%A9%E8%AA%9E" TargetMode="External"/><Relationship Id="rId613" Type="http://schemas.openxmlformats.org/officeDocument/2006/relationships/hyperlink" Target="https://wiki2.gamer.com.tw/wiki.php?n=7501:%E7%88%AA%E5%93%87%E7%9A%84%E6%A8%82%E5%99%A8" TargetMode="External"/><Relationship Id="rId655" Type="http://schemas.openxmlformats.org/officeDocument/2006/relationships/hyperlink" Target="https://wiki2.gamer.com.tw/wiki.php?n=7501%3A%E7%8E%8B%E5%AE%A4%E6%B2%89%E8%88%B9%E4%BA%8B%E4%BB%B6%E7%9A%84%E7%9C%9F%E7%9B%B8&amp;ss=7501" TargetMode="External"/><Relationship Id="rId252" Type="http://schemas.openxmlformats.org/officeDocument/2006/relationships/hyperlink" Target="http://wiki2.gamer.com.tw/wiki.php?n=7501:%E6%97%A5%E6%9C%ACZipang&amp;ss=7501&amp;f=M" TargetMode="External"/><Relationship Id="rId294" Type="http://schemas.openxmlformats.org/officeDocument/2006/relationships/hyperlink" Target="http://wiki2.gamer.com.tw/wiki.php?n=7501%3A%E7%BE%8E%E4%BA%BA%E9%AD%9A%E4%B9%8B%E6%B7%9A&amp;ss=7501" TargetMode="External"/><Relationship Id="rId308" Type="http://schemas.openxmlformats.org/officeDocument/2006/relationships/hyperlink" Target="http://wiki2.gamer.com.tw/wiki.php?n=7501:%E8%BC%83%E5%B0%8F%E8%AA%AA%E6%9C%89%E8%B6%A3%E7%9A%84%E6%AD%B7%E5%8F%B2" TargetMode="External"/><Relationship Id="rId515" Type="http://schemas.openxmlformats.org/officeDocument/2006/relationships/hyperlink" Target="http://wiki2.gamer.com.tw/wiki.php?n=7501%3A%E8%B2%A1%E5%AF%B6%E9%91%91%E5%AE%9A%E5%9C%B0%E5%9C%96" TargetMode="External"/><Relationship Id="rId47" Type="http://schemas.openxmlformats.org/officeDocument/2006/relationships/hyperlink" Target="https://wiki2.gamer.com.tw/wiki.php?n=7501:%E8%B2%A1%E5%AF%B6%E9%91%91%E5%AE%9A%E5%9C%B0%E5%9C%96" TargetMode="External"/><Relationship Id="rId89" Type="http://schemas.openxmlformats.org/officeDocument/2006/relationships/hyperlink" Target="http://wiki2.gamer.com.tw/wiki.php?n=7501:%E6%B5%B7%E7%9B%9C%E8%AB%96" TargetMode="External"/><Relationship Id="rId112" Type="http://schemas.openxmlformats.org/officeDocument/2006/relationships/hyperlink" Target="http://wiki2.gamer.com.tw/wiki.php?n=7501:%E5%96%84%E6%84%8F%E7%9A%84%E8%AC%8A%E8%A8%80" TargetMode="External"/><Relationship Id="rId154" Type="http://schemas.openxmlformats.org/officeDocument/2006/relationships/hyperlink" Target="http://wiki2.gamer.com.tw/wiki.php?n=7501%3A%E5%88%97%E6%96%AF%E5%8A%A0%E7%89%B9%E9%AD%AF&amp;ss=7501" TargetMode="External"/><Relationship Id="rId361" Type="http://schemas.openxmlformats.org/officeDocument/2006/relationships/hyperlink" Target="http://wiki2.gamer.com.tw/wiki.php?n=7501%3A%E8%BF%BD%E6%B1%82%E8%81%96%E7%B4%84%E7%BF%B0%E9%A6%96%E7%B4%9A%E7%9A%84%E5%A7%91%E5%A8%98&amp;ss=7501" TargetMode="External"/><Relationship Id="rId557" Type="http://schemas.openxmlformats.org/officeDocument/2006/relationships/hyperlink" Target="https://wiki2.gamer.com.tw/wiki.php?n=7501%3A%E3%80%8A%E5%95%9F%E7%A4%BA%E9%8C%84%E3%80%8B%E4%B8%AD%E7%9A%84%E8%99%9F&amp;ss=7501" TargetMode="External"/><Relationship Id="rId599" Type="http://schemas.openxmlformats.org/officeDocument/2006/relationships/hyperlink" Target="https://wiki2.gamer.com.tw/wiki.php?n=7501%3A%E5%9C%B0%E4%B8%8B%E5%A2%93%E5%9C%B0%E7%9A%84%E8%AC%9B%E8%BF%B0&amp;ss=7501" TargetMode="External"/><Relationship Id="rId196" Type="http://schemas.openxmlformats.org/officeDocument/2006/relationships/hyperlink" Target="http://wiki2.gamer.com.tw/wiki.php?n=7501:%E9%9D%92%E7%9A%84%E5%AF%B6%E7%89%A9" TargetMode="External"/><Relationship Id="rId417" Type="http://schemas.openxmlformats.org/officeDocument/2006/relationships/hyperlink" Target="http://wiki2.gamer.com.tw/wiki.php?n=7501%3A%E8%98%87%E4%B8%B9%E7%9A%84%E7%9A%87%E5%86%A0&amp;ss=7501" TargetMode="External"/><Relationship Id="rId459" Type="http://schemas.openxmlformats.org/officeDocument/2006/relationships/hyperlink" Target="http://wiki2.gamer.com.tw/wiki.php?n=7501%3A%E4%BC%8A%E6%96%AF%E8%98%AD%E7%9A%84%E6%AD%B7%E5%8F%B2%E8%A7%80&amp;ss=7501" TargetMode="External"/><Relationship Id="rId624" Type="http://schemas.openxmlformats.org/officeDocument/2006/relationships/hyperlink" Target="https://wiki2.gamer.com.tw/wiki.php?n=7501%3A%E5%85%A7%E5%AE%B9%E4%B8%8D%E5%A6%A5%E7%9A%84%E6%89%8B%E6%8A%84%E6%9C%AC&amp;ss=7501" TargetMode="External"/><Relationship Id="rId16" Type="http://schemas.openxmlformats.org/officeDocument/2006/relationships/hyperlink" Target="http://wiki2.gamer.com.tw/wiki.php?n=7501:%E7%89%B9%E6%B4%9B%E4%BC%8A%E6%88%B0%E7%88%AD%E7%B3%BB%E5%88%97" TargetMode="External"/><Relationship Id="rId221" Type="http://schemas.openxmlformats.org/officeDocument/2006/relationships/hyperlink" Target="https://wiki2.gamer.com.tw/wiki.php?n=7501%3A%E5%8F%A4%E5%9F%83%E5%8F%8A%E7%9A%84%E5%AF%B6%E7%9F%B3&amp;ss=7501" TargetMode="External"/><Relationship Id="rId263" Type="http://schemas.openxmlformats.org/officeDocument/2006/relationships/hyperlink" Target="http://wiki2.gamer.com.tw/wiki.php?ss=7501&amp;n=7501:%E6%B4%9B%E5%80%AB%E7%B4%A2%E7%9A%84%E6%94%B6%E9%9B%86%E5%93%81" TargetMode="External"/><Relationship Id="rId319" Type="http://schemas.openxmlformats.org/officeDocument/2006/relationships/hyperlink" Target="http://wiki2.gamer.com.tw/wiki.php?n=7501:%E7%BD%95%E8%A6%8B%E4%B9%8B%E8%88%9E" TargetMode="External"/><Relationship Id="rId470" Type="http://schemas.openxmlformats.org/officeDocument/2006/relationships/hyperlink" Target="http://wiki2.gamer.com.tw/wiki.php?n=7501:%E8%81%96%E4%BA%BA%E4%B9%8B%E6%9D%96" TargetMode="External"/><Relationship Id="rId526" Type="http://schemas.openxmlformats.org/officeDocument/2006/relationships/hyperlink" Target="http://wiki2.gamer.com.tw/wiki.php?n=7501%3A%E8%B2%A1%E5%AF%B6%E9%91%91%E5%AE%9A%E5%9C%B0%E5%9C%96" TargetMode="External"/><Relationship Id="rId58" Type="http://schemas.openxmlformats.org/officeDocument/2006/relationships/hyperlink" Target="http://gvdb.mydns.jp/db/module/QuestDB/action/QuestShow?id=6189" TargetMode="External"/><Relationship Id="rId123" Type="http://schemas.openxmlformats.org/officeDocument/2006/relationships/hyperlink" Target="http://wiki2.gamer.com.tw/wiki.php?n=7501%3A%E6%8C%91%E9%81%B8%E4%BA%BA%E7%9A%84%E5%AF%B6%E7%9F%B3&amp;ss=7501" TargetMode="External"/><Relationship Id="rId330" Type="http://schemas.openxmlformats.org/officeDocument/2006/relationships/hyperlink" Target="http://wiki2.gamer.com.tw/wiki.php?n=7501:%E6%9D%B1%E6%96%B9%E3%80%81%E5%A5%87%E8%B9%9F%E4%B9%8B%E5%B3%B6&amp;ss=7501&amp;f=M" TargetMode="External"/><Relationship Id="rId568" Type="http://schemas.openxmlformats.org/officeDocument/2006/relationships/hyperlink" Target="https://wiki2.gamer.com.tw/wiki.php?n=7501%3A%E6%8F%8F%E5%AF%AB%E5%A7%9C%E5%A4%AA%E5%85%AC%E7%9A%84%E6%96%87%E5%AD%B8%E4%BD%9C%E5%93%81&amp;ss=7501" TargetMode="External"/><Relationship Id="rId165" Type="http://schemas.openxmlformats.org/officeDocument/2006/relationships/hyperlink" Target="http://wiki2.gamer.com.tw/wiki.php?n=7501%3A%E5%A5%B3%E7%A5%9E%E4%B9%8B%E9%AD%82&amp;ss=7501" TargetMode="External"/><Relationship Id="rId372" Type="http://schemas.openxmlformats.org/officeDocument/2006/relationships/hyperlink" Target="http://wiki2.gamer.com.tw/wiki.php?n=7501%3A%E6%99%82%E4%BB%A3%E7%9A%84%E5%AE%88%E8%AD%B7%E8%80%85&amp;ss=7501" TargetMode="External"/><Relationship Id="rId428" Type="http://schemas.openxmlformats.org/officeDocument/2006/relationships/hyperlink" Target="http://wiki2.gamer.com.tw/wiki.php?n=7501:%E5%85%B7%E5%82%B3%E7%B5%B1%E4%B9%8B%E9%9D%92%E7%93%B7" TargetMode="External"/><Relationship Id="rId635" Type="http://schemas.openxmlformats.org/officeDocument/2006/relationships/hyperlink" Target="https://wiki2.gamer.com.tw/wiki.php?n=7501:%E9%97%9C%E4%BF%82%E6%96%B0%E9%83%8E%E7%9A%84%E9%AB%94%E9%9D%A2" TargetMode="External"/><Relationship Id="rId232" Type="http://schemas.openxmlformats.org/officeDocument/2006/relationships/hyperlink" Target="http://wiki2.gamer.com.tw/wiki.php?n=7501%3A%E5%BA%AB%E7%88%BE%E7%89%B9%E6%96%AF%E5%B8%B6%E5%9C%A8%E8%BA%AB%E9%82%8A%E7%9A%84%E5%A7%91%E5%A8%98&amp;ss=7501" TargetMode="External"/><Relationship Id="rId274" Type="http://schemas.openxmlformats.org/officeDocument/2006/relationships/hyperlink" Target="http://wiki2.gamer.com.tw/wiki.php?n=7501:%E4%B8%89%E5%BD%A9%E4%B9%8B%E5%82%B3%E5%85%A5" TargetMode="External"/><Relationship Id="rId481" Type="http://schemas.openxmlformats.org/officeDocument/2006/relationships/hyperlink" Target="http://wiki2.gamer.com.tw/wiki.php?n=7501%3A%E8%B2%A1%E5%AF%B6%E9%91%91%E5%AE%9A%E5%9C%B0%E5%9C%96" TargetMode="External"/><Relationship Id="rId27" Type="http://schemas.openxmlformats.org/officeDocument/2006/relationships/hyperlink" Target="http://wiki2.gamer.com.tw/wiki.php?n=7501:%E5%9C%8B%E7%8E%8B%E5%A4%A7%E9%81%93%E7%B3%BB%E5%88%97" TargetMode="External"/><Relationship Id="rId69" Type="http://schemas.openxmlformats.org/officeDocument/2006/relationships/hyperlink" Target="http://wiki2.gamer.com.tw/wiki.php?n=7501:%E6%9D%B1%E6%B4%8B%E5%8D%A0%E8%A1%93%E7%9A%84%E8%A7%A3%E8%AA%AA%E6%9B%B8" TargetMode="External"/><Relationship Id="rId134" Type="http://schemas.openxmlformats.org/officeDocument/2006/relationships/hyperlink" Target="http://wiki2.gamer.com.tw/wiki.php?ss=7501&amp;n=7501:%E6%A2%85%E8%BF%AA%E5%A5%87%E5%AE%B6%E7%9A%84%E8%97%A5" TargetMode="External"/><Relationship Id="rId537" Type="http://schemas.openxmlformats.org/officeDocument/2006/relationships/hyperlink" Target="http://wiki2.gamer.com.tw/wiki.php?n=7501%3A%E5%8D%81%E5%AD%97%E8%BB%8D%E6%99%82%E4%BB%A3%E7%9A%84%E9%A8%8E%E5%A3%AB%E5%9C%98&amp;ss=7501" TargetMode="External"/><Relationship Id="rId579" Type="http://schemas.openxmlformats.org/officeDocument/2006/relationships/hyperlink" Target="https://wiki2.gamer.com.tw/wiki.php?n=7501%3A%E5%A4%A9%E9%AB%94%E4%B8%80%E8%A6%BD&amp;ss=7501" TargetMode="External"/><Relationship Id="rId80" Type="http://schemas.openxmlformats.org/officeDocument/2006/relationships/hyperlink" Target="http://wiki2.gamer.com.tw/wiki.php?n=7501%3A%E7%B2%BE%E9%9D%88%E5%8A%9B%E9%87%8F%E7%9A%84%E6%B3%89%E6%B9%A7&amp;ss=7501" TargetMode="External"/><Relationship Id="rId176" Type="http://schemas.openxmlformats.org/officeDocument/2006/relationships/hyperlink" Target="http://wiki2.gamer.com.tw/wiki.php?n=7501:%E7%82%BA%E7%A0%94%E7%A9%B6%E6%96%B0%E7%BE%85" TargetMode="External"/><Relationship Id="rId341" Type="http://schemas.openxmlformats.org/officeDocument/2006/relationships/hyperlink" Target="http://wiki2.gamer.com.tw/wiki.php?n=7501:GA3_WildWest&amp;ss=7501&amp;f=M" TargetMode="External"/><Relationship Id="rId383" Type="http://schemas.openxmlformats.org/officeDocument/2006/relationships/hyperlink" Target="http://wiki2.gamer.com.tw/wiki.php?n=7501%3A%E5%B0%8B%E6%89%BE%E5%95%86%E8%88%B9%E7%9A%84%E8%BC%89%E8%B2%A8%E5%90%A7&amp;ss=7501" TargetMode="External"/><Relationship Id="rId439" Type="http://schemas.openxmlformats.org/officeDocument/2006/relationships/hyperlink" Target="http://wiki2.gamer.com.tw/wiki.php?n=7501:%E5%A4%8F%E5%A8%81%E5%A4%B7%E7%9A%84%E5%82%B3%E7%B5%B1%E6%A8%82%E5%99%A8" TargetMode="External"/><Relationship Id="rId590" Type="http://schemas.openxmlformats.org/officeDocument/2006/relationships/hyperlink" Target="https://wiki2.gamer.com.tw/wiki.php?n=7501%3A%E7%A5%88%E7%A6%B1%E8%88%87%E8%B4%96%E7%BD%AA&amp;ss=7501" TargetMode="External"/><Relationship Id="rId604" Type="http://schemas.openxmlformats.org/officeDocument/2006/relationships/hyperlink" Target="https://wiki2.gamer.com.tw/wiki.php?n=7501%3A%E5%B0%8D%E5%BE%85%E7%95%B0%E9%82%A6%E7%9A%84%E7%9C%BC%E5%85%89&amp;ss=7501" TargetMode="External"/><Relationship Id="rId646" Type="http://schemas.openxmlformats.org/officeDocument/2006/relationships/hyperlink" Target="https://wiki2.gamer.com.tw/wiki.php?n=7501%3A%E9%97%9C%E4%BF%82%E6%96%B0%E9%83%8E%E7%9A%84%E9%AB%94%E9%9D%A2&amp;ss=7501" TargetMode="External"/><Relationship Id="rId201" Type="http://schemas.openxmlformats.org/officeDocument/2006/relationships/hyperlink" Target="http://wiki2.gamer.com.tw/wiki.php?n=7501:%E5%9B%9B%E5%AD%A3%E4%B9%8B%E5%A6%99" TargetMode="External"/><Relationship Id="rId243" Type="http://schemas.openxmlformats.org/officeDocument/2006/relationships/hyperlink" Target="http://wiki2.gamer.com.tw/wiki.php?n=7501%3A%E6%B0%B8%E9%81%A0%E7%9A%84%E7%9F%A2%E8%BB%8A%E8%8F%8A&amp;ss=7501" TargetMode="External"/><Relationship Id="rId285" Type="http://schemas.openxmlformats.org/officeDocument/2006/relationships/hyperlink" Target="http://wiki2.gamer.com.tw/wiki.php?n=7501%3A%E6%88%80%E6%84%9B%E6%98%AF%E4%BB%80%E9%BA%BC%EF%BC%9F&amp;ss=7501" TargetMode="External"/><Relationship Id="rId450" Type="http://schemas.openxmlformats.org/officeDocument/2006/relationships/hyperlink" Target="http://wiki2.gamer.com.tw/wiki.php?n=7501%3A%E6%B3%95%E5%AD%B8%E7%9A%84%E5%9F%BA%E7%A4%8E&amp;ss=7501" TargetMode="External"/><Relationship Id="rId506" Type="http://schemas.openxmlformats.org/officeDocument/2006/relationships/hyperlink" Target="http://wiki2.gamer.com.tw/wiki.php?n=7501%3A%E6%BD%94%E8%AB%BE%E6%AF%94%E9%9B%85%E7%9A%84%E5%B0%8F%E5%8A%8D&amp;ss=7501" TargetMode="External"/><Relationship Id="rId38" Type="http://schemas.openxmlformats.org/officeDocument/2006/relationships/hyperlink" Target="https://wiki2.gamer.com.tw/wiki.php?n=7501%3A%E6%90%9C%E7%B4%A2%E9%BB%83%E9%87%91%E9%84%89%E7%9A%84%E5%AF%B6%E8%97%8F&amp;ss=7501" TargetMode="External"/><Relationship Id="rId103" Type="http://schemas.openxmlformats.org/officeDocument/2006/relationships/hyperlink" Target="http://wiki2.gamer.com.tw/wiki.php?n=7501:%E8%97%8D%E5%A4%A9%E4%B8%8B%E4%B9%8B%E5%B9%BB%E8%B1%A1" TargetMode="External"/><Relationship Id="rId310" Type="http://schemas.openxmlformats.org/officeDocument/2006/relationships/hyperlink" Target="http://wiki2.gamer.com.tw/wiki.php?n=7501%3A%E8%B2%A1%E5%AF%B6%E9%91%91%E5%AE%9A%E5%9C%B0%E5%9C%96" TargetMode="External"/><Relationship Id="rId492" Type="http://schemas.openxmlformats.org/officeDocument/2006/relationships/hyperlink" Target="http://wiki2.gamer.com.tw/wiki.php?n=7501%3A%E5%81%89%E5%A4%A7%E7%9A%84%E6%97%85%E8%A1%8C%E8%A8%98&amp;ss=7501" TargetMode="External"/><Relationship Id="rId548" Type="http://schemas.openxmlformats.org/officeDocument/2006/relationships/hyperlink" Target="https://wiki2.gamer.com.tw/wiki.php?n=7501:%E4%B8%96%E7%95%8C%E4%B8%8A%E6%9C%80%E7%BE%8E%E7%9A%84%E6%9B%B8" TargetMode="External"/><Relationship Id="rId91" Type="http://schemas.openxmlformats.org/officeDocument/2006/relationships/hyperlink" Target="http://wiki2.gamer.com.tw/wiki.php?n=7501%3A%E8%AB%8B%E7%B5%A6%E6%88%91%E7%81%AB%E7%84%B0&amp;ss=7501" TargetMode="External"/><Relationship Id="rId145" Type="http://schemas.openxmlformats.org/officeDocument/2006/relationships/hyperlink" Target="https://wiki2.gamer.com.tw/wiki.php?n=7501%3A%E5%85%85%E6%BB%BF%E7%84%A1%E9%99%90%E5%8F%AF%E8%83%BD%E7%9A%84%E4%B8%96%E7%95%8C&amp;ss=7501" TargetMode="External"/><Relationship Id="rId187" Type="http://schemas.openxmlformats.org/officeDocument/2006/relationships/hyperlink" Target="http://wiki2.gamer.com.tw/wiki.php?n=7501:%E7%94%9F%E8%87%AA%E6%AF%92%E8%9B%87%E7%9A%84%E6%B0%91%E6%97%8F" TargetMode="External"/><Relationship Id="rId352" Type="http://schemas.openxmlformats.org/officeDocument/2006/relationships/hyperlink" Target="http://wiki2.gamer.com.tw/wiki.php?n=7501%3A%E5%A4%A7%E5%B8%9D%E7%9A%84%E5%9B%9E%E6%86%B6&amp;ss=7501" TargetMode="External"/><Relationship Id="rId394" Type="http://schemas.openxmlformats.org/officeDocument/2006/relationships/hyperlink" Target="http://wiki2.gamer.com.tw/wiki.php?n=7501%3A%E7%A5%9E%E9%AD%94%E6%A7%8D%E7%9A%84%E8%A9%9B%E5%92%92" TargetMode="External"/><Relationship Id="rId408" Type="http://schemas.openxmlformats.org/officeDocument/2006/relationships/hyperlink" Target="http://wiki2.gamer.com.tw/wiki.php?n=7501%3A%E5%A4%9A%E6%89%8D%E7%9A%84%E8%A9%A9%E4%BA%BA&amp;ss=7501" TargetMode="External"/><Relationship Id="rId615" Type="http://schemas.openxmlformats.org/officeDocument/2006/relationships/hyperlink" Target="https://wiki2.gamer.com.tw/wiki.php?n=7501%3A%E6%A6%AE%E8%8F%AF%E4%B8%8B%E7%9A%84%E9%99%B0%E5%BD%B1&amp;ss=7501" TargetMode="External"/><Relationship Id="rId212" Type="http://schemas.openxmlformats.org/officeDocument/2006/relationships/hyperlink" Target="http://wiki2.gamer.com.tw/wiki.php?n=7501%3A%E5%B7%A8%E5%A4%A7%E7%9A%84%E8%B2%A8%E5%B9%A3&amp;ss=7501" TargetMode="External"/><Relationship Id="rId254" Type="http://schemas.openxmlformats.org/officeDocument/2006/relationships/hyperlink" Target="http://wiki2.gamer.com.tw/wiki.php?n=7501%3A%E8%B2%AC%E4%BB%BB%E8%88%87%E9%81%B8%E6%93%87&amp;ss=7501" TargetMode="External"/><Relationship Id="rId657" Type="http://schemas.openxmlformats.org/officeDocument/2006/relationships/hyperlink" Target="https://wiki2.gamer.com.tw/wiki.php?n=7501:%E6%8F%92%E6%9B%B2" TargetMode="External"/><Relationship Id="rId49" Type="http://schemas.openxmlformats.org/officeDocument/2006/relationships/hyperlink" Target="http://gvo.cbo.com.tw/adv_missionDetail.aspx?MID=5739" TargetMode="External"/><Relationship Id="rId114" Type="http://schemas.openxmlformats.org/officeDocument/2006/relationships/hyperlink" Target="http://wiki2.gamer.com.tw/wiki.php?n=7501:%E7%B5%A6%E4%BA%88%E7%B4%84%E5%AE%9A%E7%9A%84%E6%9C%AA%E4%BE%86" TargetMode="External"/><Relationship Id="rId296" Type="http://schemas.openxmlformats.org/officeDocument/2006/relationships/hyperlink" Target="http://wiki2.gamer.com.tw/wiki.php?n=7501:%E5%AE%AE%E5%BB%B7%E9%86%AB%E5%AD%B8%E4%B9%8B%E6%9B%B8" TargetMode="External"/><Relationship Id="rId461" Type="http://schemas.openxmlformats.org/officeDocument/2006/relationships/hyperlink" Target="http://wiki2.gamer.com.tw/wiki.php?n=7501:%E6%9C%9D%E9%AE%AE&amp;ss=7501&amp;f=M" TargetMode="External"/><Relationship Id="rId517" Type="http://schemas.openxmlformats.org/officeDocument/2006/relationships/hyperlink" Target="http://wiki2.gamer.com.tw/wiki.php?n=7501%3A%E8%B2%A1%E5%AF%B6%E9%91%91%E5%AE%9A%E5%9C%B0%E5%9C%96" TargetMode="External"/><Relationship Id="rId559" Type="http://schemas.openxmlformats.org/officeDocument/2006/relationships/hyperlink" Target="https://wiki2.gamer.com.tw/wiki.php?n=7501:%E9%87%8D%E5%B0%8B%E7%8E%84%E5%A5%98%E4%B9%8B%E8%B6%B3%E8%B7%A1" TargetMode="External"/><Relationship Id="rId60" Type="http://schemas.openxmlformats.org/officeDocument/2006/relationships/hyperlink" Target="http://gvdb.mydns.jp/r/ZWb1sPA7Yv" TargetMode="External"/><Relationship Id="rId156" Type="http://schemas.openxmlformats.org/officeDocument/2006/relationships/hyperlink" Target="http://wiki2.gamer.com.tw/wiki.php?n=7501%3A%E8%A3%9D%E7%93%B6%E7%9A%84%E5%9B%9E%E6%86%B6&amp;ss=7501" TargetMode="External"/><Relationship Id="rId198" Type="http://schemas.openxmlformats.org/officeDocument/2006/relationships/hyperlink" Target="http://wiki2.gamer.com.tw/wiki.php?n=7501:%E4%BD%8D%E6%96%BC%E5%9F%8E%E5%B8%82%E6%B7%B1%E8%99%95%E4%B9%8B%E7%89%A9" TargetMode="External"/><Relationship Id="rId321" Type="http://schemas.openxmlformats.org/officeDocument/2006/relationships/hyperlink" Target="http://wiki2.gamer.com.tw/wiki.php?n=7501%3A%E6%9C%89%E5%AE%B3%E7%9A%84%E7%8C%9B%E7%8D%B8&amp;ss=7501" TargetMode="External"/><Relationship Id="rId363" Type="http://schemas.openxmlformats.org/officeDocument/2006/relationships/hyperlink" Target="http://wiki2.gamer.com.tw/wiki.php?n=7501:%E5%96%9C%E5%A5%BD%E7%90%83%E6%8A%80%E8%80%85%E4%B9%8B%E8%AA%BF%E6%9F%A5%E5%A7%94%E8%A8%97" TargetMode="External"/><Relationship Id="rId419" Type="http://schemas.openxmlformats.org/officeDocument/2006/relationships/hyperlink" Target="http://wiki2.gamer.com.tw/wiki.php?n=7501:%E9%9D%92%E7%9A%84%E5%AF%B6%E7%89%A9" TargetMode="External"/><Relationship Id="rId570" Type="http://schemas.openxmlformats.org/officeDocument/2006/relationships/hyperlink" Target="https://wiki2.gamer.com.tw/wiki.php?n=7501%3A%E7%94%A8%E6%96%BC%E6%95%98%E4%BA%8B%E8%A9%A9%E4%BC%B4%E5%A5%8F%E7%9A%84%E6%A8%82%E5%99%A8&amp;ss=7501" TargetMode="External"/><Relationship Id="rId626" Type="http://schemas.openxmlformats.org/officeDocument/2006/relationships/hyperlink" Target="https://wiki2.gamer.com.tw/wiki.php?n=7501%3A%E8%AA%BF%E6%9F%A5%E5%84%80%E5%BC%8F&amp;ss=7501" TargetMode="External"/><Relationship Id="rId202" Type="http://schemas.openxmlformats.org/officeDocument/2006/relationships/hyperlink" Target="http://wiki2.gamer.com.tw/wiki.php?n=7501:%E5%B0%8D%E8%A9%B1%E7%9A%84%E9%9F%B3%E8%89%B2" TargetMode="External"/><Relationship Id="rId223" Type="http://schemas.openxmlformats.org/officeDocument/2006/relationships/hyperlink" Target="http://wiki2.gamer.com.tw/wiki.php?n=7501:%E8%98%AD%E5%B6%BC%E7%9A%84%E6%80%AA%E8%88%B9" TargetMode="External"/><Relationship Id="rId244" Type="http://schemas.openxmlformats.org/officeDocument/2006/relationships/hyperlink" Target="http://wiki2.gamer.com.tw/wiki.php?n=7501%3A%E5%A4%A7%E6%B2%99%E6%BC%A0&amp;ss=7501" TargetMode="External"/><Relationship Id="rId430" Type="http://schemas.openxmlformats.org/officeDocument/2006/relationships/hyperlink" Target="http://wiki2.gamer.com.tw/wiki.php?n=7501:%E5%8F%A6%E4%B8%80%E5%80%8B%E4%B8%96%E7%95%8C" TargetMode="External"/><Relationship Id="rId647" Type="http://schemas.openxmlformats.org/officeDocument/2006/relationships/hyperlink" Target="https://wiki2.gamer.com.tw/wiki.php?n=7501%3A%E9%97%9C%E6%96%BC%E4%BD%A9%E5%BE%B7%E7%BE%85%E7%8E%8B%E5%AD%90&amp;ss=7501" TargetMode="External"/><Relationship Id="rId18" Type="http://schemas.openxmlformats.org/officeDocument/2006/relationships/hyperlink" Target="http://wiki2.gamer.com.tw/wiki.php?n=7501:%E6%96%87%E8%98%AD%E5%B3%B6%E7%B3%BB%E5%88%97" TargetMode="External"/><Relationship Id="rId39" Type="http://schemas.openxmlformats.org/officeDocument/2006/relationships/hyperlink" Target="https://wiki2.gamer.com.tw/wiki.php?n=7501%3A%E8%BF%BD%E8%B9%A4%E8%AA%BF%E6%9F%A5%E5%A4%B1%E8%B9%A4%E7%9A%84%E8%AA%BF%E6%9F%A5%E9%9A%8A&amp;ss=7501" TargetMode="External"/><Relationship Id="rId265" Type="http://schemas.openxmlformats.org/officeDocument/2006/relationships/hyperlink" Target="http://wiki2.gamer.com.tw/wiki.php?n=7501%3A%E5%84%80%E5%BC%8F%E7%9A%84%E8%B1%A1%E5%BE%B5&amp;ss=7501" TargetMode="External"/><Relationship Id="rId286" Type="http://schemas.openxmlformats.org/officeDocument/2006/relationships/hyperlink" Target="http://wiki2.gamer.com.tw/wiki.php?n=7501:%E6%8E%A2%E5%B0%8B%E7%B4%85%E6%AF%9B%E5%9F%8E%E7%9A%84%E6%8E%A2%E9%9A%AA%E5%AE%B6" TargetMode="External"/><Relationship Id="rId451" Type="http://schemas.openxmlformats.org/officeDocument/2006/relationships/hyperlink" Target="http://wiki2.gamer.com.tw/wiki.php?n=7501%3A%E8%B2%A1%E5%AF%B6%E9%91%91%E5%AE%9A%E5%9C%B0%E5%9C%96" TargetMode="External"/><Relationship Id="rId472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493" Type="http://schemas.openxmlformats.org/officeDocument/2006/relationships/hyperlink" Target="http://wiki2.gamer.com.tw/wiki.php?n=7501%3A%E5%8F%A4%E4%BB%A3%E5%B8%8C%E8%87%98%E7%9A%84%E9%A2%A8%E6%99%AF&amp;ss=7501" TargetMode="External"/><Relationship Id="rId507" Type="http://schemas.openxmlformats.org/officeDocument/2006/relationships/hyperlink" Target="http://wiki2.gamer.com.tw/wiki.php?n=7501%3A%E7%B4%B3%E5%A3%AB%E6%B7%91%E5%A5%B3%E7%9A%84%E8%88%89%E6%AD%A2" TargetMode="External"/><Relationship Id="rId528" Type="http://schemas.openxmlformats.org/officeDocument/2006/relationships/hyperlink" Target="http://wiki2.gamer.com.tw/wiki.php?n=7501%3A%E8%B2%A1%E5%AF%B6%E9%91%91%E5%AE%9A%E5%9C%B0%E5%9C%96" TargetMode="External"/><Relationship Id="rId549" Type="http://schemas.openxmlformats.org/officeDocument/2006/relationships/hyperlink" Target="https://wiki2.gamer.com.tw/wiki.php?n=7501%3A%E6%89%8B%E6%8A%84%E6%9C%AC%E7%9A%84%E6%9D%90%E6%96%99&amp;ss=7501" TargetMode="External"/><Relationship Id="rId50" Type="http://schemas.openxmlformats.org/officeDocument/2006/relationships/hyperlink" Target="http://gvdb.mydns.jp/db/module/QuestDB/action/QuestShow?id=6189" TargetMode="External"/><Relationship Id="rId104" Type="http://schemas.openxmlformats.org/officeDocument/2006/relationships/hyperlink" Target="http://wiki2.gamer.com.tw/wiki.php?n=7501:%E6%B5%B7%E7%9B%9C%E8%AB%96" TargetMode="External"/><Relationship Id="rId125" Type="http://schemas.openxmlformats.org/officeDocument/2006/relationships/hyperlink" Target="http://wiki2.gamer.com.tw/wiki.php?n=7501%3A%E5%A5%B3%E7%8E%8B%E4%B9%8B%E5%BF%83&amp;ss=7501" TargetMode="External"/><Relationship Id="rId146" Type="http://schemas.openxmlformats.org/officeDocument/2006/relationships/hyperlink" Target="http://wiki2.gamer.com.tw/wiki.php?n=7501:%E6%B7%A1%E6%B0%B4%E5%91%A8%E9%82%8A%E7%9A%84%E5%AE%89%E5%85%A8%E8%AA%BF%E6%9F%A5" TargetMode="External"/><Relationship Id="rId167" Type="http://schemas.openxmlformats.org/officeDocument/2006/relationships/hyperlink" Target="http://wiki2.gamer.com.tw/wiki.php?n=7501:%E8%BC%83%E5%B0%8F%E8%AA%AA%E6%9C%89%E8%B6%A3%E7%9A%84%E6%AD%B7%E5%8F%B2" TargetMode="External"/><Relationship Id="rId188" Type="http://schemas.openxmlformats.org/officeDocument/2006/relationships/hyperlink" Target="http://wiki2.gamer.com.tw/wiki.php?ss=7501&amp;n=7501:%E4%BF%9D%E5%91%BD%E7%9A%84%E9%A4%90%E5%85%B7" TargetMode="External"/><Relationship Id="rId311" Type="http://schemas.openxmlformats.org/officeDocument/2006/relationships/hyperlink" Target="http://wiki2.gamer.com.tw/wiki.php?n=7501:%E8%8B%B1%E6%A0%BC%E8%98%AD%E7%9A%84%E5%BC%B7%E5%8C%96%E5%BC%93" TargetMode="External"/><Relationship Id="rId332" Type="http://schemas.openxmlformats.org/officeDocument/2006/relationships/hyperlink" Target="http://wiki2.gamer.com.tw/wiki.php?n=7501%3A%E6%9C%AA%E7%AB%9F%E7%9A%84%E5%A4%A2&amp;ss=7501" TargetMode="External"/><Relationship Id="rId353" Type="http://schemas.openxmlformats.org/officeDocument/2006/relationships/hyperlink" Target="http://wiki2.gamer.com.tw/wiki.php?n=7501:%E7%A5%88%E9%A1%98%E5%92%8C%E5%B9%B3%E7%9A%84%E6%88%B0%E8%A8%98%E6%95%85%E4%BA%8B" TargetMode="External"/><Relationship Id="rId374" Type="http://schemas.openxmlformats.org/officeDocument/2006/relationships/hyperlink" Target="http://wiki2.gamer.com.tw/wiki.php?n=7501%3A%E6%8F%8F%E7%B9%AA%E8%91%97%E4%BC%8A%E6%96%AF%E8%98%AD%E4%B8%96%E7%95%8C%E7%9A%84%E5%AE%B6%E5%85%B7&amp;ss=7501" TargetMode="External"/><Relationship Id="rId395" Type="http://schemas.openxmlformats.org/officeDocument/2006/relationships/hyperlink" Target="http://wiki2.gamer.com.tw/wiki.php?n=7501%3A%E8%AA%BF%E6%9F%A5%E5%90%89%E8%96%A9%E7%9A%84%E9%87%91%E5%AD%97%E5%A1%94" TargetMode="External"/><Relationship Id="rId409" Type="http://schemas.openxmlformats.org/officeDocument/2006/relationships/hyperlink" Target="http://wiki2.gamer.com.tw/wiki.php?n=7501%3A%E8%B2%A1%E5%AF%B6%E9%91%91%E5%AE%9A%E5%9C%B0%E5%9C%96" TargetMode="External"/><Relationship Id="rId560" Type="http://schemas.openxmlformats.org/officeDocument/2006/relationships/hyperlink" Target="https://wiki2.gamer.com.tw/wiki.php?n=7501:%E6%98%8E%E6%9C%9D%E7%99%BE%E5%A7%93%E5%96%9C%E5%A5%BD%E7%9A%84%E6%9B%B8" TargetMode="External"/><Relationship Id="rId581" Type="http://schemas.openxmlformats.org/officeDocument/2006/relationships/hyperlink" Target="https://wiki2.gamer.com.tw/wiki.php?n=7501%3A%E5%B0%8D%E5%BE%85%E7%95%B0%E9%82%A6%E7%9A%84%E7%9C%BC%E5%85%89&amp;ss=7501" TargetMode="External"/><Relationship Id="rId71" Type="http://schemas.openxmlformats.org/officeDocument/2006/relationships/hyperlink" Target="http://wiki2.gamer.com.tw/wiki.php?n=7501%3A%E4%BD%8F%E8%91%97%E5%A6%96%E7%B2%BE%E7%9A%84%E5%AF%B6%E7%9F%B3&amp;ss=7501" TargetMode="External"/><Relationship Id="rId92" Type="http://schemas.openxmlformats.org/officeDocument/2006/relationships/hyperlink" Target="http://wiki2.gamer.com.tw/wiki.php?n=7501%3A%E6%B5%B7%E4%B8%AD%E7%9A%84%E5%BD%A9%E8%99%B9&amp;ss=7501" TargetMode="External"/><Relationship Id="rId213" Type="http://schemas.openxmlformats.org/officeDocument/2006/relationships/hyperlink" Target="http://wiki2.gamer.com.tw/wiki.php?n=7501%3A%E6%83%91%E4%BA%BA%E7%9A%84%E8%B1%8E%E7%90%B4&amp;ss=7501" TargetMode="External"/><Relationship Id="rId234" Type="http://schemas.openxmlformats.org/officeDocument/2006/relationships/hyperlink" Target="http://wiki2.gamer.com.tw/wiki.php?n=7501%3A%E6%B7%B1%E7%B6%A0%E4%B9%8B%E5%88%83&amp;ss=7501" TargetMode="External"/><Relationship Id="rId420" Type="http://schemas.openxmlformats.org/officeDocument/2006/relationships/hyperlink" Target="http://wiki2.gamer.com.tw/wiki.php?n=7501:GA3_WildWest&amp;ss=7501&amp;f=M" TargetMode="External"/><Relationship Id="rId616" Type="http://schemas.openxmlformats.org/officeDocument/2006/relationships/hyperlink" Target="https://wiki2.gamer.com.tw/wiki.php?n=7501%3A%E7%BE%A4%E9%9B%84%E5%89%B2%E6%93%9A%E7%9A%84%E6%95%85%E4%BA%8B&amp;ss=7501" TargetMode="External"/><Relationship Id="rId637" Type="http://schemas.openxmlformats.org/officeDocument/2006/relationships/hyperlink" Target="https://wiki2.gamer.com.tw/wiki.php?n=7501%3A%E5%BA%AB%E4%B8%98%E6%9E%97%E7%9A%84%E6%89%8B%E6%8A%84%E6%9C%AC&amp;ss=7501" TargetMode="External"/><Relationship Id="rId658" Type="http://schemas.openxmlformats.org/officeDocument/2006/relationships/hyperlink" Target="https://wiki2.gamer.com.tw/wiki.php?n=7501%3A%E7%B5%A6%E4%BA%88%E7%B4%84%E5%AE%9A%E7%9A%84%E6%9C%AA%E4%BE%86&amp;ss=7501" TargetMode="External"/><Relationship Id="rId2" Type="http://schemas.openxmlformats.org/officeDocument/2006/relationships/hyperlink" Target="http://wiki2.gamer.com.tw/wiki.php?n=7501:%E5%B0%8F%E4%B8%91%E7%9A%84%E8%A9%A9%E7%B3%BB%E5%88%97" TargetMode="External"/><Relationship Id="rId29" Type="http://schemas.openxmlformats.org/officeDocument/2006/relationships/hyperlink" Target="http://wiki2.gamer.com.tw/wiki.php?n=7501%3A%E7%A8%80%E4%B8%96%E7%9A%84%E5%AF%B6%E7%9F%B3%E7%B3%BB%E5%88%97" TargetMode="External"/><Relationship Id="rId255" Type="http://schemas.openxmlformats.org/officeDocument/2006/relationships/hyperlink" Target="http://wiki2.gamer.com.tw/wiki.php?n=7501:%E5%94%90%E5%83%A7%E7%8E%84%E5%A5%98%E7%9A%84%E6%97%85%E8%A8%98" TargetMode="External"/><Relationship Id="rId276" Type="http://schemas.openxmlformats.org/officeDocument/2006/relationships/hyperlink" Target="http://wiki2.gamer.com.tw/wiki.php?n=7501:%E8%97%9D%E8%A1%93%E6%80%A7%E7%9A%84%E5%AF%A6%E7%94%A8%E5%93%81" TargetMode="External"/><Relationship Id="rId297" Type="http://schemas.openxmlformats.org/officeDocument/2006/relationships/hyperlink" Target="http://wiki2.gamer.com.tw/wiki.php?n=7501:%E7%82%BA%E8%80%8D%E6%AD%A3%E7%BE%A9%E4%BD%BF%E8%80%85%E4%B9%8B%E8%88%9E" TargetMode="External"/><Relationship Id="rId441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462" Type="http://schemas.openxmlformats.org/officeDocument/2006/relationships/hyperlink" Target="http://wiki2.gamer.com.tw/wiki.php?n=7501:%E9%BE%8D%E4%B9%8B%E5%A4%A7%E5%9C%B0&amp;ss=7501&amp;f=M" TargetMode="External"/><Relationship Id="rId483" Type="http://schemas.openxmlformats.org/officeDocument/2006/relationships/hyperlink" Target="http://wiki2.gamer.com.tw/wiki.php?n=7501%3A%E5%8D%81%E5%AD%97%E8%BB%8D%E6%99%82%E4%BB%A3%E7%9A%84%E9%A8%8E%E5%A3%AB%E5%9C%98&amp;ss=7501" TargetMode="External"/><Relationship Id="rId518" Type="http://schemas.openxmlformats.org/officeDocument/2006/relationships/hyperlink" Target="http://wiki2.gamer.com.tw/wiki.php?n=7501%3A%E5%86%92%E9%9A%AA%E5%AE%B6%E7%9A%84%E7%B6%93%E5%85%B8%E8%91%97%E4%BD%9C&amp;ss=7501" TargetMode="External"/><Relationship Id="rId539" Type="http://schemas.openxmlformats.org/officeDocument/2006/relationships/hyperlink" Target="http://wiki2.gamer.com.tw/wiki.php?n=7501%3A%E6%9C%89%E6%AC%8A%E5%A8%81%E7%9A%84%E7%A5%9E%E8%AB%AD" TargetMode="External"/><Relationship Id="rId40" Type="http://schemas.openxmlformats.org/officeDocument/2006/relationships/hyperlink" Target="https://wiki2.gamer.com.tw/wiki.php?n=7501:%E8%B2%A1%E5%AF%B6%E9%91%91%E5%AE%9A%E5%9C%B0%E5%9C%96" TargetMode="External"/><Relationship Id="rId115" Type="http://schemas.openxmlformats.org/officeDocument/2006/relationships/hyperlink" Target="http://wiki2.gamer.com.tw/wiki.php?n=7501:%E5%8F%A4%E5%B8%8C%E8%87%98%E7%9A%84%E6%AD%B7%E5%8F%B2%E5%85%B8%E7%B1%8D" TargetMode="External"/><Relationship Id="rId136" Type="http://schemas.openxmlformats.org/officeDocument/2006/relationships/hyperlink" Target="http://wiki2.gamer.com.tw/wiki.php?n=7501:%E8%8D%89%E5%8E%9F%E5%9C%B0%E5%B8%B6%E7%9A%84%E7%94%9F%E6%B4%BB%E9%81%93%E5%85%B7" TargetMode="External"/><Relationship Id="rId157" Type="http://schemas.openxmlformats.org/officeDocument/2006/relationships/hyperlink" Target="http://wiki2.gamer.com.tw/wiki.php?n=7501%3A%E5%88%97%E6%96%AF%E5%8A%A0%E7%89%B9%E9%AD%AF&amp;ss=7501" TargetMode="External"/><Relationship Id="rId178" Type="http://schemas.openxmlformats.org/officeDocument/2006/relationships/hyperlink" Target="http://wiki2.gamer.com.tw/wiki.php?n=7501:%E5%90%84%E7%A8%AE%E6%88%80%E6%84%9B%E5%BD%A2%E6%85%8B" TargetMode="External"/><Relationship Id="rId301" Type="http://schemas.openxmlformats.org/officeDocument/2006/relationships/hyperlink" Target="http://wiki2.gamer.com.tw/wiki.php?n=7501:%E7%B4%85%E6%AF%9B%E5%9F%8E%E5%9C%B0%E4%B8%8B%E5%9F%8E&amp;ss=7501&amp;f=M" TargetMode="External"/><Relationship Id="rId322" Type="http://schemas.openxmlformats.org/officeDocument/2006/relationships/hyperlink" Target="http://wiki2.gamer.com.tw/wiki.php?n=7501:%E7%9C%9F%E6%AD%A3%E6%89%80%E9%9C%80" TargetMode="External"/><Relationship Id="rId343" Type="http://schemas.openxmlformats.org/officeDocument/2006/relationships/hyperlink" Target="http://wiki2.gamer.com.tw/wiki.php?n=7501%3A%E5%B8%B6%E7%BF%BC%E9%A3%9B%E9%BE%8D%E9%AA%A8&amp;ss=7501" TargetMode="External"/><Relationship Id="rId364" Type="http://schemas.openxmlformats.org/officeDocument/2006/relationships/hyperlink" Target="http://wiki2.gamer.com.tw/wiki.php?n=7501:%E5%B0%8B%E6%B1%82%E6%AD%A3%E7%A2%BA%E7%9A%84%E8%AA%9E%E8%A8%80" TargetMode="External"/><Relationship Id="rId550" Type="http://schemas.openxmlformats.org/officeDocument/2006/relationships/hyperlink" Target="https://wiki2.gamer.com.tw/wiki.php?n=7501%3A%E8%A2%AB%E5%8A%AB%E8%B5%B0%E7%9A%84%E7%B9%AA%E6%9C%AC&amp;ss=7501" TargetMode="External"/><Relationship Id="rId61" Type="http://schemas.openxmlformats.org/officeDocument/2006/relationships/hyperlink" Target="https://gvdb.mydns.jp/r/jFfLhC8vvT" TargetMode="External"/><Relationship Id="rId82" Type="http://schemas.openxmlformats.org/officeDocument/2006/relationships/hyperlink" Target="http://wiki2.gamer.com.tw/wiki.php?n=7501:%E8%92%99%E5%8F%A4%E7%9A%84%E5%BC%93%E6%8A%80%E8%A1%93" TargetMode="External"/><Relationship Id="rId199" Type="http://schemas.openxmlformats.org/officeDocument/2006/relationships/hyperlink" Target="http://wiki2.gamer.com.tw/wiki.php?n=7501:%E9%A6%99%E7%9A%84%E5%8E%9F%E6%96%99" TargetMode="External"/><Relationship Id="rId203" Type="http://schemas.openxmlformats.org/officeDocument/2006/relationships/hyperlink" Target="http://wiki2.gamer.com.tw/wiki.php?n=7501%3A%E5%82%B3%E6%95%99%E7%9A%84%E6%93%9A%E9%BB%9E&amp;ss=7501" TargetMode="External"/><Relationship Id="rId385" Type="http://schemas.openxmlformats.org/officeDocument/2006/relationships/hyperlink" Target="http://wiki2.gamer.com.tw/wiki.php?n=7501%3A%E5%85%AC%E4%B8%BB%E4%B9%8B%E6%B7%9A&amp;ss=7501" TargetMode="External"/><Relationship Id="rId571" Type="http://schemas.openxmlformats.org/officeDocument/2006/relationships/hyperlink" Target="https://wiki2.gamer.com.tw/wiki.php?n=7501%3A%E8%AE%8A%E5%8C%96%E7%9A%84%E8%81%96%E4%BA%BA&amp;ss=7501" TargetMode="External"/><Relationship Id="rId592" Type="http://schemas.openxmlformats.org/officeDocument/2006/relationships/hyperlink" Target="https://wiki2.gamer.com.tw/wiki.php?n=7501%3A%E5%B1%85%E4%BD%8F%E6%96%BC%E9%AB%98%E5%B1%B1%E7%9A%84%E5%A4%A7%E5%80%8B%E5%AD%90&amp;ss=7501" TargetMode="External"/><Relationship Id="rId606" Type="http://schemas.openxmlformats.org/officeDocument/2006/relationships/hyperlink" Target="https://wiki2.gamer.com.tw/wiki.php?n=7501%3A%E9%81%A0%E5%BE%81%E5%8F%B2%E8%A9%A9&amp;ss=7501" TargetMode="External"/><Relationship Id="rId627" Type="http://schemas.openxmlformats.org/officeDocument/2006/relationships/hyperlink" Target="https://wiki2.gamer.com.tw/wiki.php?n=7501%3A%E4%B8%8D%E6%87%82%E5%B0%B1%E8%A6%81%E5%95%8F&amp;ss=7501" TargetMode="External"/><Relationship Id="rId648" Type="http://schemas.openxmlformats.org/officeDocument/2006/relationships/hyperlink" Target="https://wiki2.gamer.com.tw/wiki.php?n=7501:%E6%9C%A6%E6%9C%A7%E7%9A%84%E5%B8%8C%E6%9C%9B%E4%B9%8B%E7%87%88" TargetMode="External"/><Relationship Id="rId19" Type="http://schemas.openxmlformats.org/officeDocument/2006/relationships/hyperlink" Target="http://wiki2.gamer.com.tw/wiki.php?n=7501:%E6%96%87%E8%98%AD%E5%B3%B6%E7%B3%BB%E5%88%97" TargetMode="External"/><Relationship Id="rId224" Type="http://schemas.openxmlformats.org/officeDocument/2006/relationships/hyperlink" Target="http://wiki2.gamer.com.tw/wiki.php?ss=7501&amp;n=7501:%E9%BA%97%E4%BA%BA%E4%B9%8B%E8%88%9E" TargetMode="External"/><Relationship Id="rId245" Type="http://schemas.openxmlformats.org/officeDocument/2006/relationships/hyperlink" Target="http://wiki2.gamer.com.tw/wiki.php?n=7501:%E5%B3%B6%E5%B6%BC%E7%9A%84%E7%B7%9A%E7%B4%A2%E6%94%B6%E9%9B%86" TargetMode="External"/><Relationship Id="rId266" Type="http://schemas.openxmlformats.org/officeDocument/2006/relationships/hyperlink" Target="http://wiki2.gamer.com.tw/wiki.php?n=7501%3A%E5%8C%97%E6%A5%B5%E5%85%89%E7%9A%84%E9%9B%A8%E6%BB%B4&amp;ss=7501" TargetMode="External"/><Relationship Id="rId287" Type="http://schemas.openxmlformats.org/officeDocument/2006/relationships/hyperlink" Target="https://wiki2.gamer.com.tw/wiki.php?n=7501%3A%E9%A0%90%E8%A6%8B%E8%80%85%E8%88%87%E5%BC%95%E5%B0%8E%E8%80%85&amp;ss=7501" TargetMode="External"/><Relationship Id="rId410" Type="http://schemas.openxmlformats.org/officeDocument/2006/relationships/hyperlink" Target="http://wiki2.gamer.com.tw/wiki.php?n=7501%3A%E5%B8%B8%E6%87%B7%E6%9C%9B%E9%84%89%E4%B9%8B%E5%BF%B5&amp;ss=7501" TargetMode="External"/><Relationship Id="rId431" Type="http://schemas.openxmlformats.org/officeDocument/2006/relationships/hyperlink" Target="http://wiki2.gamer.com.tw/wiki.php?n=7501:%E7%A3%9A%E5%A1%8A%E5%A3%98%E7%A0%8C%E7%9A%84%E4%BD%8F%E6%88%BF&amp;ss=7501" TargetMode="External"/><Relationship Id="rId452" Type="http://schemas.openxmlformats.org/officeDocument/2006/relationships/hyperlink" Target="http://wiki2.gamer.com.tw/wiki.php?n=7501:%E6%97%A5%E6%9C%ACZipang" TargetMode="External"/><Relationship Id="rId473" Type="http://schemas.openxmlformats.org/officeDocument/2006/relationships/hyperlink" Target="http://wiki2.gamer.com.tw/wiki.php?n=7501%3A%E5%8F%A4%E5%B8%8C%E8%87%98%E7%9A%84%E6%AD%B7%E5%8F%B2%E5%85%B8%E7%B1%8D&amp;ss=7501" TargetMode="External"/><Relationship Id="rId494" Type="http://schemas.openxmlformats.org/officeDocument/2006/relationships/hyperlink" Target="http://wiki2.gamer.com.tw/wiki.php?n=7501%3A%E5%85%85%E6%BB%BF%E5%9B%9E%E6%86%B6%E7%9A%84%E9%A6%96%E9%A3%BE&amp;ss=7501" TargetMode="External"/><Relationship Id="rId508" Type="http://schemas.openxmlformats.org/officeDocument/2006/relationships/hyperlink" Target="http://wiki2.gamer.com.tw/wiki.php?n=7501%3A%E5%B7%B4%E5%8A%9B%E7%9A%84%E5%AF%B6%E7%8E%89&amp;ss=7501" TargetMode="External"/><Relationship Id="rId529" Type="http://schemas.openxmlformats.org/officeDocument/2006/relationships/hyperlink" Target="http://wiki2.gamer.com.tw/wiki.php?n=7501%3A%E8%B2%A1%E5%AF%B6%E9%91%91%E5%AE%9A%E5%9C%B0%E5%9C%96" TargetMode="External"/><Relationship Id="rId30" Type="http://schemas.openxmlformats.org/officeDocument/2006/relationships/hyperlink" Target="http://wiki2.gamer.com.tw/wiki.php?n=7501%3A%E7%A8%80%E4%B8%96%E7%9A%84%E5%AF%B6%E7%9F%B3%E7%B3%BB%E5%88%97" TargetMode="External"/><Relationship Id="rId105" Type="http://schemas.openxmlformats.org/officeDocument/2006/relationships/hyperlink" Target="http://wiki2.gamer.com.tw/wiki.php?n=7501:%E7%B2%89%E7%B4%85%E8%89%B2%E7%9A%84%E5%8E%9F%E5%9B%A0" TargetMode="External"/><Relationship Id="rId126" Type="http://schemas.openxmlformats.org/officeDocument/2006/relationships/hyperlink" Target="http://wiki2.gamer.com.tw/wiki.php?n=7501:%E7%88%B6%E8%A6%AA%E4%B9%8B%E8%83%8C" TargetMode="External"/><Relationship Id="rId147" Type="http://schemas.openxmlformats.org/officeDocument/2006/relationships/hyperlink" Target="http://wiki2.gamer.com.tw/wiki.php?n=7501%3A%E6%9C%AA%E6%9B%BE%E8%A6%8B%E4%B9%8B%E8%97%8D&amp;ss=7501" TargetMode="External"/><Relationship Id="rId168" Type="http://schemas.openxmlformats.org/officeDocument/2006/relationships/hyperlink" Target="http://wiki2.gamer.com.tw/wiki.php?n=7501:%E9%97%9C%E6%96%BC%E9%84%AD%E6%88%90%E5%8A%9F%E7%9A%84%E5%86%8D%E6%AC%A1%E8%AA%BF%E6%9F%A5" TargetMode="External"/><Relationship Id="rId312" Type="http://schemas.openxmlformats.org/officeDocument/2006/relationships/hyperlink" Target="http://wiki2.gamer.com.tw/wiki.php?n=7501%3A%E5%87%B6%E5%85%86%E4%B9%8B%E5%82%B3%E9%81%94%E8%80%85&amp;ss=7501" TargetMode="External"/><Relationship Id="rId333" Type="http://schemas.openxmlformats.org/officeDocument/2006/relationships/hyperlink" Target="http://wiki2.gamer.com.tw/wiki.php?n=7501:%E7%B6%AD%E4%BA%AC%E6%B5%B7%E7%9B%9C" TargetMode="External"/><Relationship Id="rId354" Type="http://schemas.openxmlformats.org/officeDocument/2006/relationships/hyperlink" Target="http://wiki2.gamer.com.tw/wiki.php?n=7501:%E6%97%A5%E6%9C%ACZipang&amp;ss=7501&amp;f=M" TargetMode="External"/><Relationship Id="rId540" Type="http://schemas.openxmlformats.org/officeDocument/2006/relationships/hyperlink" Target="http://wiki2.gamer.com.tw/wiki.php?n=7501%3A%E5%8C%97%E6%AD%90%E4%B9%8B%E9%9C%B8&amp;ss=7501" TargetMode="External"/><Relationship Id="rId51" Type="http://schemas.openxmlformats.org/officeDocument/2006/relationships/hyperlink" Target="http://gvdb.mydns.jp/db/module/QuestDB/action/QuestShow?id=6170" TargetMode="External"/><Relationship Id="rId72" Type="http://schemas.openxmlformats.org/officeDocument/2006/relationships/hyperlink" Target="http://wiki2.gamer.com.tw/wiki.php?n=7501%3A%E8%B3%A2%E8%80%85%E4%B9%8B%E7%9F%B3&amp;ss=7501" TargetMode="External"/><Relationship Id="rId93" Type="http://schemas.openxmlformats.org/officeDocument/2006/relationships/hyperlink" Target="http://wiki2.gamer.com.tw/wiki.php?n=7501%3A%E6%84%9B%E7%88%BE%E8%98%AD%E7%9A%84%E9%81%BA%E8%B7%A1&amp;ss=7501" TargetMode="External"/><Relationship Id="rId189" Type="http://schemas.openxmlformats.org/officeDocument/2006/relationships/hyperlink" Target="https://wiki2.gamer.com.tw/wiki.php?n=7501%3A%E6%98%94%E6%97%A5%E7%9A%84%E8%82%A5%E7%9A%82%E8%A3%BD%E4%BD%9C&amp;ss=7501" TargetMode="External"/><Relationship Id="rId375" Type="http://schemas.openxmlformats.org/officeDocument/2006/relationships/hyperlink" Target="http://wiki2.gamer.com.tw/wiki.php?n=7501%3A%E6%88%B0%E5%A3%AB%E7%9A%84%E8%AD%89%E6%98%8E&amp;ss=7501" TargetMode="External"/><Relationship Id="rId396" Type="http://schemas.openxmlformats.org/officeDocument/2006/relationships/hyperlink" Target="http://wiki2.gamer.com.tw/wiki.php?n=7501:%E6%8B%89%E9%81%94%E6%A2%85%E6%96%AF%E5%92%8C%E9%98%BF%E4%BC%8A%E9%81%94" TargetMode="External"/><Relationship Id="rId561" Type="http://schemas.openxmlformats.org/officeDocument/2006/relationships/hyperlink" Target="https://wiki2.gamer.com.tw/wiki.php?n=7501%3A%E6%89%80%E7%BE%85%E9%96%80%E7%9A%84%E6%A6%AE%E8%8F%AF&amp;ss=7501" TargetMode="External"/><Relationship Id="rId582" Type="http://schemas.openxmlformats.org/officeDocument/2006/relationships/hyperlink" Target="https://wiki2.gamer.com.tw/wiki.php?n=7501%3A%E5%BE%80%E4%BE%86%E5%A4%A7%E6%B5%B7%E8%80%85%E7%9A%84%E6%A6%AE%E8%AD%BD&amp;ss=7501" TargetMode="External"/><Relationship Id="rId617" Type="http://schemas.openxmlformats.org/officeDocument/2006/relationships/hyperlink" Target="https://wiki2.gamer.com.tw/wiki.php?n=7501%3A%E7%A5%96%E5%85%88%E4%B9%8B%E5%9C%B0&amp;ss=7501" TargetMode="External"/><Relationship Id="rId638" Type="http://schemas.openxmlformats.org/officeDocument/2006/relationships/hyperlink" Target="https://wiki2.gamer.com.tw/wiki.php?n=7501%3A%E5%8F%A4%E4%BB%A3%E6%B3%A2%E6%96%AF%E7%9A%84%E5%A4%A7%E5%AE%AE%E6%AE%BF&amp;ss=7501" TargetMode="External"/><Relationship Id="rId659" Type="http://schemas.openxmlformats.org/officeDocument/2006/relationships/hyperlink" Target="https://wiki2.gamer.com.tw/wiki.php?n=7501:%E4%BE%86%E8%87%AA%E6%9D%B1%E5%9C%8B%E7%9A%84%E5%83%A7%E4%BE%B6" TargetMode="External"/><Relationship Id="rId3" Type="http://schemas.openxmlformats.org/officeDocument/2006/relationships/hyperlink" Target="http://wiki2.gamer.com.tw/wiki.php?n=7501:%E5%9C%8B%E7%8E%8B%E5%A4%A7%E9%81%93%E7%B3%BB%E5%88%97" TargetMode="External"/><Relationship Id="rId214" Type="http://schemas.openxmlformats.org/officeDocument/2006/relationships/hyperlink" Target="http://wiki2.gamer.com.tw/wiki.php?n=7501:%E5%9B%9B%E5%AD%A3%E4%B9%8B%E5%A6%99" TargetMode="External"/><Relationship Id="rId235" Type="http://schemas.openxmlformats.org/officeDocument/2006/relationships/hyperlink" Target="http://wiki2.gamer.com.tw/wiki.php?n=7501:%E5%A4%A2%E4%B9%8B%E5%95%9F%E7%A4%BA%E8%88%87%E6%95%85%E4%BA%8B%E9%9B%86" TargetMode="External"/><Relationship Id="rId256" Type="http://schemas.openxmlformats.org/officeDocument/2006/relationships/hyperlink" Target="http://wiki2.gamer.com.tw/wiki.php?n=7501%3A%E6%B2%99%E4%B9%8B%E8%8A%B1" TargetMode="External"/><Relationship Id="rId277" Type="http://schemas.openxmlformats.org/officeDocument/2006/relationships/hyperlink" Target="https://wiki2.gamer.com.tw/wiki.php?n=7501%3A%E5%BE%97%E7%9F%A5%E7%9A%84%E8%B3%87%E6%A0%BC%E8%88%87%E5%BF%83%E7%90%86%E6%BA%96%E5%82%99&amp;ss=7501" TargetMode="External"/><Relationship Id="rId298" Type="http://schemas.openxmlformats.org/officeDocument/2006/relationships/hyperlink" Target="http://wiki2.gamer.com.tw/wiki.php?n=7501:%E4%B8%80%E4%BD%8D%E6%AD%A6%E4%BA%BA%E7%9A%84%E8%AD%89%E6%98%8E" TargetMode="External"/><Relationship Id="rId400" Type="http://schemas.openxmlformats.org/officeDocument/2006/relationships/hyperlink" Target="http://wiki2.gamer.com.tw/wiki.php?n=7501%3A%E7%88%AA%E5%93%87%E7%9A%84%E7%9A%AE%E5%BD%B1%E6%88%B2&amp;ss=7501" TargetMode="External"/><Relationship Id="rId421" Type="http://schemas.openxmlformats.org/officeDocument/2006/relationships/hyperlink" Target="http://wiki2.gamer.com.tw/wiki.php?n=7501:%E5%8C%97%E7%BE%8E%E4%B9%8B%E6%AD%8C&amp;ss=7501" TargetMode="External"/><Relationship Id="rId442" Type="http://schemas.openxmlformats.org/officeDocument/2006/relationships/hyperlink" Target="https://wiki2.gamer.com.tw/wiki.php?n=7501%3A%E5%AE%9B%E5%A6%82%E7%8E%A9%E5%85%B7%E7%9A%84%E6%89%93%E6%93%8A%E6%A8%82%E5%99%A8&amp;ss=7501" TargetMode="External"/><Relationship Id="rId463" Type="http://schemas.openxmlformats.org/officeDocument/2006/relationships/hyperlink" Target="http://wiki2.gamer.com.tw/wiki.php?n=7501%3A%E8%B2%A1%E5%AF%B6%E9%91%91%E5%AE%9A%E5%9C%B0%E5%9C%96" TargetMode="External"/><Relationship Id="rId484" Type="http://schemas.openxmlformats.org/officeDocument/2006/relationships/hyperlink" Target="http://wiki2.gamer.com.tw/wiki.php?n=7501%3A%E5%B7%B4%E5%8A%9B%E7%9A%84%E5%AF%B6%E7%8E%89&amp;ss=7501" TargetMode="External"/><Relationship Id="rId519" Type="http://schemas.openxmlformats.org/officeDocument/2006/relationships/hyperlink" Target="http://wiki2.gamer.com.tw/wiki.php?n=7501%3A%E8%B2%A1%E5%AF%B6%E9%91%91%E5%AE%9A%E5%9C%B0%E5%9C%96" TargetMode="External"/><Relationship Id="rId116" Type="http://schemas.openxmlformats.org/officeDocument/2006/relationships/hyperlink" Target="https://wiki2.gamer.com.tw/wiki.php?n=7501:%E5%9C%B0%E7%90%86%E5%AD%B8%E5%9C%B0%E5%9C%96" TargetMode="External"/><Relationship Id="rId137" Type="http://schemas.openxmlformats.org/officeDocument/2006/relationships/hyperlink" Target="http://wiki2.gamer.com.tw/wiki.php?n=7501:%E5%A4%A7%E5%9C%B0%E7%9A%84%E9%9F%B3%E8%89%B2" TargetMode="External"/><Relationship Id="rId158" Type="http://schemas.openxmlformats.org/officeDocument/2006/relationships/hyperlink" Target="http://wiki2.gamer.com.tw/wiki.php?n=7501:%E5%A4%A9%E4%BD%BF%E8%88%AC%E7%9A%84%E8%85%B3%E6%AD%A5" TargetMode="External"/><Relationship Id="rId302" Type="http://schemas.openxmlformats.org/officeDocument/2006/relationships/hyperlink" Target="http://wiki2.gamer.com.tw/wiki.php?n=7501:%E5%81%89%E5%A4%A7%E7%9A%84%E7%9F%A5%E8%AD%98%E6%9B%B8%E7%B1%8D&amp;ss=7501" TargetMode="External"/><Relationship Id="rId323" Type="http://schemas.openxmlformats.org/officeDocument/2006/relationships/hyperlink" Target="http://wiki2.gamer.com.tw/wiki.php?n=7501:%E6%9C%80%E5%8F%A4%E7%9A%84%E5%92%8C%E6%AD%8C%E9%9B%86" TargetMode="External"/><Relationship Id="rId344" Type="http://schemas.openxmlformats.org/officeDocument/2006/relationships/hyperlink" Target="http://wiki2.gamer.com.tw/wiki.php?n=7501%3A%E6%AD%B7%E5%8F%B2%E5%85%B8%E7%B1%8D%E4%B8%AD%E4%B9%8B%E7%94%9F%E6%B6%AF&amp;ss=7501" TargetMode="External"/><Relationship Id="rId530" Type="http://schemas.openxmlformats.org/officeDocument/2006/relationships/hyperlink" Target="http://wiki2.gamer.com.tw/wiki.php?n=7501%3A%E5%90%8D%E5%B7%A5%E8%97%9D%E5%B8%AB%E7%9A%84%E9%81%BA%E4%BD%9C&amp;ss=7501" TargetMode="External"/><Relationship Id="rId20" Type="http://schemas.openxmlformats.org/officeDocument/2006/relationships/hyperlink" Target="https://wiki2.gamer.com.tw/wiki.php?n=7501%3A%E5%A5%87%E5%B9%BB%E5%A4%A7%E9%99%B8%E7%B3%BB%E5%88%97&amp;ss=7501" TargetMode="External"/><Relationship Id="rId41" Type="http://schemas.openxmlformats.org/officeDocument/2006/relationships/hyperlink" Target="https://wiki2.gamer.com.tw/wiki.php?n=7501:%E8%B2%A1%E5%AF%B6%E9%91%91%E5%AE%9A%E5%9C%B0%E5%9C%96" TargetMode="External"/><Relationship Id="rId62" Type="http://schemas.openxmlformats.org/officeDocument/2006/relationships/hyperlink" Target="https://gvdb.mydns.jp/r/a50hTFtSfB" TargetMode="External"/><Relationship Id="rId83" Type="http://schemas.openxmlformats.org/officeDocument/2006/relationships/hyperlink" Target="http://wiki2.gamer.com.tw/wiki.php?n=7501:%E5%9C%A8%E6%AD%90%E6%B4%B2%E6%B5%81%E5%82%B3%E7%9A%84%E6%B5%B7%E7%9B%9C%E5%82%B3%E5%A5%87" TargetMode="External"/><Relationship Id="rId179" Type="http://schemas.openxmlformats.org/officeDocument/2006/relationships/hyperlink" Target="http://wiki2.gamer.com.tw/wiki.php?n=7501:%E5%82%B3%E8%AA%AA%E4%B9%8B%E5%9C%B0%E5%8F%8A%E5%85%B6%E7%B7%9A%E7%B4%A2" TargetMode="External"/><Relationship Id="rId365" Type="http://schemas.openxmlformats.org/officeDocument/2006/relationships/hyperlink" Target="http://wiki2.gamer.com.tw/wiki.php?n=7501:TA3_GreatPlains&amp;ss=7501&amp;f=M" TargetMode="External"/><Relationship Id="rId386" Type="http://schemas.openxmlformats.org/officeDocument/2006/relationships/hyperlink" Target="http://wiki2.gamer.com.tw/wiki.php?n=7501%3A%E6%AC%8A%E5%A8%81%E7%9A%84%E8%B1%A1%E5%BE%B5&amp;ss=7501" TargetMode="External"/><Relationship Id="rId551" Type="http://schemas.openxmlformats.org/officeDocument/2006/relationships/hyperlink" Target="https://wiki2.gamer.com.tw/wiki.php?n=7501%3A%E5%A4%A7%E5%B8%9D%E7%9A%84%E9%81%BA%E7%89%A9&amp;ss=7501" TargetMode="External"/><Relationship Id="rId572" Type="http://schemas.openxmlformats.org/officeDocument/2006/relationships/hyperlink" Target="https://wiki2.gamer.com.tw/wiki.php?n=7501%3A%E8%B3%A2%E7%8E%8B%E7%9A%84%E7%9C%9F%E5%AF%A6%E9%9D%A2%E7%9B%AE&amp;ss=7501" TargetMode="External"/><Relationship Id="rId593" Type="http://schemas.openxmlformats.org/officeDocument/2006/relationships/hyperlink" Target="https://wiki2.gamer.com.tw/wiki.php?n=7501:%E4%B8%96%E7%95%8C%E6%9C%80%E9%AB%98%E5%B3%B0" TargetMode="External"/><Relationship Id="rId607" Type="http://schemas.openxmlformats.org/officeDocument/2006/relationships/hyperlink" Target="https://wiki2.gamer.com.tw/wiki.php?n=7501%3A%E5%90%8D%E5%B0%87%E8%88%87%E6%9B%B8%E8%A8%98%E5%AE%98&amp;ss=7501" TargetMode="External"/><Relationship Id="rId628" Type="http://schemas.openxmlformats.org/officeDocument/2006/relationships/hyperlink" Target="https://wiki2.gamer.com.tw/wiki.php?n=7501%3A%E6%9C%89%E8%80%8C%E5%BE%A9%E5%A4%B1%E4%B9%8B%E7%89%A9&amp;ss=7501" TargetMode="External"/><Relationship Id="rId649" Type="http://schemas.openxmlformats.org/officeDocument/2006/relationships/hyperlink" Target="https://wiki2.gamer.com.tw/wiki.php?n=7501:%E9%97%9C%E6%96%BC%E6%9D%9C%E9%98%BF%E7%89%B9%E7%8E%8B%E5%AD%90" TargetMode="External"/><Relationship Id="rId190" Type="http://schemas.openxmlformats.org/officeDocument/2006/relationships/hyperlink" Target="http://wiki2.gamer.com.tw/wiki.php?n=7501%3A%E8%A7%A3%E6%80%9D%E7%9A%84%E5%AF%B6%E7%9F%B3&amp;ss=7501" TargetMode="External"/><Relationship Id="rId204" Type="http://schemas.openxmlformats.org/officeDocument/2006/relationships/hyperlink" Target="http://wiki2.gamer.com.tw/wiki.php?n=7501:%E5%A4%A7%E5%9C%8B%E4%B9%8B%E8%AD%B0%E8%AB%96" TargetMode="External"/><Relationship Id="rId225" Type="http://schemas.openxmlformats.org/officeDocument/2006/relationships/hyperlink" Target="http://wiki2.gamer.com.tw/wiki.php?n=7501:GA2_Astronomy&amp;ss=7501&amp;f=M" TargetMode="External"/><Relationship Id="rId246" Type="http://schemas.openxmlformats.org/officeDocument/2006/relationships/hyperlink" Target="http://wiki2.gamer.com.tw/wiki.php?n=7501%3A%E5%A4%A9%E5%A5%B3%E4%B9%8B%E8%88%9E&amp;ss=7501" TargetMode="External"/><Relationship Id="rId267" Type="http://schemas.openxmlformats.org/officeDocument/2006/relationships/hyperlink" Target="http://wiki2.gamer.com.tw/wiki.php?n=7501%3A%E8%B2%A1%E5%AF%B6%E9%91%91%E5%AE%9A%E5%9C%B0%E5%9C%96" TargetMode="External"/><Relationship Id="rId288" Type="http://schemas.openxmlformats.org/officeDocument/2006/relationships/hyperlink" Target="http://wiki2.gamer.com.tw/wiki.php?n=7501%3A%E6%95%B2%E5%BC%A6&amp;ss=7501" TargetMode="External"/><Relationship Id="rId411" Type="http://schemas.openxmlformats.org/officeDocument/2006/relationships/hyperlink" Target="http://wiki2.gamer.com.tw/wiki.php?n=7501:%E7%BD%95%E8%A6%8B%E4%B9%8B%E8%88%9E" TargetMode="External"/><Relationship Id="rId432" Type="http://schemas.openxmlformats.org/officeDocument/2006/relationships/hyperlink" Target="http://wiki2.gamer.com.tw/wiki.php?n=7501:%E7%9F%B3%E9%A0%AD%E5%9C%8D%E6%88%90%E7%9A%84%E8%81%96%E5%9C%B0" TargetMode="External"/><Relationship Id="rId453" Type="http://schemas.openxmlformats.org/officeDocument/2006/relationships/hyperlink" Target="http://wiki2.gamer.com.tw/wiki.php?n=7501%3A%E6%BC%A2%E5%A0%A1%E7%9A%84%E5%B7%A5%E4%BA%BA%E6%AD%8C%E6%98%9F&amp;ss=7501" TargetMode="External"/><Relationship Id="rId474" Type="http://schemas.openxmlformats.org/officeDocument/2006/relationships/hyperlink" Target="http://wiki2.gamer.com.tw/wiki.php?n=7501%3A%E8%B2%A1%E5%AF%B6%E9%91%91%E5%AE%9A%E5%9C%B0%E5%9C%96" TargetMode="External"/><Relationship Id="rId509" Type="http://schemas.openxmlformats.org/officeDocument/2006/relationships/hyperlink" Target="http://wiki2.gamer.com.tw/wiki.php?n=7501%3A%E8%81%96%E6%A7%8D" TargetMode="External"/><Relationship Id="rId660" Type="http://schemas.openxmlformats.org/officeDocument/2006/relationships/hyperlink" Target="https://wiki2.gamer.com.tw/wiki.php?n=7501%3A%E5%B0%8D%E9%81%BA%E8%B7%A1%E8%AA%BF%E6%9F%A5%E9%9A%8A%E7%9A%84%E5%8D%94%E5%8A%A9&amp;ss=7501" TargetMode="External"/><Relationship Id="rId106" Type="http://schemas.openxmlformats.org/officeDocument/2006/relationships/hyperlink" Target="http://wiki2.gamer.com.tw/wiki.php?n=7501:%E6%9D%B1%E6%B4%8B%E7%9A%84%E5%8D%A0%E5%8D%9C%E5%B7%A5%E5%85%B7" TargetMode="External"/><Relationship Id="rId127" Type="http://schemas.openxmlformats.org/officeDocument/2006/relationships/hyperlink" Target="http://wiki2.gamer.com.tw/wiki.php?n=7501%3A%E7%A5%96%E7%88%B6%E7%9A%84%E8%82%96%E5%83%8F" TargetMode="External"/><Relationship Id="rId313" Type="http://schemas.openxmlformats.org/officeDocument/2006/relationships/hyperlink" Target="http://wiki2.gamer.com.tw/wiki.php?n=7501:%E5%B0%8D%E9%81%BA%E8%B7%A1%E8%AA%BF%E6%9F%A5%E9%9A%8A%E7%9A%84%E5%8D%94%E5%8A%A9" TargetMode="External"/><Relationship Id="rId495" Type="http://schemas.openxmlformats.org/officeDocument/2006/relationships/hyperlink" Target="http://wiki2.gamer.com.tw/wiki.php?n=7501%3A%E5%9A%AE%E5%BE%80%E7%9A%84%E5%85%89%E8%BC%9D&amp;ss=7501" TargetMode="External"/><Relationship Id="rId10" Type="http://schemas.openxmlformats.org/officeDocument/2006/relationships/hyperlink" Target="http://wiki2.gamer.com.tw/wiki.php?n=7501%3A%E5%8D%B0%E5%8A%A0%E5%8A%87%E6%83%85" TargetMode="External"/><Relationship Id="rId31" Type="http://schemas.openxmlformats.org/officeDocument/2006/relationships/hyperlink" Target="http://wiki2.gamer.com.tw/wiki.php?n=7501%3A%E5%B1%A0%E9%BE%8D%E5%BE%BD%E7%AB%A0" TargetMode="External"/><Relationship Id="rId52" Type="http://schemas.openxmlformats.org/officeDocument/2006/relationships/hyperlink" Target="http://gvdb.mydns.jp/db/module/QuestDB/action/QuestShow?id=6193" TargetMode="External"/><Relationship Id="rId73" Type="http://schemas.openxmlformats.org/officeDocument/2006/relationships/hyperlink" Target="http://wiki2.gamer.com.tw/wiki.php?n=7501%3A%E9%80%81%E7%B5%A6%E4%BD%A0%E7%9A%84%E6%AD%8C%E8%A9%9E&amp;ss=7501" TargetMode="External"/><Relationship Id="rId94" Type="http://schemas.openxmlformats.org/officeDocument/2006/relationships/hyperlink" Target="http://wiki2.gamer.com.tw/wiki.php?n=7501%3A%E7%A5%AD%E7%A5%80%E5%A4%AA%E9%99%BD%E7%A5%9E%E7%9A%84%E7%A5%9E%E5%BB%9F" TargetMode="External"/><Relationship Id="rId148" Type="http://schemas.openxmlformats.org/officeDocument/2006/relationships/hyperlink" Target="http://wiki2.gamer.com.tw/wiki.php?n=7501%3A%E8%B2%A1%E5%AF%B6%E9%91%91%E5%AE%9A%E5%9C%B0%E5%9C%96" TargetMode="External"/><Relationship Id="rId169" Type="http://schemas.openxmlformats.org/officeDocument/2006/relationships/hyperlink" Target="http://wiki2.gamer.com.tw/wiki.php?n=7501%3A%E6%9C%AA%E6%9B%BE%E8%A6%8B%E4%B9%8B%E8%97%8D&amp;ss=7501" TargetMode="External"/><Relationship Id="rId334" Type="http://schemas.openxmlformats.org/officeDocument/2006/relationships/hyperlink" Target="http://wiki2.gamer.com.tw/wiki.php?n=7501:TA1_Atlantic&amp;ss=7501&amp;f=M" TargetMode="External"/><Relationship Id="rId355" Type="http://schemas.openxmlformats.org/officeDocument/2006/relationships/hyperlink" Target="http://wiki2.gamer.com.tw/wiki.php?n=7501:%E5%A4%A7%E6%B4%8B%E6%B4%B2%E7%9A%84%E7%AB%B6%E6%8A%80" TargetMode="External"/><Relationship Id="rId376" Type="http://schemas.openxmlformats.org/officeDocument/2006/relationships/hyperlink" Target="http://wiki2.gamer.com.tw/wiki.php?n=7501:%E7%B4%85%E6%AF%9B%E5%9F%8E%E5%9C%B0%E4%B8%8B%E5%9F%8E&amp;ss=7501&amp;f=M" TargetMode="External"/><Relationship Id="rId397" Type="http://schemas.openxmlformats.org/officeDocument/2006/relationships/hyperlink" Target="http://wiki2.gamer.com.tw/wiki.php?n=7501%3A%E4%B8%83%E8%89%B2%E7%9A%84%E8%B2%A1%E5%AF%B6&amp;ss=7501" TargetMode="External"/><Relationship Id="rId520" Type="http://schemas.openxmlformats.org/officeDocument/2006/relationships/hyperlink" Target="http://wiki2.gamer.com.tw/wiki.php?n=7501%3A%E8%B2%A1%E5%AF%B6%E9%91%91%E5%AE%9A%E5%9C%B0%E5%9C%96" TargetMode="External"/><Relationship Id="rId541" Type="http://schemas.openxmlformats.org/officeDocument/2006/relationships/hyperlink" Target="http://wiki2.gamer.com.tw/wiki.php?n=7501%3A%E8%B2%A1%E5%AF%B6%E9%91%91%E5%AE%9A%E5%9C%B0%E5%9C%96" TargetMode="External"/><Relationship Id="rId562" Type="http://schemas.openxmlformats.org/officeDocument/2006/relationships/hyperlink" Target="https://wiki2.gamer.com.tw/wiki.php?n=7501%3A%E9%81%A0%E6%9D%B1%E5%B1%A0%E9%BE%8D&amp;ss=7501" TargetMode="External"/><Relationship Id="rId583" Type="http://schemas.openxmlformats.org/officeDocument/2006/relationships/hyperlink" Target="https://wiki2.gamer.com.tw/wiki.php?n=7501%3A%E4%BF%9D%E5%91%BD%E7%9A%84%E9%A4%90%E5%85%B7&amp;ss=7501" TargetMode="External"/><Relationship Id="rId618" Type="http://schemas.openxmlformats.org/officeDocument/2006/relationships/hyperlink" Target="https://wiki2.gamer.com.tw/wiki.php?n=7501%3A%E4%B8%8D%E5%90%8C%E7%89%88%E6%9C%AC%E8%AD%89%E6%98%8E%E4%B9%8B%E7%89%A9&amp;ss=7501" TargetMode="External"/><Relationship Id="rId639" Type="http://schemas.openxmlformats.org/officeDocument/2006/relationships/hyperlink" Target="https://wiki2.gamer.com.tw/wiki.php?n=7501%3A%E6%9C%80%E9%95%B7%E7%9A%84%E6%95%98%E4%BA%8B%E8%A9%A9&amp;ss=7501" TargetMode="External"/><Relationship Id="rId4" Type="http://schemas.openxmlformats.org/officeDocument/2006/relationships/hyperlink" Target="http://wiki2.gamer.com.tw/wiki.php?n=7501%3A%E7%A8%80%E4%B8%96%E7%9A%84%E5%AF%B6%E7%9F%B3%E7%B3%BB%E5%88%97" TargetMode="External"/><Relationship Id="rId180" Type="http://schemas.openxmlformats.org/officeDocument/2006/relationships/hyperlink" Target="http://wiki2.gamer.com.tw/wiki.php?n=7501:%E6%BC%94%E5%A5%8F%E6%AD%B7%E5%8F%B2%E7%9A%84%E4%BA%BA%E5%80%91&amp;ss=7501" TargetMode="External"/><Relationship Id="rId215" Type="http://schemas.openxmlformats.org/officeDocument/2006/relationships/hyperlink" Target="http://wiki2.gamer.com.tw/wiki.php?n=7501:%E5%82%B3%E5%85%A5%E7%9A%84%E5%BC%A6%E6%A8%82%E5%99%A8" TargetMode="External"/><Relationship Id="rId236" Type="http://schemas.openxmlformats.org/officeDocument/2006/relationships/hyperlink" Target="http://wiki2.gamer.com.tw/wiki.php?n=7501%3A%E6%83%91%E4%BA%BA%E7%9A%84%E8%B1%8E%E7%90%B4&amp;ss=7501" TargetMode="External"/><Relationship Id="rId257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278" Type="http://schemas.openxmlformats.org/officeDocument/2006/relationships/hyperlink" Target="http://wiki2.gamer.com.tw/wiki.php?n=7501%3A%E5%A4%A7%E6%B2%99%E6%BC%A0&amp;ss=7501" TargetMode="External"/><Relationship Id="rId401" Type="http://schemas.openxmlformats.org/officeDocument/2006/relationships/hyperlink" Target="http://wiki2.gamer.com.tw/wiki.php?n=7501%3A%E4%BC%8A%E6%96%AF%E8%98%AD%E6%96%87%E5%8C%96%E7%9A%84%E5%B7%A5%E8%97%9D%E5%93%81&amp;ss=7501" TargetMode="External"/><Relationship Id="rId422" Type="http://schemas.openxmlformats.org/officeDocument/2006/relationships/hyperlink" Target="http://wiki2.gamer.com.tw/wiki.php?n=7501%3A%E6%98%AF%E8%97%9D%E8%A1%93%E9%82%84%E6%98%AF%E7%95%B0%E7%AB%AF%E5%91%A2%EF%BC%9F&amp;ss=7501" TargetMode="External"/><Relationship Id="rId443" Type="http://schemas.openxmlformats.org/officeDocument/2006/relationships/hyperlink" Target="http://wiki2.gamer.com.tw/wiki.php?n=7501%3A%E8%B2%A1%E5%AF%B6%E9%91%91%E5%AE%9A%E5%9C%B0%E5%9C%96" TargetMode="External"/><Relationship Id="rId464" Type="http://schemas.openxmlformats.org/officeDocument/2006/relationships/hyperlink" Target="http://wiki2.gamer.com.tw/wiki.php?n=7501%3A%E8%B2%A1%E5%AF%B6%E9%91%91%E5%AE%9A%E5%9C%B0%E5%9C%96" TargetMode="External"/><Relationship Id="rId650" Type="http://schemas.openxmlformats.org/officeDocument/2006/relationships/hyperlink" Target="https://wiki2.gamer.com.tw/wiki.php?n=7501%3A%E7%88%AA%E5%93%87%E7%9A%84%E6%A8%82%E5%99%A8&amp;ss=7501" TargetMode="External"/><Relationship Id="rId303" Type="http://schemas.openxmlformats.org/officeDocument/2006/relationships/hyperlink" Target="https://wiki2.gamer.com.tw/wiki.php?n=7501%3A%E9%81%A0%E6%96%B9%E7%9A%84%E9%9F%B3%E6%A8%82&amp;ss=7501" TargetMode="External"/><Relationship Id="rId485" Type="http://schemas.openxmlformats.org/officeDocument/2006/relationships/hyperlink" Target="http://wiki2.gamer.com.tw/wiki.php?n=7501%3A%E9%98%BF%E6%96%AF%E5%A1%94%E7%89%B9%E7%9A%84%E5%AF%B6%E7%8E%89&amp;ss=7501" TargetMode="External"/><Relationship Id="rId42" Type="http://schemas.openxmlformats.org/officeDocument/2006/relationships/hyperlink" Target="https://wiki2.gamer.com.tw/wiki.php?n=7501:%E8%B2%A1%E5%AF%B6%E9%91%91%E5%AE%9A%E5%9C%B0%E5%9C%96" TargetMode="External"/><Relationship Id="rId84" Type="http://schemas.openxmlformats.org/officeDocument/2006/relationships/hyperlink" Target="http://wiki2.gamer.com.tw/wiki.php?n=7501:%E6%9D%B1%E6%B4%8B%E7%9A%84%E5%8D%A0%E5%8D%9C%E5%B7%A5%E5%85%B7" TargetMode="External"/><Relationship Id="rId138" Type="http://schemas.openxmlformats.org/officeDocument/2006/relationships/hyperlink" Target="http://wiki2.gamer.com.tw/wiki.php?n=7501%3A%E8%AB%8B%E7%B5%A6%E6%88%91%E7%81%AB%E7%84%B0&amp;ss=7501" TargetMode="External"/><Relationship Id="rId345" Type="http://schemas.openxmlformats.org/officeDocument/2006/relationships/hyperlink" Target="http://wiki2.gamer.com.tw/wiki.php?n=7501%3A%E9%A3%9B%E9%BE%8D%E4%B9%8B%E7%89%99&amp;ss=7501" TargetMode="External"/><Relationship Id="rId387" Type="http://schemas.openxmlformats.org/officeDocument/2006/relationships/hyperlink" Target="http://wiki2.gamer.com.tw/wiki.php?n=7501:%E6%9D%B1%E6%96%B9%E3%80%81%E5%A5%87%E8%B9%9F%E4%B9%8B%E5%B3%B6&amp;ss=7501&amp;f=M" TargetMode="External"/><Relationship Id="rId510" Type="http://schemas.openxmlformats.org/officeDocument/2006/relationships/hyperlink" Target="http://wiki2.gamer.com.tw/wiki.php?n=7501%3A%E8%99%9B%E5%81%87%E7%9A%84%E7%9C%9F%E7%9B%B8&amp;ss=7501" TargetMode="External"/><Relationship Id="rId552" Type="http://schemas.openxmlformats.org/officeDocument/2006/relationships/hyperlink" Target="https://wiki2.gamer.com.tw/wiki.php?n=7501:%E8%A5%BF%E7%BE%85%E9%A6%AC%E5%B8%9D%E5%9C%8B%E5%BE%A9%E6%B4%BB" TargetMode="External"/><Relationship Id="rId594" Type="http://schemas.openxmlformats.org/officeDocument/2006/relationships/hyperlink" Target="https://wiki2.gamer.com.tw/wiki.php?n=7501%3A%E5%AE%98%E9%9D%A2%E6%96%87%E7%AB%A0%E8%88%87%E8%82%BA%E8%85%91%E4%B9%8B%E8%A8%80&amp;ss=7501" TargetMode="External"/><Relationship Id="rId608" Type="http://schemas.openxmlformats.org/officeDocument/2006/relationships/hyperlink" Target="https://wiki2.gamer.com.tw/wiki.php?n=7501:%E5%90%8D%E5%B0%87%E7%9A%84%E5%91%BD%E9%81%8B" TargetMode="External"/><Relationship Id="rId191" Type="http://schemas.openxmlformats.org/officeDocument/2006/relationships/hyperlink" Target="http://wiki2.gamer.com.tw/wiki.php?ss=7501&amp;n=7501:%E5%84%AA%E7%BE%8E%E7%9A%84%E6%9B%B2%E8%AA%BF" TargetMode="External"/><Relationship Id="rId205" Type="http://schemas.openxmlformats.org/officeDocument/2006/relationships/hyperlink" Target="http://wiki2.gamer.com.tw/wiki.php?n=7501%3A%E6%82%A0%E4%B9%85%E7%9A%84%E5%BE%AE%E7%AC%91" TargetMode="External"/><Relationship Id="rId247" Type="http://schemas.openxmlformats.org/officeDocument/2006/relationships/hyperlink" Target="http://wiki2.gamer.com.tw/wiki.php?n=7501%3A%E8%8B%B1%E5%82%91%E7%9A%84%E7%9A%87%E5%A6%83&amp;ss=7501" TargetMode="External"/><Relationship Id="rId412" Type="http://schemas.openxmlformats.org/officeDocument/2006/relationships/hyperlink" Target="http://wiki2.gamer.com.tw/wiki.php?n=7501:%E5%90%8D%E7%89%B9%E7%94%A2" TargetMode="External"/><Relationship Id="rId107" Type="http://schemas.openxmlformats.org/officeDocument/2006/relationships/hyperlink" Target="http://wiki2.gamer.com.tw/wiki.php?n=7501:%E6%B5%B7%E7%9B%9C%E7%9A%84%E8%B1%A1%E5%BE%B5" TargetMode="External"/><Relationship Id="rId289" Type="http://schemas.openxmlformats.org/officeDocument/2006/relationships/hyperlink" Target="http://wiki2.gamer.com.tw/wiki.php?n=7501%3A%E5%85%88%E7%8E%8B%E7%B5%B1%E6%B2%BB%E7%9A%84%E8%AD%89%E6%98%8E&amp;ss=7501" TargetMode="External"/><Relationship Id="rId454" Type="http://schemas.openxmlformats.org/officeDocument/2006/relationships/hyperlink" Target="http://wiki2.gamer.com.tw/wiki.php?n=7501%3A%E5%8C%97%E6%AD%90%E4%B9%8B%E9%9C%B8&amp;ss=7501" TargetMode="External"/><Relationship Id="rId496" Type="http://schemas.openxmlformats.org/officeDocument/2006/relationships/hyperlink" Target="http://wiki2.gamer.com.tw/wiki.php?n=7501%3A%E8%B2%A1%E5%AF%B6%E9%91%91%E5%AE%9A%E5%9C%B0%E5%9C%96" TargetMode="External"/><Relationship Id="rId661" Type="http://schemas.openxmlformats.org/officeDocument/2006/relationships/hyperlink" Target="http://gvdb.mydns.jp/r/WZmLAxwqPA" TargetMode="External"/><Relationship Id="rId11" Type="http://schemas.openxmlformats.org/officeDocument/2006/relationships/hyperlink" Target="http://wiki2.gamer.com.tw/wiki.php?n=7501:%E5%85%89%E4%B9%8B%E9%95%B7%E7%AC%9B%E7%B3%BB%E5%88%97" TargetMode="External"/><Relationship Id="rId53" Type="http://schemas.openxmlformats.org/officeDocument/2006/relationships/hyperlink" Target="https://gvdb.mydns.jp/db/module/QuestDB/action/QuestShow?id=6204" TargetMode="External"/><Relationship Id="rId149" Type="http://schemas.openxmlformats.org/officeDocument/2006/relationships/hyperlink" Target="http://wiki2.gamer.com.tw/wiki.php?n=7501%3A%E8%AB%8B%E7%B5%A6%E6%88%91%E7%81%AB%E7%84%B0&amp;ss=7501" TargetMode="External"/><Relationship Id="rId314" Type="http://schemas.openxmlformats.org/officeDocument/2006/relationships/hyperlink" Target="http://wiki2.gamer.com.tw/wiki.php?n=7501%3A%E8%BF%AB%E4%BA%BA%E7%9A%84%E9%9F%B3%E8%89%B2&amp;ss=7501" TargetMode="External"/><Relationship Id="rId356" Type="http://schemas.openxmlformats.org/officeDocument/2006/relationships/hyperlink" Target="http://wiki2.gamer.com.tw/wiki.php?n=7501%3A%E4%BC%BD%E5%88%A9%E7%95%A5%E7%9A%84%E8%91%97%E4%BD%9C&amp;ss=7501" TargetMode="External"/><Relationship Id="rId398" Type="http://schemas.openxmlformats.org/officeDocument/2006/relationships/hyperlink" Target="http://wiki2.gamer.com.tw/wiki.php?n=7501%3A%E5%90%8D%E5%AE%B0%E7%9B%B8%E7%9A%84%E5%B8%9D%E7%8E%8B%E5%AD%B8&amp;ss=7501" TargetMode="External"/><Relationship Id="rId521" Type="http://schemas.openxmlformats.org/officeDocument/2006/relationships/hyperlink" Target="http://wiki2.gamer.com.tw/wiki.php?n=7501%3A%E8%B2%A1%E5%AF%B6%E9%91%91%E5%AE%9A%E5%9C%B0%E5%9C%96" TargetMode="External"/><Relationship Id="rId563" Type="http://schemas.openxmlformats.org/officeDocument/2006/relationships/hyperlink" Target="https://wiki2.gamer.com.tw/wiki.php?n=7501%3A%E9%98%BF%E8%8C%B2%E7%89%B9%E5%85%8B%E7%9A%84%E7%8E%8B%E5%86%A0&amp;ss=7501" TargetMode="External"/><Relationship Id="rId619" Type="http://schemas.openxmlformats.org/officeDocument/2006/relationships/hyperlink" Target="https://wiki2.gamer.com.tw/wiki.php?n=7501%3A%E5%BA%AB%E4%B8%98%E6%9E%97%E7%9A%84%E6%89%8B%E6%8A%84%E6%9C%AC&amp;ss=7501" TargetMode="External"/><Relationship Id="rId95" Type="http://schemas.openxmlformats.org/officeDocument/2006/relationships/hyperlink" Target="http://wiki2.gamer.com.tw/wiki.php?n=7501%3A%E6%9C%80%E5%BE%8C%E4%B8%80%E5%B9%95%E7%9A%84%E5%89%8D%E5%A5%8F" TargetMode="External"/><Relationship Id="rId160" Type="http://schemas.openxmlformats.org/officeDocument/2006/relationships/hyperlink" Target="http://wiki2.gamer.com.tw/wiki.php?n=7501:%E5%9C%A8%E8%8D%89%E5%8E%9F%E5%9C%B0%E5%B8%B6%E7%94%9F%E6%B4%BB" TargetMode="External"/><Relationship Id="rId216" Type="http://schemas.openxmlformats.org/officeDocument/2006/relationships/hyperlink" Target="http://wiki2.gamer.com.tw/wiki.php?n=7501:%E6%9C%80%E5%8F%A4%E7%9A%84%E5%92%8C%E6%AD%8C%E9%9B%86" TargetMode="External"/><Relationship Id="rId423" Type="http://schemas.openxmlformats.org/officeDocument/2006/relationships/hyperlink" Target="http://wiki2.gamer.com.tw/wiki.php?n=7501%3A%E5%8D%B0%E5%BA%A6%E7%9A%84%E5%8F%A4%E4%BB%A3%E6%95%98%E4%BA%8B%E8%A9%A9&amp;ss=7501" TargetMode="External"/><Relationship Id="rId258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465" Type="http://schemas.openxmlformats.org/officeDocument/2006/relationships/hyperlink" Target="http://wiki2.gamer.com.tw/wiki.php?n=7501%3A%E8%B2%A1%E5%AF%B6%E9%91%91%E5%AE%9A%E5%9C%B0%E5%9C%96" TargetMode="External"/><Relationship Id="rId630" Type="http://schemas.openxmlformats.org/officeDocument/2006/relationships/hyperlink" Target="https://wiki2.gamer.com.tw/wiki.php?n=7501%3A%E5%B8%B8%E7%94%A8%E7%9A%84%E7%AE%A1%E6%A8%82%E5%99%A8&amp;ss=7501" TargetMode="External"/><Relationship Id="rId22" Type="http://schemas.openxmlformats.org/officeDocument/2006/relationships/hyperlink" Target="https://wiki2.gamer.com.tw/wiki.php?n=7501%3A%E5%A5%87%E5%B9%BB%E5%A4%A7%E9%99%B8%E7%B3%BB%E5%88%97&amp;ss=7501" TargetMode="External"/><Relationship Id="rId64" Type="http://schemas.openxmlformats.org/officeDocument/2006/relationships/hyperlink" Target="http://wiki2.gamer.com.tw/wiki.php?n=7501%3A%E5%B0%87%E5%9B%9E%E6%86%B6%E8%97%8F%E6%96%BC%E5%BF%83%E4%B8%AD&amp;ss=7501" TargetMode="External"/><Relationship Id="rId118" Type="http://schemas.openxmlformats.org/officeDocument/2006/relationships/hyperlink" Target="http://wiki2.gamer.com.tw/wiki.php?n=7501:%E4%BF%84%E7%BE%85%E6%96%AF%E7%9A%84%E5%82%B3%E7%B5%B1%E6%A8%82%E5%99%A8" TargetMode="External"/><Relationship Id="rId325" Type="http://schemas.openxmlformats.org/officeDocument/2006/relationships/hyperlink" Target="http://wiki2.gamer.com.tw/wiki.php?n=7501%3A%E8%8B%B1%E5%82%91%E7%9A%84%E7%9A%87%E5%A6%83&amp;ss=7501" TargetMode="External"/><Relationship Id="rId367" Type="http://schemas.openxmlformats.org/officeDocument/2006/relationships/hyperlink" Target="http://gvdb.mydns.jp/db/module/QuestDB/action/QuestShow?id=5398" TargetMode="External"/><Relationship Id="rId532" Type="http://schemas.openxmlformats.org/officeDocument/2006/relationships/hyperlink" Target="http://wiki2.gamer.com.tw/wiki.php?n=7501%3A%E6%9F%90%E4%BD%8D%E5%8D%83%E9%87%91%E7%9A%84%E6%88%92%E6%8C%87&amp;ss=7501" TargetMode="External"/><Relationship Id="rId574" Type="http://schemas.openxmlformats.org/officeDocument/2006/relationships/hyperlink" Target="https://wiki2.gamer.com.tw/wiki.php?n=7501%3A%E8%BF%BD%E8%B9%A4%E9%A8%99%E5%AD%90&amp;ss=7501" TargetMode="External"/><Relationship Id="rId171" Type="http://schemas.openxmlformats.org/officeDocument/2006/relationships/hyperlink" Target="http://wiki2.gamer.com.tw/wiki.php?n=7501:%E7%99%BE%E6%BF%9F%E7%8E%8B%E4%B9%8B%E8%BB%8C%E8%B7%A1" TargetMode="External"/><Relationship Id="rId227" Type="http://schemas.openxmlformats.org/officeDocument/2006/relationships/hyperlink" Target="http://wiki2.gamer.com.tw/wiki.php?n=7501%3A%E4%BC%8A%E6%96%AF%E8%98%AD%E7%9A%84%E8%8B%B1%E9%9B%84&amp;ss=7501" TargetMode="External"/><Relationship Id="rId269" Type="http://schemas.openxmlformats.org/officeDocument/2006/relationships/hyperlink" Target="http://wiki2.gamer.com.tw/wiki.php?n=7501:%E5%85%B5%E6%B3%95%E4%B9%8B%E5%A5%A7%E7%BE%A9" TargetMode="External"/><Relationship Id="rId434" Type="http://schemas.openxmlformats.org/officeDocument/2006/relationships/hyperlink" Target="http://wiki2.gamer.com.tw/wiki.php?n=7501%3A%E7%BE%85%E6%91%A9%E5%92%8C%E5%B8%8C%E7%89%B9%E7%9A%84%E6%95%85%E4%BA%8B&amp;ss=7501" TargetMode="External"/><Relationship Id="rId476" Type="http://schemas.openxmlformats.org/officeDocument/2006/relationships/hyperlink" Target="http://wiki2.gamer.com.tw/wiki.php?n=7501%3A%E8%B2%A1%E5%AF%B6%E9%91%91%E5%AE%9A%E5%9C%B0%E5%9C%96" TargetMode="External"/><Relationship Id="rId641" Type="http://schemas.openxmlformats.org/officeDocument/2006/relationships/hyperlink" Target="https://wiki2.gamer.com.tw/wiki.php?n=7501:%E6%98%9F%E6%98%9F%E6%A3%B2%E5%AE%BF%E7%9A%84%E5%A0%B4%E6%89%80" TargetMode="External"/><Relationship Id="rId33" Type="http://schemas.openxmlformats.org/officeDocument/2006/relationships/hyperlink" Target="https://wiki2.gamer.com.tw/wiki.php?ss=7501&amp;n=7501:%E5%BE%8C%E6%BC%A2%E6%9B%B8" TargetMode="External"/><Relationship Id="rId129" Type="http://schemas.openxmlformats.org/officeDocument/2006/relationships/hyperlink" Target="http://wiki2.gamer.com.tw/wiki.php?n=7501%3A%E8%A3%9D%E7%93%B6%E7%9A%84%E5%9B%9E%E6%86%B6&amp;ss=7501" TargetMode="External"/><Relationship Id="rId280" Type="http://schemas.openxmlformats.org/officeDocument/2006/relationships/hyperlink" Target="http://wiki2.gamer.com.tw/wiki.php?n=7501%3A%E7%B4%A2%E7%B4%90%E5%8D%A1%E8%96%A9%E5%B8%95&amp;ss=7501" TargetMode="External"/><Relationship Id="rId336" Type="http://schemas.openxmlformats.org/officeDocument/2006/relationships/hyperlink" Target="http://wiki2.gamer.com.tw/wiki.php?n=7501%3A%E6%93%8D%E6%8E%A7%E5%BF%83%E6%99%BA%E7%9A%84%E9%AD%94%E7%AC%9B" TargetMode="External"/><Relationship Id="rId501" Type="http://schemas.openxmlformats.org/officeDocument/2006/relationships/hyperlink" Target="http://wiki2.gamer.com.tw/wiki.php?n=7501%3A%E6%9C%89%E6%AC%8A%E5%A8%81%E7%9A%84%E7%A5%9E%E8%AB%AD" TargetMode="External"/><Relationship Id="rId543" Type="http://schemas.openxmlformats.org/officeDocument/2006/relationships/hyperlink" Target="http://wiki2.gamer.com.tw/wiki.php?n=7501%3A%E9%9A%B1%E8%97%8F%E5%9C%A8%E8%B1%A1%E5%BD%A2%E6%96%87%E5%AD%97%E4%B8%AD%E7%9A%84%E6%AD%B7%E5%8F%B2&amp;ss=7501" TargetMode="External"/><Relationship Id="rId75" Type="http://schemas.openxmlformats.org/officeDocument/2006/relationships/hyperlink" Target="http://wiki2.gamer.com.tw/wiki.php?n=7501%3A%E6%AD%BB%E8%80%85%E5%81%9A%E7%9A%84%E5%A4%A2&amp;ss=7501" TargetMode="External"/><Relationship Id="rId140" Type="http://schemas.openxmlformats.org/officeDocument/2006/relationships/hyperlink" Target="http://wiki2.gamer.com.tw/wiki.php?n=7501%3A%E5%B1%85%E4%BD%8F%E6%96%BC%E6%96%B0%E5%B9%BE%E5%85%A7%E4%BA%9E%E7%9A%84%E4%BA%BA%E5%80%91&amp;ss=7501" TargetMode="External"/><Relationship Id="rId182" Type="http://schemas.openxmlformats.org/officeDocument/2006/relationships/hyperlink" Target="http://wiki2.gamer.com.tw/wiki.php?ss=7501&amp;n=7501:%E8%B4%88%E8%88%87%E5%82%AD%E5%85%B5%E7%9A%84%E5%85%B5%E6%B3%95%E6%9B%B8" TargetMode="External"/><Relationship Id="rId378" Type="http://schemas.openxmlformats.org/officeDocument/2006/relationships/hyperlink" Target="http://wiki2.gamer.com.tw/wiki.php?n=7501%3A%E8%B2%A1%E5%AF%B6%E9%91%91%E5%AE%9A%E5%9C%B0%E5%9C%96" TargetMode="External"/><Relationship Id="rId403" Type="http://schemas.openxmlformats.org/officeDocument/2006/relationships/hyperlink" Target="http://wiki2.gamer.com.tw/wiki.php?n=7501%3A%E5%A4%AA%E5%8F%A4%E4%B9%8B%E8%88%9E&amp;ss=7501" TargetMode="External"/><Relationship Id="rId585" Type="http://schemas.openxmlformats.org/officeDocument/2006/relationships/hyperlink" Target="https://wiki2.gamer.com.tw/wiki.php?n=7501:%E6%B2%99%E4%B9%8B%E8%8A%B1" TargetMode="External"/><Relationship Id="rId6" Type="http://schemas.openxmlformats.org/officeDocument/2006/relationships/hyperlink" Target="http://wiki2.gamer.com.tw/wiki.php?n=7501%3A%E5%8D%B0%E5%8A%A0%E5%8A%87%E6%83%85" TargetMode="External"/><Relationship Id="rId238" Type="http://schemas.openxmlformats.org/officeDocument/2006/relationships/hyperlink" Target="http://wiki2.gamer.com.tw/wiki.php?n=7501%3A%E6%9C%88%E4%BA%AE%E5%A5%B3%E7%A5%9E%E5%83%8F&amp;ss=7501" TargetMode="External"/><Relationship Id="rId445" Type="http://schemas.openxmlformats.org/officeDocument/2006/relationships/hyperlink" Target="http://wiki2.gamer.com.tw/wiki.php?n=7501%3A%E5%BA%AB%E7%88%BE%E7%89%B9%E6%96%AF%E6%8E%A2%E9%9A%AA%E8%A8%98%E9%8C%84&amp;ss=7501" TargetMode="External"/><Relationship Id="rId487" Type="http://schemas.openxmlformats.org/officeDocument/2006/relationships/hyperlink" Target="http://wiki2.gamer.com.tw/wiki.php?n=7501%3A%E5%BD%BC%E5%88%97%E7%9A%84%E5%AF%B6%E7%8E%89&amp;ss=7501" TargetMode="External"/><Relationship Id="rId610" Type="http://schemas.openxmlformats.org/officeDocument/2006/relationships/hyperlink" Target="https://wiki2.gamer.com.tw/wiki.php?n=7501%3A%E5%AE%89%E5%9C%9F%E5%9F%8E%E6%90%9C%E7%B4%A2%E7%9A%84%E5%82%AC%E4%BF%83%E4%BF%A1&amp;ss=7501" TargetMode="External"/><Relationship Id="rId652" Type="http://schemas.openxmlformats.org/officeDocument/2006/relationships/hyperlink" Target="https://wiki2.gamer.com.tw/wiki.php?n=7501%3A%E9%97%9C%E6%96%BC%E6%9D%9C%E9%98%BF%E7%89%B9%E7%8E%8B%E5%AD%90&amp;ss=7501" TargetMode="External"/><Relationship Id="rId291" Type="http://schemas.openxmlformats.org/officeDocument/2006/relationships/hyperlink" Target="http://wiki2.gamer.com.tw/wiki.php?n=7501%3A%E5%B8%B6%E4%BE%86%E5%8E%84%E9%81%8B%E7%9A%84%E8%81%96%E5%96%AC%E6%B2%BB%E5%AF%B6%E7%9F%B3&amp;ss=7501" TargetMode="External"/><Relationship Id="rId305" Type="http://schemas.openxmlformats.org/officeDocument/2006/relationships/hyperlink" Target="http://wiki2.gamer.com.tw/wiki.php?n=7501%3A%E5%82%B3%E5%9C%8B%E7%9A%84%E5%90%8D%E8%91%97&amp;ss=7501" TargetMode="External"/><Relationship Id="rId347" Type="http://schemas.openxmlformats.org/officeDocument/2006/relationships/hyperlink" Target="http://wiki2.gamer.com.tw/wiki.php?n=7501:%E9%83%A8%E8%90%BD%E7%9A%84%E8%AA%BF%E6%9F%A5&amp;ss=7501" TargetMode="External"/><Relationship Id="rId512" Type="http://schemas.openxmlformats.org/officeDocument/2006/relationships/hyperlink" Target="http://wiki2.gamer.com.tw/wiki.php?n=7501%3A%E8%B2%A1%E5%AF%B6%E9%91%91%E5%AE%9A%E5%9C%B0%E5%9C%96" TargetMode="External"/><Relationship Id="rId44" Type="http://schemas.openxmlformats.org/officeDocument/2006/relationships/hyperlink" Target="https://gvdb.mydns.jp/r/WUvXfn8yqn" TargetMode="External"/><Relationship Id="rId86" Type="http://schemas.openxmlformats.org/officeDocument/2006/relationships/hyperlink" Target="http://wiki2.gamer.com.tw/wiki.php?n=7501%3A%E5%84%80%E5%BC%8F%E3%80%81%E8%AD%B7%E8%BA%AB%E7%AC%A6%E7%AD%89&amp;ss=7501" TargetMode="External"/><Relationship Id="rId151" Type="http://schemas.openxmlformats.org/officeDocument/2006/relationships/hyperlink" Target="http://wiki2.gamer.com.tw/wiki.php?ss=7501&amp;n=7501:%E4%BF%9D%E5%91%BD%E7%9A%84%E9%A4%90%E5%85%B7" TargetMode="External"/><Relationship Id="rId389" Type="http://schemas.openxmlformats.org/officeDocument/2006/relationships/hyperlink" Target="http://wiki2.gamer.com.tw/wiki.php?n=7501%3A%E4%B8%96%E7%95%8C%E4%B8%8A%E6%9C%80%E7%BE%8E%E7%9A%84%E6%9B%B8&amp;ss=48576" TargetMode="External"/><Relationship Id="rId554" Type="http://schemas.openxmlformats.org/officeDocument/2006/relationships/hyperlink" Target="https://wiki2.gamer.com.tw/wiki.php?n=7501:%E5%90%84%E7%A8%AE%E6%88%80%E6%84%9B%E5%BD%A2%E6%85%8B" TargetMode="External"/><Relationship Id="rId596" Type="http://schemas.openxmlformats.org/officeDocument/2006/relationships/hyperlink" Target="https://wiki2.gamer.com.tw/wiki.php?n=7501%3A%E8%81%9E%E5%90%8D%E5%A4%A9%E4%B8%8B%E7%9A%84%E5%AF%B6%E7%89%A9&amp;ss=7501" TargetMode="External"/><Relationship Id="rId193" Type="http://schemas.openxmlformats.org/officeDocument/2006/relationships/hyperlink" Target="http://wiki2.gamer.com.tw/wiki.php?n=7501%3A%E6%B0%B8%E4%B8%8D%E5%87%8B%E8%AC%9D%E7%9A%84%E8%8A%B1&amp;ss=7501" TargetMode="External"/><Relationship Id="rId207" Type="http://schemas.openxmlformats.org/officeDocument/2006/relationships/hyperlink" Target="http://wiki2.gamer.com.tw/wiki.php?n=7501%3A%E8%80%83%E9%A9%97%E6%99%BA%E8%80%85%E7%9A%84%E7%85%89%E9%87%91%E8%A1%93%E6%9B%B8" TargetMode="External"/><Relationship Id="rId249" Type="http://schemas.openxmlformats.org/officeDocument/2006/relationships/hyperlink" Target="http://wiki2.gamer.com.tw/wiki.php?n=7501:%E5%94%90%E5%83%A7%E7%8E%84%E5%A5%98%E7%9A%84%E6%97%85%E8%A8%98" TargetMode="External"/><Relationship Id="rId414" Type="http://schemas.openxmlformats.org/officeDocument/2006/relationships/hyperlink" Target="http://wiki2.gamer.com.tw/wiki.php?n=7501:%E9%BE%8D%E4%B9%8B%E5%A4%A7%E5%9C%B0&amp;ss=7501&amp;f=M" TargetMode="External"/><Relationship Id="rId456" Type="http://schemas.openxmlformats.org/officeDocument/2006/relationships/hyperlink" Target="http://wiki2.gamer.com.tw/wiki.php?n=7501%3A%E8%B2%A1%E5%AF%B6%E9%91%91%E5%AE%9A%E5%9C%B0%E5%9C%96" TargetMode="External"/><Relationship Id="rId498" Type="http://schemas.openxmlformats.org/officeDocument/2006/relationships/hyperlink" Target="http://wiki2.gamer.com.tw/wiki.php?n=7501%3A%E8%B2%A1%E5%AF%B6%E9%91%91%E5%AE%9A%E5%9C%B0%E5%9C%96" TargetMode="External"/><Relationship Id="rId621" Type="http://schemas.openxmlformats.org/officeDocument/2006/relationships/hyperlink" Target="https://wiki2.gamer.com.tw/wiki.php?n=7501%3A%E8%A9%A9%E7%9A%84%E7%9C%9F%E5%81%BD&amp;ss=7501" TargetMode="External"/><Relationship Id="rId663" Type="http://schemas.openxmlformats.org/officeDocument/2006/relationships/hyperlink" Target="https://wiki2.gamer.com.tw/wiki.php?n=7501%3A%E9%86%AB%E5%AD%B8%E6%9B%B8%E4%B8%AD%E7%9A%84%E6%9C%80%E9%AB%98%E6%AC%8A%E5%A8%81&amp;ss=7501" TargetMode="External"/><Relationship Id="rId13" Type="http://schemas.openxmlformats.org/officeDocument/2006/relationships/hyperlink" Target="http://wiki2.gamer.com.tw/wiki.php?n=7501:%E5%B0%87%E8%BB%8D%E3%80%81%E6%95%B5%E5%9C%8B%E5%A5%B3%E5%A3%AB%E5%92%8C%E5%85%AC%E4%B8%BB%E7%B3%BB%E5%88%97" TargetMode="External"/><Relationship Id="rId109" Type="http://schemas.openxmlformats.org/officeDocument/2006/relationships/hyperlink" Target="http://wiki2.gamer.com.tw/wiki.php?n=7501%3A%E6%B0%B8%E6%81%92%E7%9A%84%E7%BE%A4%E6%98%9F&amp;ss=7501" TargetMode="External"/><Relationship Id="rId260" Type="http://schemas.openxmlformats.org/officeDocument/2006/relationships/hyperlink" Target="http://wiki2.gamer.com.tw/wiki.php?n=7501%3A%E8%B2%A1%E5%AF%B6%E9%91%91%E5%AE%9A%E5%9C%B0%E5%9C%96" TargetMode="External"/><Relationship Id="rId316" Type="http://schemas.openxmlformats.org/officeDocument/2006/relationships/hyperlink" Target="http://wiki2.gamer.com.tw/wiki.php?n=7501%3A%E8%81%B3%E7%AB%8B%E6%96%BC%E5%AE%89%E5%9C%B0%E6%96%AF%E4%B9%8B%E9%83%BD&amp;ss=7501" TargetMode="External"/><Relationship Id="rId523" Type="http://schemas.openxmlformats.org/officeDocument/2006/relationships/hyperlink" Target="http://wiki2.gamer.com.tw/wiki.php?n=7501%3A%E8%B2%A1%E5%AF%B6%E9%91%91%E5%AE%9A%E5%9C%B0%E5%9C%96" TargetMode="External"/><Relationship Id="rId55" Type="http://schemas.openxmlformats.org/officeDocument/2006/relationships/hyperlink" Target="https://gvdb.mydns.jp/db/module/QuestDB/action/QuestShow?id=6206" TargetMode="External"/><Relationship Id="rId97" Type="http://schemas.openxmlformats.org/officeDocument/2006/relationships/hyperlink" Target="http://wiki2.gamer.com.tw/wiki.php?n=7501%3A%E8%AA%BF%E6%9F%A5%E6%8B%89%E8%AB%BE%E6%8B%89%E6%8B%89%E5%BA%AB" TargetMode="External"/><Relationship Id="rId120" Type="http://schemas.openxmlformats.org/officeDocument/2006/relationships/hyperlink" Target="http://wiki2.gamer.com.tw/wiki.php?n=7501:%E5%A7%9C%E5%A4%AA%E5%85%AC%E9%87%A3%E9%AD%9A" TargetMode="External"/><Relationship Id="rId358" Type="http://schemas.openxmlformats.org/officeDocument/2006/relationships/hyperlink" Target="http://wiki2.gamer.com.tw/wiki.php?n=7501%3A%E5%AE%88%E8%AD%B7%E4%BA%BA%E7%9A%84%E7%BE%8E%E6%9D%9C%E8%8E%8E%E4%B9%8B%E7%9C%BC&amp;ss=7501" TargetMode="External"/><Relationship Id="rId565" Type="http://schemas.openxmlformats.org/officeDocument/2006/relationships/hyperlink" Target="https://wiki2.gamer.com.tw/wiki.php?n=7501:%E9%98%BF%E8%8C%B2%E7%89%B9%E5%85%8B%E7%9A%84%E7%9A%87%E5%B8%9D" TargetMode="External"/><Relationship Id="rId162" Type="http://schemas.openxmlformats.org/officeDocument/2006/relationships/hyperlink" Target="https://wiki2.gamer.com.tw/wiki.php?n=7501%3A%E5%BE%97%E7%9F%A5%E7%9A%84%E8%B3%87%E6%A0%BC%E8%88%87%E5%BF%83%E7%90%86%E6%BA%96%E5%82%99&amp;ss=7501" TargetMode="External"/><Relationship Id="rId218" Type="http://schemas.openxmlformats.org/officeDocument/2006/relationships/hyperlink" Target="http://wiki2.gamer.com.tw/wiki.php?n=7501:%E6%94%9C%E5%B8%B6%E6%9B%B8%E7%9A%84%E7%94%B7%E4%BA%BA" TargetMode="External"/><Relationship Id="rId425" Type="http://schemas.openxmlformats.org/officeDocument/2006/relationships/hyperlink" Target="http://wiki2.gamer.com.tw/wiki.php?n=7501:%E5%8C%97%E7%BE%8E%E7%9A%84%E5%B7%A8%E7%89%9B" TargetMode="External"/><Relationship Id="rId467" Type="http://schemas.openxmlformats.org/officeDocument/2006/relationships/hyperlink" Target="http://wiki2.gamer.com.tw/wiki.php?n=7501%3A%E9%96%8B%E6%8B%93%E5%BE%B7%E6%84%8F%E5%BF%97%E7%9A%84%E9%A8%8E%E5%A3%AB%E5%9C%98&amp;ss=7501" TargetMode="External"/><Relationship Id="rId632" Type="http://schemas.openxmlformats.org/officeDocument/2006/relationships/hyperlink" Target="https://wiki2.gamer.com.tw/wiki.php?n=7501%3A%E5%91%A8%E9%81%8A%E7%9A%84%E4%BF%AE%E9%81%93%E5%A3%AB&amp;ss=7501" TargetMode="External"/><Relationship Id="rId271" Type="http://schemas.openxmlformats.org/officeDocument/2006/relationships/hyperlink" Target="http://wiki2.gamer.com.tw/wiki.php?n=7501:%E5%AE%89%E5%9C%9F%E5%9F%8E%E5%9C%B0%E4%B8%8B%E5%9F%8E&amp;ss=7501&amp;f=M" TargetMode="External"/><Relationship Id="rId24" Type="http://schemas.openxmlformats.org/officeDocument/2006/relationships/hyperlink" Target="http://wiki2.gamer.com.tw/wiki.php?n=7501:%E5%9C%8B%E7%8E%8B%E5%A4%A7%E9%81%93%E7%B3%BB%E5%88%97" TargetMode="External"/><Relationship Id="rId66" Type="http://schemas.openxmlformats.org/officeDocument/2006/relationships/hyperlink" Target="http://wiki2.gamer.com.tw/wiki.php?n=7501%3A%E5%A5%B3%E7%A5%9E%E4%B9%8B%E9%AD%82&amp;ss=7501" TargetMode="External"/><Relationship Id="rId131" Type="http://schemas.openxmlformats.org/officeDocument/2006/relationships/hyperlink" Target="https://wiki2.gamer.com.tw/wiki.php?n=7501%3A%E6%9C%80%E6%97%A9%E7%9A%84%E8%92%B8%E6%B1%BD%E8%A3%9D%E7%BD%AE&amp;ss=7501" TargetMode="External"/><Relationship Id="rId327" Type="http://schemas.openxmlformats.org/officeDocument/2006/relationships/hyperlink" Target="http://wiki2.gamer.com.tw/wiki.php?n=7501:%E8%88%AA%E6%B5%B7%E5%AE%B6%E2%80%A7%E7%B6%AD%E4%BA%AC%E6%B5%B7%E7%9B%9C" TargetMode="External"/><Relationship Id="rId369" Type="http://schemas.openxmlformats.org/officeDocument/2006/relationships/hyperlink" Target="http://wiki2.gamer.com.tw/wiki.php?n=7501%3A%E6%B3%A2%E6%96%AF%E5%AF%93%E8%A8%80%E7%9A%84%E8%AC%9B%E8%BF%B0%E8%80%85&amp;ss=7501" TargetMode="External"/><Relationship Id="rId534" Type="http://schemas.openxmlformats.org/officeDocument/2006/relationships/hyperlink" Target="http://wiki2.gamer.com.tw/wiki.php?n=7501%3A%E7%A5%9E%E7%A7%98%E7%9A%84%E7%87%AD%E5%8F%B0&amp;ss=7501" TargetMode="External"/><Relationship Id="rId576" Type="http://schemas.openxmlformats.org/officeDocument/2006/relationships/hyperlink" Target="https://wiki2.gamer.com.tw/wiki.php?n=7501%3A%E4%BE%86%E8%87%AA%E7%9A%87%E5%AE%B6%E6%B8%AF%E7%9A%84%E5%A7%94%E8%A8%97&amp;ss=7501" TargetMode="External"/><Relationship Id="rId173" Type="http://schemas.openxmlformats.org/officeDocument/2006/relationships/hyperlink" Target="http://wiki2.gamer.com.tw/wiki.php?n=7501:%E8%87%B3%E7%8E%8B%E5%AE%A4%E4%B9%8B%E5%A2%93%E7%9A%84%E7%B7%9A%E7%B4%A2" TargetMode="External"/><Relationship Id="rId229" Type="http://schemas.openxmlformats.org/officeDocument/2006/relationships/hyperlink" Target="http://wiki2.gamer.com.tw/wiki.php?n=7501:%E5%A5%B8%E9%9B%84%E7%9A%84%E5%BB%AC%E5%B1%B1%E7%9C%9F%E9%9D%A2%E7%9B%AE" TargetMode="External"/><Relationship Id="rId380" Type="http://schemas.openxmlformats.org/officeDocument/2006/relationships/hyperlink" Target="http://wiki2.gamer.com.tw/wiki.php?n=7501%3A%E8%B2%A1%E5%AF%B6%E9%91%91%E5%AE%9A%E5%9C%B0%E5%9C%96" TargetMode="External"/><Relationship Id="rId436" Type="http://schemas.openxmlformats.org/officeDocument/2006/relationships/hyperlink" Target="http://wiki2.gamer.com.tw/wiki.php?n=7501%3A%E6%96%B0%E5%A9%9A%E5%A6%BB%E5%AD%90%E4%B9%8B%E8%A8%BC&amp;ss=7501" TargetMode="External"/><Relationship Id="rId601" Type="http://schemas.openxmlformats.org/officeDocument/2006/relationships/hyperlink" Target="https://wiki2.gamer.com.tw/wiki.php?n=7501%3A%E4%BE%86%E8%87%AA%E7%9A%87%E5%AE%B6%E6%B8%AF%E7%9A%84%E5%A7%94%E8%A8%97&amp;ss=7501" TargetMode="External"/><Relationship Id="rId643" Type="http://schemas.openxmlformats.org/officeDocument/2006/relationships/hyperlink" Target="https://wiki2.gamer.com.tw/wiki.php?n=7501%3A%E7%A0%B4%E8%A7%A3%E9%9D%88%E8%A6%96%E8%80%85%E7%9A%84%E8%AC%8E%E9%A1%8C&amp;ss=7501" TargetMode="External"/><Relationship Id="rId240" Type="http://schemas.openxmlformats.org/officeDocument/2006/relationships/hyperlink" Target="http://wiki2.gamer.com.tw/wiki.php?n=7501:%E4%B8%89%E5%BD%A9%E4%B9%8B%E5%82%B3%E5%85%A5" TargetMode="External"/><Relationship Id="rId478" Type="http://schemas.openxmlformats.org/officeDocument/2006/relationships/hyperlink" Target="http://wiki2.gamer.com.tw/wiki.php?n=7501%3A%E8%B2%A1%E5%AF%B6%E9%91%91%E5%AE%9A%E5%9C%B0%E5%9C%96" TargetMode="External"/><Relationship Id="rId35" Type="http://schemas.openxmlformats.org/officeDocument/2006/relationships/hyperlink" Target="https://wiki2.gamer.com.tw/wiki.php?n=7501%3A%E8%8D%B7%E8%98%AD%E6%93%8D%E5%B8%86%E6%8C%87%E5%8D%97&amp;ss=7501" TargetMode="External"/><Relationship Id="rId77" Type="http://schemas.openxmlformats.org/officeDocument/2006/relationships/hyperlink" Target="http://wiki2.gamer.com.tw/wiki.php?n=7501%3A%E5%AE%88%E8%AD%B7%E8%8B%B1%E6%A0%BC%E8%98%AD%E7%8E%8B%E5%9C%8B%E4%B9%8B%E5%AF%B6%E7%9F%B3&amp;ss=7501" TargetMode="External"/><Relationship Id="rId100" Type="http://schemas.openxmlformats.org/officeDocument/2006/relationships/hyperlink" Target="http://wiki2.gamer.com.tw/wiki.php?n=7501%3A%E8%B2%AC%E4%BB%BB%E8%88%87%E9%81%B8%E6%93%87&amp;ss=7501" TargetMode="External"/><Relationship Id="rId282" Type="http://schemas.openxmlformats.org/officeDocument/2006/relationships/hyperlink" Target="http://wiki2.gamer.com.tw/wiki.php?n=7501:%E5%94%90%E5%83%A7%E7%8E%84%E5%A5%98%E7%9A%84%E6%97%85%E8%A8%98" TargetMode="External"/><Relationship Id="rId338" Type="http://schemas.openxmlformats.org/officeDocument/2006/relationships/hyperlink" Target="http://wiki2.gamer.com.tw/wiki.php?n=7501:%E7%A3%9A%E5%A1%8A%E5%A3%98%E7%A0%8C%E7%9A%84%E4%BD%8F%E6%88%BF&amp;ss=7501" TargetMode="External"/><Relationship Id="rId503" Type="http://schemas.openxmlformats.org/officeDocument/2006/relationships/hyperlink" Target="http://wiki2.gamer.com.tw/wiki.php?n=7501%3A%E5%9F%83%E5%8F%8A%E5%A5%B3%E7%A5%9E&amp;ss=7501" TargetMode="External"/><Relationship Id="rId545" Type="http://schemas.openxmlformats.org/officeDocument/2006/relationships/hyperlink" Target="https://wiki2.gamer.com.tw/wiki.php?n=7501%3A%E4%B8%96%E7%95%8C%E4%B8%8A%E6%9C%80%E5%8F%A4%E8%80%81%E7%9A%84%E7%AC%9B%E5%AD%90&amp;ss=7501" TargetMode="External"/><Relationship Id="rId587" Type="http://schemas.openxmlformats.org/officeDocument/2006/relationships/hyperlink" Target="https://wiki2.gamer.com.tw/wiki.php?n=7501%3A%E5%A4%AA%E9%99%BD%E6%98%87%E8%B5%B7%E7%9A%84%E5%9C%B0%E6%96%B9&amp;ss=7501" TargetMode="External"/><Relationship Id="rId8" Type="http://schemas.openxmlformats.org/officeDocument/2006/relationships/hyperlink" Target="http://wiki2.gamer.com.tw/wiki.php?n=7501%3A%E7%9B%9C%E8%B3%8A%E9%A8%8E%E5%A3%AB%E7%B3%BB%E5%88%97" TargetMode="External"/><Relationship Id="rId142" Type="http://schemas.openxmlformats.org/officeDocument/2006/relationships/hyperlink" Target="http://wiki2.gamer.com.tw/wiki.php?n=7501%3A%E9%B3%A5%E5%92%8C%E5%A4%AA%E9%99%BD%E7%9A%84%E5%AF%B6%E7%8E%89&amp;ss=7501" TargetMode="External"/><Relationship Id="rId184" Type="http://schemas.openxmlformats.org/officeDocument/2006/relationships/hyperlink" Target="http://wiki2.gamer.com.tw/wiki.php?n=7501%3A%E5%A4%A9%E5%A5%B3%E4%B9%8B%E8%88%9E&amp;ss=7501" TargetMode="External"/><Relationship Id="rId391" Type="http://schemas.openxmlformats.org/officeDocument/2006/relationships/hyperlink" Target="http://wiki2.gamer.com.tw/wiki.php?n=7501%3A%E6%82%A0%E4%B9%85%E7%9A%84%E5%BE%AE%E7%AC%91" TargetMode="External"/><Relationship Id="rId405" Type="http://schemas.openxmlformats.org/officeDocument/2006/relationships/hyperlink" Target="http://wiki2.gamer.com.tw/wiki.php?n=7501%3A%E6%88%92%E6%8C%87%E6%89%80%E4%B8%B2%E8%B5%B7%E7%9A%84%E6%95%85%E4%BA%8B&amp;ss=7501" TargetMode="External"/><Relationship Id="rId447" Type="http://schemas.openxmlformats.org/officeDocument/2006/relationships/hyperlink" Target="http://wiki2.gamer.com.tw/wiki.php?n=7501:%E9%BE%8D%E4%B9%8B%E5%A4%A7%E5%9C%B0&amp;ss=7501&amp;f=M" TargetMode="External"/><Relationship Id="rId612" Type="http://schemas.openxmlformats.org/officeDocument/2006/relationships/hyperlink" Target="https://wiki2.gamer.com.tw/wiki.php?n=7501%3A%E9%9D%92%E9%8A%85%E7%9A%84%E9%9F%B3%E8%89%B2&amp;ss=7501" TargetMode="External"/><Relationship Id="rId251" Type="http://schemas.openxmlformats.org/officeDocument/2006/relationships/hyperlink" Target="http://wiki2.gamer.com.tw/wiki.php?n=7501:%E7%83%8F%E7%88%BE%E7%9A%84%E6%A6%AE%E8%8F%AF" TargetMode="External"/><Relationship Id="rId489" Type="http://schemas.openxmlformats.org/officeDocument/2006/relationships/hyperlink" Target="http://wiki2.gamer.com.tw/wiki.php?n=7501%3A%E8%B2%A1%E5%AF%B6%E9%91%91%E5%AE%9A%E5%9C%B0%E5%9C%96" TargetMode="External"/><Relationship Id="rId654" Type="http://schemas.openxmlformats.org/officeDocument/2006/relationships/hyperlink" Target="https://wiki2.gamer.com.tw/wiki.php?n=7501:%E5%85%89%E8%BC%9D%E7%9A%84%E4%B8%96%E4%BB%A3" TargetMode="External"/><Relationship Id="rId46" Type="http://schemas.openxmlformats.org/officeDocument/2006/relationships/hyperlink" Target="https://wiki2.gamer.com.tw/wiki.php?n=7501:%E8%B2%A1%E5%AF%B6%E9%91%91%E5%AE%9A%E5%9C%B0%E5%9C%96" TargetMode="External"/><Relationship Id="rId293" Type="http://schemas.openxmlformats.org/officeDocument/2006/relationships/hyperlink" Target="http://wiki2.gamer.com.tw/wiki.php?n=7501%3A%E5%8F%A4%E4%BB%A3%E7%9A%84%E5%B0%8F%E5%88%80&amp;ss=7501" TargetMode="External"/><Relationship Id="rId307" Type="http://schemas.openxmlformats.org/officeDocument/2006/relationships/hyperlink" Target="http://wiki2.gamer.com.tw/wiki.php?n=7501:%E6%AC%A1%E6%96%BC%E3%80%8A%E8%90%AC%E8%91%89%E9%9B%86%E3%80%8B%E4%B9%8B%E5%92%8C%E6%AD%8C%E9%9B%86" TargetMode="External"/><Relationship Id="rId349" Type="http://schemas.openxmlformats.org/officeDocument/2006/relationships/hyperlink" Target="http://wiki2.gamer.com.tw/wiki.php?n=7501:%E7%B4%85%E6%AF%9B%E5%9F%8E%E5%9C%B0%E4%B8%8B%E5%9F%8E&amp;ss=7501&amp;f=M" TargetMode="External"/><Relationship Id="rId514" Type="http://schemas.openxmlformats.org/officeDocument/2006/relationships/hyperlink" Target="http://wiki2.gamer.com.tw/wiki.php?n=7501%3A%E8%B2%A1%E5%AF%B6%E9%91%91%E5%AE%9A%E5%9C%B0%E5%9C%96" TargetMode="External"/><Relationship Id="rId556" Type="http://schemas.openxmlformats.org/officeDocument/2006/relationships/hyperlink" Target="https://wiki2.gamer.com.tw/wiki.php?n=7501:%E5%8D%B0%E5%BA%A6%E7%9A%84%E5%8F%A4%E4%BB%A3%E6%95%98%E4%BA%8B%E8%A9%A9" TargetMode="External"/><Relationship Id="rId88" Type="http://schemas.openxmlformats.org/officeDocument/2006/relationships/hyperlink" Target="http://wiki2.gamer.com.tw/wiki.php?n=7501:%E6%96%BC%E6%AD%B7%E5%8F%B2%E5%B0%8F%E8%AA%AA%E4%B8%AD%E4%B9%8B%E8%AD%89%E6%98%8E" TargetMode="External"/><Relationship Id="rId111" Type="http://schemas.openxmlformats.org/officeDocument/2006/relationships/hyperlink" Target="http://wiki2.gamer.com.tw/wiki.php?n=7501%3A%E8%B2%A1%E5%AF%B6%E9%91%91%E5%AE%9A%E5%9C%B0%E5%9C%96" TargetMode="External"/><Relationship Id="rId153" Type="http://schemas.openxmlformats.org/officeDocument/2006/relationships/hyperlink" Target="https://wiki2.gamer.com.tw/wiki.php?n=7501%3A%E7%A0%94%E7%A9%B6%E8%92%B8%E6%B1%BD%E8%A3%9D%E7%BD%AE%E7%9A%84%E9%96%8B%E7%AB%AF&amp;ss=7501" TargetMode="External"/><Relationship Id="rId195" Type="http://schemas.openxmlformats.org/officeDocument/2006/relationships/hyperlink" Target="http://wiki2.gamer.com.tw/wiki.php?n=7501:%E6%86%B6%E8%B5%B7%E4%B9%8B%E4%B8%80%E8%A8%80" TargetMode="External"/><Relationship Id="rId209" Type="http://schemas.openxmlformats.org/officeDocument/2006/relationships/hyperlink" Target="http://wiki2.gamer.com.tw/wiki.php?n=7501:%E5%B1%B1%E4%B8%AD%E7%9A%84%E5%8D%B1%E9%9A%AA%E7%94%9F%E7%89%A9" TargetMode="External"/><Relationship Id="rId360" Type="http://schemas.openxmlformats.org/officeDocument/2006/relationships/hyperlink" Target="http://wiki2.gamer.com.tw/wiki.php?n=7501%3A%E5%B1%A0%E9%BE%8D%E5%BE%BD%E7%AB%A0&amp;ss=7501" TargetMode="External"/><Relationship Id="rId416" Type="http://schemas.openxmlformats.org/officeDocument/2006/relationships/hyperlink" Target="http://wiki2.gamer.com.tw/wiki.php?n=7501%3A%E7%95%B0%E5%9C%8B%E7%9A%84%E5%8F%A4%E4%BB%A3%E8%B2%A8%E5%B9%A3&amp;ss=7501" TargetMode="External"/><Relationship Id="rId598" Type="http://schemas.openxmlformats.org/officeDocument/2006/relationships/hyperlink" Target="https://wiki2.gamer.com.tw/wiki.php?n=7501%3A%E9%87%8D%E6%AD%B8%E6%96%BC%E5%A5%BD%E7%9A%84%E5%84%80%E5%BC%8F&amp;ss=7501" TargetMode="External"/><Relationship Id="rId220" Type="http://schemas.openxmlformats.org/officeDocument/2006/relationships/hyperlink" Target="http://wiki2.gamer.com.tw/wiki.php?n=7501:%E6%B5%B7%E6%B4%8B%E5%86%92%E9%9A%AA%E7%89%A9%E8%AA%9E%E7%9A%84%E9%A1%8C%E6%9D%90" TargetMode="External"/><Relationship Id="rId458" Type="http://schemas.openxmlformats.org/officeDocument/2006/relationships/hyperlink" Target="http://wiki2.gamer.com.tw/wiki.php?n=7501%3A%E8%B2%A1%E5%AF%B6%E9%91%91%E5%AE%9A%E5%9C%B0%E5%9C%96" TargetMode="External"/><Relationship Id="rId623" Type="http://schemas.openxmlformats.org/officeDocument/2006/relationships/hyperlink" Target="https://wiki2.gamer.com.tw/wiki.php?n=7501%3A%E5%8F%97%E4%B8%AD%E6%96%B7%E7%9A%84%E5%A7%94%E8%A8%97&amp;ss=7501" TargetMode="External"/><Relationship Id="rId665" Type="http://schemas.openxmlformats.org/officeDocument/2006/relationships/table" Target="../tables/table6.xml"/><Relationship Id="rId15" Type="http://schemas.openxmlformats.org/officeDocument/2006/relationships/hyperlink" Target="http://wiki2.gamer.com.tw/wiki.php?n=7501%3A%E6%89%80%E7%BE%85%E9%96%80%E7%8E%8B%E7%9A%84%E9%91%B0%E5%8C%99%E7%B3%BB%E5%88%97" TargetMode="External"/><Relationship Id="rId57" Type="http://schemas.openxmlformats.org/officeDocument/2006/relationships/hyperlink" Target="https://gvdb.mydns.jp/db/module/QuestDB/action/QuestShow?id=6219" TargetMode="External"/><Relationship Id="rId262" Type="http://schemas.openxmlformats.org/officeDocument/2006/relationships/hyperlink" Target="http://wiki2.gamer.com.tw/wiki.php?n=7501%3A%E8%B2%A1%E5%AF%B6%E9%91%91%E5%AE%9A%E5%9C%B0%E5%9C%96" TargetMode="External"/><Relationship Id="rId318" Type="http://schemas.openxmlformats.org/officeDocument/2006/relationships/hyperlink" Target="http://wiki2.gamer.com.tw/wiki.php?n=7501%3ATA2_Vinland&amp;ss=7501&amp;mpath=,208," TargetMode="External"/><Relationship Id="rId525" Type="http://schemas.openxmlformats.org/officeDocument/2006/relationships/hyperlink" Target="http://wiki2.gamer.com.tw/wiki.php?n=7501%3A%E5%8F%A4%E5%B8%8C%E8%87%98%E6%9C%80%E8%91%97%E5%90%8D%E7%9A%84%E5%8F%B2%E8%A9%A9&amp;ss=7501" TargetMode="External"/><Relationship Id="rId567" Type="http://schemas.openxmlformats.org/officeDocument/2006/relationships/hyperlink" Target="https://wiki2.gamer.com.tw/wiki.php?n=7501:%E5%B0%8D%E8%A9%B1%E7%9A%84%E9%9F%B3%E8%89%B2" TargetMode="External"/><Relationship Id="rId99" Type="http://schemas.openxmlformats.org/officeDocument/2006/relationships/hyperlink" Target="http://wiki2.gamer.com.tw/wiki.php?n=7501%3A%E4%BD%8F%E8%91%97%E5%A6%96%E7%B2%BE%E7%9A%84%E5%AF%B6%E7%9F%B3&amp;ss=7501" TargetMode="External"/><Relationship Id="rId122" Type="http://schemas.openxmlformats.org/officeDocument/2006/relationships/hyperlink" Target="http://wiki2.gamer.com.tw/wiki.php?n=7501%3A%E6%B5%B7%E4%B8%AD%E7%9A%84%E5%BD%A9%E8%99%B9&amp;ss=7501" TargetMode="External"/><Relationship Id="rId164" Type="http://schemas.openxmlformats.org/officeDocument/2006/relationships/hyperlink" Target="http://wiki2.gamer.com.tw/wiki.php?n=7501%3A%E8%B2%A1%E5%AF%B6%E9%91%91%E5%AE%9A%E5%9C%B0%E5%9C%96" TargetMode="External"/><Relationship Id="rId371" Type="http://schemas.openxmlformats.org/officeDocument/2006/relationships/hyperlink" Target="http://wiki2.gamer.com.tw/wiki.php?n=7501%3A%E5%BE%81%E6%9C%8D%E8%80%85%E2%80%A7%E5%BA%AB%E7%88%BE%E7%89%B9%E6%96%AF&amp;ss=7501" TargetMode="External"/><Relationship Id="rId427" Type="http://schemas.openxmlformats.org/officeDocument/2006/relationships/hyperlink" Target="http://wiki2.gamer.com.tw/wiki.php?n=7501%3A%E5%B8%B8%E6%87%B7%E6%9C%9B%E9%84%89%E4%B9%8B%E5%BF%B5&amp;ss=7501" TargetMode="External"/><Relationship Id="rId469" Type="http://schemas.openxmlformats.org/officeDocument/2006/relationships/hyperlink" Target="http://wiki2.gamer.com.tw/wiki.php?n=7501%3A%E5%A4%AA%E9%99%BD%E6%98%87%E8%B5%B7%E7%9A%84%E5%9C%B0%E6%96%B9&amp;ss=7501" TargetMode="External"/><Relationship Id="rId634" Type="http://schemas.openxmlformats.org/officeDocument/2006/relationships/hyperlink" Target="https://wiki2.gamer.com.tw/wiki.php?n=7501%3A%E7%B5%A6%E5%BB%9A%E5%B8%AB%E7%9A%84%E6%96%87%E4%BB%B6&amp;ss=7501" TargetMode="External"/><Relationship Id="rId26" Type="http://schemas.openxmlformats.org/officeDocument/2006/relationships/hyperlink" Target="http://wiki2.gamer.com.tw/wiki.php?n=7501:%E5%9C%8B%E7%8E%8B%E5%A4%A7%E9%81%93%E7%B3%BB%E5%88%97" TargetMode="External"/><Relationship Id="rId231" Type="http://schemas.openxmlformats.org/officeDocument/2006/relationships/hyperlink" Target="http://wiki2.gamer.com.tw/wiki.php?n=7501%3A%E5%B7%B4%E6%AF%94%E5%80%AB%E7%9A%84%E6%B5%AA%E6%BC%AB&amp;ss=7501" TargetMode="External"/><Relationship Id="rId273" Type="http://schemas.openxmlformats.org/officeDocument/2006/relationships/hyperlink" Target="http://wiki2.gamer.com.tw/wiki.php?n=7501%3A%E8%A2%AB%E9%81%BA%E7%95%99%E4%B8%8B%E7%9A%84%E4%BA%BA%E5%80%91&amp;ss=7501" TargetMode="External"/><Relationship Id="rId329" Type="http://schemas.openxmlformats.org/officeDocument/2006/relationships/hyperlink" Target="http://wiki2.gamer.com.tw/wiki.php?n=7501:%E5%85%B7%E5%82%B3%E7%B5%B1%E4%B9%8B%E9%9D%92%E7%93%B7" TargetMode="External"/><Relationship Id="rId480" Type="http://schemas.openxmlformats.org/officeDocument/2006/relationships/hyperlink" Target="http://wiki2.gamer.com.tw/wiki.php?n=7501:%E9%BE%8D%E4%B9%8B%E5%A4%A7%E5%9C%B0&amp;ss=7501&amp;f=M" TargetMode="External"/><Relationship Id="rId536" Type="http://schemas.openxmlformats.org/officeDocument/2006/relationships/hyperlink" Target="http://wiki2.gamer.com.tw/wiki.php?n=7501:%E5%B8%8C%E6%B1%82%E7%B4%94%E6%B7%A8%E7%9A%84%E4%B8%96%E7%95%8C" TargetMode="External"/><Relationship Id="rId68" Type="http://schemas.openxmlformats.org/officeDocument/2006/relationships/hyperlink" Target="http://wiki2.gamer.com.tw/wiki.php?n=7501:%E5%A5%B3%E7%8E%8B%E9%B3%B3%E5%87%B0%E8%9E%BA%E5%AD%95%E8%82%B2%E7%9A%84%E7%8F%8D%E7%8F%A0" TargetMode="External"/><Relationship Id="rId133" Type="http://schemas.openxmlformats.org/officeDocument/2006/relationships/hyperlink" Target="http://wiki2.gamer.com.tw/wiki.php?n=7501%3A%E4%B9%85%E9%81%A0%E7%9A%84%E7%B4%84%E5%AE%9A&amp;ss=7501" TargetMode="External"/><Relationship Id="rId175" Type="http://schemas.openxmlformats.org/officeDocument/2006/relationships/hyperlink" Target="http://wiki2.gamer.com.tw/wiki.php?n=7501:%E5%A0%BA%E5%B8%82%E4%B9%8B%E9%A2%A8%E8%A9%95" TargetMode="External"/><Relationship Id="rId340" Type="http://schemas.openxmlformats.org/officeDocument/2006/relationships/hyperlink" Target="http://wiki2.gamer.com.tw/wiki.php?n=7501:%E9%9C%B8%E6%A5%AD%E4%B9%8B%E9%A4%98%E6%9A%89" TargetMode="External"/><Relationship Id="rId578" Type="http://schemas.openxmlformats.org/officeDocument/2006/relationships/hyperlink" Target="https://wiki2.gamer.com.tw/wiki.php?n=7501%3A%E6%B5%B7%E7%9B%9C%E7%9A%84%E8%B1%A1%E5%BE%B5&amp;ss=7501" TargetMode="External"/><Relationship Id="rId200" Type="http://schemas.openxmlformats.org/officeDocument/2006/relationships/hyperlink" Target="http://wiki2.gamer.com.tw/wiki.php?n=7501%3A%E7%94%A2%E9%A6%99%E6%96%99%E7%9A%84%E8%B2%93&amp;ss=7501" TargetMode="External"/><Relationship Id="rId382" Type="http://schemas.openxmlformats.org/officeDocument/2006/relationships/hyperlink" Target="http://wiki2.gamer.com.tw/wiki.php?n=7501%3A%E5%86%92%E9%9A%AA%E7%9A%84%E8%B6%B3%E8%B7%A1&amp;ss=7501" TargetMode="External"/><Relationship Id="rId438" Type="http://schemas.openxmlformats.org/officeDocument/2006/relationships/hyperlink" Target="http://wiki2.gamer.com.tw/wiki.php?n=7501%3ATA2_Vinland&amp;ss=7501&amp;mpath=,208," TargetMode="External"/><Relationship Id="rId603" Type="http://schemas.openxmlformats.org/officeDocument/2006/relationships/hyperlink" Target="https://wiki2.gamer.com.tw/wiki.php?n=7501:%E5%BE%80%E4%BE%86%E5%A4%A7%E6%B5%B7%E8%80%85%E7%9A%84%E6%A6%AE%E8%AD%BD" TargetMode="External"/><Relationship Id="rId645" Type="http://schemas.openxmlformats.org/officeDocument/2006/relationships/hyperlink" Target="https://wiki2.gamer.com.tw/wiki.php?n=7501:%E5%8D%B0%E5%BA%A6%E7%9A%84%E5%8F%A4%E4%BB%A3%E6%95%98%E4%BA%8B%E8%A9%A9" TargetMode="External"/><Relationship Id="rId242" Type="http://schemas.openxmlformats.org/officeDocument/2006/relationships/hyperlink" Target="http://wiki2.gamer.com.tw/wiki.php?n=7501%3A%E9%96%8B%E6%8B%93%E5%BE%B7%E6%84%8F%E5%BF%97%E7%9A%84%E9%A8%8E%E5%A3%AB%E5%9C%98&amp;ss=7501" TargetMode="External"/><Relationship Id="rId284" Type="http://schemas.openxmlformats.org/officeDocument/2006/relationships/hyperlink" Target="http://wiki2.gamer.com.tw/wiki.php?n=7501%3A%E6%9C%AA%E7%AB%9F%E7%9A%84%E5%A4%A2&amp;ss=7501" TargetMode="External"/><Relationship Id="rId491" Type="http://schemas.openxmlformats.org/officeDocument/2006/relationships/hyperlink" Target="http://wiki2.gamer.com.tw/wiki.php?n=7501%3A%E9%86%AB%E5%AD%B8%E6%9B%B8%E4%B8%AD%E7%9A%84%E6%9C%80%E9%AB%98%E6%AC%8A%E5%A8%81&amp;ss=7501" TargetMode="External"/><Relationship Id="rId505" Type="http://schemas.openxmlformats.org/officeDocument/2006/relationships/hyperlink" Target="http://wiki2.gamer.com.tw/wiki.php?n=7501:%E5%B1%A0%E9%BE%8D%E5%BE%BD%E7%AB%A0%E6%97%97" TargetMode="External"/><Relationship Id="rId37" Type="http://schemas.openxmlformats.org/officeDocument/2006/relationships/hyperlink" Target="https://wiki2.gamer.com.tw/wiki.php?n=7501%3A%E6%9C%AA%E7%9F%A5%E7%9A%84%E9%AD%85%E5%8A%9B&amp;ss=7501" TargetMode="External"/><Relationship Id="rId79" Type="http://schemas.openxmlformats.org/officeDocument/2006/relationships/hyperlink" Target="http://wiki2.gamer.com.tw/wiki.php?n=7501%3A%E6%B0%B8%E4%B8%8D%E5%87%8B%E8%AC%9D%E7%9A%84%E8%8A%B1&amp;ss=7501" TargetMode="External"/><Relationship Id="rId102" Type="http://schemas.openxmlformats.org/officeDocument/2006/relationships/hyperlink" Target="http://wiki2.gamer.com.tw/wiki.php?n=7501:%E5%82%B3%E5%9C%8B%E7%8E%89%E7%92%BD" TargetMode="External"/><Relationship Id="rId144" Type="http://schemas.openxmlformats.org/officeDocument/2006/relationships/hyperlink" Target="http://wiki2.gamer.com.tw/wiki.php?n=7501:%E5%AE%89%E5%9C%9F%E5%9F%8E%E5%9C%B0%E4%B8%8B%E5%9F%8E&amp;ss=7501&amp;f=M" TargetMode="External"/><Relationship Id="rId547" Type="http://schemas.openxmlformats.org/officeDocument/2006/relationships/hyperlink" Target="https://wiki2.gamer.com.tw/wiki.php?n=7501%3A%E6%83%A1%E9%AD%94%E7%9A%84%E8%81%96%E7%B6%93&amp;ss=7501" TargetMode="External"/><Relationship Id="rId589" Type="http://schemas.openxmlformats.org/officeDocument/2006/relationships/hyperlink" Target="https://wiki2.gamer.com.tw/wiki.php?n=7501:%E8%8A%B1%E9%83%8E%E7%9A%84%E5%B0%87%E8%BB%8D" TargetMode="External"/><Relationship Id="rId90" Type="http://schemas.openxmlformats.org/officeDocument/2006/relationships/hyperlink" Target="http://wiki2.gamer.com.tw/wiki.php?n=7501:%E5%B8%AB%E5%82%85%E7%9A%84%E9%81%BA%E7%89%A9" TargetMode="External"/><Relationship Id="rId186" Type="http://schemas.openxmlformats.org/officeDocument/2006/relationships/hyperlink" Target="http://wiki2.gamer.com.tw/wiki.php?n=7501%3A%E8%AC%8E%E6%A8%A3%E7%9A%84%E6%96%87%E6%9B%B8&amp;ss=7501" TargetMode="External"/><Relationship Id="rId351" Type="http://schemas.openxmlformats.org/officeDocument/2006/relationships/hyperlink" Target="http://wiki2.gamer.com.tw/wiki.php?n=7501%3A%E7%BD%95%E8%A6%8B%E7%9A%84%E9%86%AB%E5%AD%B8%E6%9B%B8%E7%B1%8D&amp;ss=7501" TargetMode="External"/><Relationship Id="rId393" Type="http://schemas.openxmlformats.org/officeDocument/2006/relationships/hyperlink" Target="http://wiki2.gamer.com.tw/wiki.php?n=7501:%E9%AC%A5%E7%89%9B%E9%A2%A8%E6%BD%AE%E4%BD%8E%E8%BF%B7" TargetMode="External"/><Relationship Id="rId407" Type="http://schemas.openxmlformats.org/officeDocument/2006/relationships/hyperlink" Target="http://wiki2.gamer.com.tw/wiki.php?n=7501%3A%E8%BF%BD%E7%89%9B%E7%9A%84%E4%BA%BA&amp;ss=7501" TargetMode="External"/><Relationship Id="rId449" Type="http://schemas.openxmlformats.org/officeDocument/2006/relationships/hyperlink" Target="http://gvdb.mydns.jp/db/module/QuestDB/action/QuestShow?id=5389" TargetMode="External"/><Relationship Id="rId614" Type="http://schemas.openxmlformats.org/officeDocument/2006/relationships/hyperlink" Target="https://wiki2.gamer.com.tw/wiki.php?n=7501%3A%E6%8E%A2%E5%B0%8B%E7%B4%85%E6%AF%9B%E5%9F%8E%E7%9A%84%E6%8E%A2%E9%9A%AA%E5%AE%B6&amp;ss=7501" TargetMode="External"/><Relationship Id="rId656" Type="http://schemas.openxmlformats.org/officeDocument/2006/relationships/hyperlink" Target="https://wiki2.gamer.com.tw/wiki.php?n=7501:%E4%BD%95%E8%A5%BF%E7%9A%84%E8%BA%AB%E4%B8%8A" TargetMode="External"/><Relationship Id="rId211" Type="http://schemas.openxmlformats.org/officeDocument/2006/relationships/hyperlink" Target="http://wiki2.gamer.com.tw/wiki.php?n=7501%3A%E4%BD%86%E4%B8%81%E7%9A%84%E9%95%B7%E7%AF%87%E6%95%98%E4%BA%8B%E8%A9%A9&amp;ss=7501" TargetMode="External"/><Relationship Id="rId253" Type="http://schemas.openxmlformats.org/officeDocument/2006/relationships/hyperlink" Target="http://wiki2.gamer.com.tw/wiki.php?n=7501%3A%E5%BE%81%E6%9C%8D%E8%80%85%E2%80%A7%E5%BA%AB%E7%88%BE%E7%89%B9%E6%96%AF&amp;ss=7501" TargetMode="External"/><Relationship Id="rId295" Type="http://schemas.openxmlformats.org/officeDocument/2006/relationships/hyperlink" Target="http://wiki2.gamer.com.tw/wiki.php?n=7501%3A%E6%96%B0%E5%A4%A7%E9%99%B8%E7%9A%84%E7%A5%AD%E7%A5%80%E7%94%A8%E7%AC%9B%E5%AD%90&amp;ss=7501" TargetMode="External"/><Relationship Id="rId309" Type="http://schemas.openxmlformats.org/officeDocument/2006/relationships/hyperlink" Target="http://wiki2.gamer.com.tw/wiki.php?n=7501%3A%E5%82%B3%E8%AA%AA%E4%B8%AD%E7%9A%84%E8%B6%95%E7%89%9B%E4%BA%BA" TargetMode="External"/><Relationship Id="rId460" Type="http://schemas.openxmlformats.org/officeDocument/2006/relationships/hyperlink" Target="http://wiki2.gamer.com.tw/wiki.php?n=7501%3A%E8%98%87%E4%B8%B9%E7%9A%84%E5%AD%98%E5%9C%A8&amp;ss=7501" TargetMode="External"/><Relationship Id="rId516" Type="http://schemas.openxmlformats.org/officeDocument/2006/relationships/hyperlink" Target="http://wiki2.gamer.com.tw/wiki.php?n=7501%3A%E8%B2%A1%E5%AF%B6%E9%91%91%E5%AE%9A%E5%9C%B0%E5%9C%96" TargetMode="External"/><Relationship Id="rId48" Type="http://schemas.openxmlformats.org/officeDocument/2006/relationships/hyperlink" Target="https://gvdb.mydns.jp/r/U5C9YqtYoD" TargetMode="External"/><Relationship Id="rId113" Type="http://schemas.openxmlformats.org/officeDocument/2006/relationships/hyperlink" Target="http://wiki2.gamer.com.tw/wiki.php?n=7501%3A%E7%94%9F%E7%89%A9%E5%AD%B8%E5%9C%B0%E5%9C%96" TargetMode="External"/><Relationship Id="rId320" Type="http://schemas.openxmlformats.org/officeDocument/2006/relationships/hyperlink" Target="http://wiki2.gamer.com.tw/wiki.php?n=7501:%E8%AA%9E%E8%BF%B0%E6%9C%9D%E9%AE%AE%E4%B8%89%E5%9C%8B%E6%AD%B7%E5%8F%B2" TargetMode="External"/><Relationship Id="rId558" Type="http://schemas.openxmlformats.org/officeDocument/2006/relationships/hyperlink" Target="https://wiki2.gamer.com.tw/wiki.php?n=7501%3A%E4%B8%AD%E5%9C%8B%E7%9A%84%E5%90%8D%E8%91%97&amp;ss=7501" TargetMode="External"/><Relationship Id="rId155" Type="http://schemas.openxmlformats.org/officeDocument/2006/relationships/hyperlink" Target="http://wiki2.gamer.com.tw/wiki.php?n=7501:%E7%B4%AB%E8%89%B2%E7%9A%84%E8%A8%98%E6%86%B6" TargetMode="External"/><Relationship Id="rId197" Type="http://schemas.openxmlformats.org/officeDocument/2006/relationships/hyperlink" Target="http://wiki2.gamer.com.tw/wiki.php?n=7501:%E8%BF%AB%E8%BF%91%E3%80%8C%E4%B8%96%E7%95%8C%E7%9B%A1%E9%A0%AD%E3%80%8D" TargetMode="External"/><Relationship Id="rId362" Type="http://schemas.openxmlformats.org/officeDocument/2006/relationships/hyperlink" Target="http://wiki2.gamer.com.tw/wiki.php?n=7501%3A%E6%9F%90%E4%BD%8D%E5%A5%B3%E5%82%91%E7%9A%84%E6%95%85%E4%BA%8B&amp;ss=7501" TargetMode="External"/><Relationship Id="rId418" Type="http://schemas.openxmlformats.org/officeDocument/2006/relationships/hyperlink" Target="http://wiki2.gamer.com.tw/wiki.php?n=7501%3A%E8%B2%A1%E5%AF%B6%E9%91%91%E5%AE%9A%E5%9C%B0%E5%9C%96" TargetMode="External"/><Relationship Id="rId625" Type="http://schemas.openxmlformats.org/officeDocument/2006/relationships/hyperlink" Target="https://wiki2.gamer.com.tw/wiki.php?n=7501%3A%E5%8D%B0%E5%BA%A6%E7%9A%84%E6%B0%91%E6%97%8F%E6%A8%82%E5%99%A8&amp;ss=7501" TargetMode="External"/><Relationship Id="rId222" Type="http://schemas.openxmlformats.org/officeDocument/2006/relationships/hyperlink" Target="https://wiki2.gamer.com.tw/wiki.php?n=7501%3A%E7%A5%9E%E8%A9%B1%E4%B8%AD%E7%9A%84%E7%8B%A9%E7%8D%B5&amp;ss=7501" TargetMode="External"/><Relationship Id="rId264" Type="http://schemas.openxmlformats.org/officeDocument/2006/relationships/hyperlink" Target="http://wiki2.gamer.com.tw/wiki.php?n=7501:%E5%85%B6%E4%BB%96%E7%9A%84%E5%8E%9F%E5%A7%8B%E7%B7%A8%E5%B9%B4%E5%8F%B2" TargetMode="External"/><Relationship Id="rId471" Type="http://schemas.openxmlformats.org/officeDocument/2006/relationships/hyperlink" Target="https://wiki2.gamer.com.tw/wiki.php?n=7501:%E8%B2%A1%E5%AF%B6%E9%91%91%E5%AE%9A%E5%9C%B0%E5%9C%96" TargetMode="External"/><Relationship Id="rId17" Type="http://schemas.openxmlformats.org/officeDocument/2006/relationships/hyperlink" Target="http://wiki2.gamer.com.tw/wiki.php?n=7501:%E7%9B%9C%E8%B3%8A%E9%A8%8E%E5%A3%AB%E7%B3%BB%E5%88%97" TargetMode="External"/><Relationship Id="rId59" Type="http://schemas.openxmlformats.org/officeDocument/2006/relationships/hyperlink" Target="http://gvdb.mydns.jp/r/ZCrogIcPf8" TargetMode="External"/><Relationship Id="rId124" Type="http://schemas.openxmlformats.org/officeDocument/2006/relationships/hyperlink" Target="http://wiki2.gamer.com.tw/wiki.php?n=7501%3A%E8%A1%80%E8%89%B2%E7%9A%84%E5%AF%B6%E7%9F%B3&amp;ss=7501" TargetMode="External"/><Relationship Id="rId527" Type="http://schemas.openxmlformats.org/officeDocument/2006/relationships/hyperlink" Target="http://wiki2.gamer.com.tw/wiki.php?n=7501%3A%E8%B2%A1%E5%AF%B6%E9%91%91%E5%AE%9A%E5%9C%B0%E5%9C%96" TargetMode="External"/><Relationship Id="rId569" Type="http://schemas.openxmlformats.org/officeDocument/2006/relationships/hyperlink" Target="https://wiki2.gamer.com.tw/wiki.php?n=7501:%E5%A7%9C%E5%A4%AA%E5%85%AC%E9%87%A3%E9%AD%9A" TargetMode="External"/><Relationship Id="rId70" Type="http://schemas.openxmlformats.org/officeDocument/2006/relationships/hyperlink" Target="http://wiki2.gamer.com.tw/wiki.php?n=7501%3A%E9%86%89%E8%8A%B1&amp;ss=7501" TargetMode="External"/><Relationship Id="rId166" Type="http://schemas.openxmlformats.org/officeDocument/2006/relationships/hyperlink" Target="http://wiki2.gamer.com.tw/wiki.php?n=7501%3A%E5%BE%A9%E4%BB%87%E4%B9%8B%E5%AE%B4&amp;ss=7501" TargetMode="External"/><Relationship Id="rId331" Type="http://schemas.openxmlformats.org/officeDocument/2006/relationships/hyperlink" Target="http://wiki2.gamer.com.tw/wiki.php?n=7501:GA1_GranAtlas&amp;ss=7501&amp;f=M" TargetMode="External"/><Relationship Id="rId373" Type="http://schemas.openxmlformats.org/officeDocument/2006/relationships/hyperlink" Target="http://wiki2.gamer.com.tw/wiki.php?n=7501%3A%E9%81%8A%E6%88%B2%E4%B8%AD%E4%B9%9F%E8%A6%8B%E5%A5%A2%E8%8F%AF&amp;ss=7501" TargetMode="External"/><Relationship Id="rId429" Type="http://schemas.openxmlformats.org/officeDocument/2006/relationships/hyperlink" Target="http://wiki2.gamer.com.tw/wiki.php?n=7501:%E5%A5%87%E5%A6%99%E7%9A%84%E8%A9%A9%E9%9B%86" TargetMode="External"/><Relationship Id="rId580" Type="http://schemas.openxmlformats.org/officeDocument/2006/relationships/hyperlink" Target="https://wiki2.gamer.com.tw/wiki.php?n=7501:%E9%A0%90%E8%A8%80%E4%B8%AD%E7%9A%84%E5%BD%97%E6%98%9F%E5%87%BA%E7%8F%BE" TargetMode="External"/><Relationship Id="rId636" Type="http://schemas.openxmlformats.org/officeDocument/2006/relationships/hyperlink" Target="https://wiki2.gamer.com.tw/wiki.php?n=7501%3A%E9%BC%A0%E7%96%AB%E5%86%8D%E6%AC%A1%E7%88%86%E7%99%BC%EF%BC%9F&amp;ss=7501" TargetMode="External"/><Relationship Id="rId1" Type="http://schemas.openxmlformats.org/officeDocument/2006/relationships/hyperlink" Target="http://wiki2.gamer.com.tw/wiki.php?n=7501:%E7%85%89%E9%87%91%E8%A1%93%E7%B3%BB%E5%88%97" TargetMode="External"/><Relationship Id="rId233" Type="http://schemas.openxmlformats.org/officeDocument/2006/relationships/hyperlink" Target="http://wiki2.gamer.com.tw/wiki.php?n=7501%3A%E7%89%B9%E6%AE%8A%E7%9A%84%E6%89%93%E6%93%8A%E6%A8%82%E5%99%A8&amp;ss=7501" TargetMode="External"/><Relationship Id="rId440" Type="http://schemas.openxmlformats.org/officeDocument/2006/relationships/hyperlink" Target="http://wiki2.gamer.com.tw/wiki.php?n=7501%3A%E6%88%90%E7%82%BA%E8%81%96%E4%BA%BA%E7%9A%84%E5%9C%8B%E7%8E%8B&amp;ss=7501" TargetMode="External"/><Relationship Id="rId28" Type="http://schemas.openxmlformats.org/officeDocument/2006/relationships/hyperlink" Target="http://wiki2.gamer.com.tw/wiki.php?n=7501%3A%E7%A8%80%E4%B8%96%E7%9A%84%E5%AF%B6%E7%9F%B3%E7%B3%BB%E5%88%97" TargetMode="External"/><Relationship Id="rId275" Type="http://schemas.openxmlformats.org/officeDocument/2006/relationships/hyperlink" Target="http://wiki2.gamer.com.tw/wiki.php?n=7501:%E5%A4%A7%E5%9C%8B%E4%B9%8B%E8%AD%B0%E8%AB%96" TargetMode="External"/><Relationship Id="rId300" Type="http://schemas.openxmlformats.org/officeDocument/2006/relationships/hyperlink" Target="http://wiki2.gamer.com.tw/wiki.php?n=7501:%E6%80%9D%E6%83%B3%E8%AD%B0%E8%AB%96" TargetMode="External"/><Relationship Id="rId482" Type="http://schemas.openxmlformats.org/officeDocument/2006/relationships/hyperlink" Target="http://wiki2.gamer.com.tw/wiki.php?n=7501%3A%E8%B2%A1%E5%AF%B6%E9%91%91%E5%AE%9A%E5%9C%B0%E5%9C%96" TargetMode="External"/><Relationship Id="rId538" Type="http://schemas.openxmlformats.org/officeDocument/2006/relationships/hyperlink" Target="http://wiki2.gamer.com.tw/wiki.php?n=7501%3A%E7%A5%9E%E7%A7%98%E7%9A%84%E7%87%AD%E5%8F%B0&amp;ss=7501" TargetMode="External"/><Relationship Id="rId81" Type="http://schemas.openxmlformats.org/officeDocument/2006/relationships/hyperlink" Target="http://wiki2.gamer.com.tw/wiki.php?n=7501:%E6%B5%B7%E7%9B%9C%E7%9A%84%E8%B1%A1%E5%BE%B5" TargetMode="External"/><Relationship Id="rId135" Type="http://schemas.openxmlformats.org/officeDocument/2006/relationships/hyperlink" Target="http://wiki2.gamer.com.tw/wiki.php?n=7501:%E8%97%A5%E8%88%87%E6%AF%92%E8%97%A5" TargetMode="External"/><Relationship Id="rId177" Type="http://schemas.openxmlformats.org/officeDocument/2006/relationships/hyperlink" Target="http://wiki2.gamer.com.tw/wiki.php?n=7501:%E5%8F%97%E4%BA%BA%E5%B0%8A%E6%84%9B%E7%9A%84%E9%A6%99%E6%96%99" TargetMode="External"/><Relationship Id="rId342" Type="http://schemas.openxmlformats.org/officeDocument/2006/relationships/hyperlink" Target="http://wiki2.gamer.com.tw/wiki.php?n=7501%3A%E7%BE%8E%E8%A1%93%E5%9C%B0%E5%9C%96" TargetMode="External"/><Relationship Id="rId384" Type="http://schemas.openxmlformats.org/officeDocument/2006/relationships/hyperlink" Target="http://wiki2.gamer.com.tw/wiki.php?n=7501:%E6%9D%91%E8%90%BD%E4%B9%8B%E7%97%95%E8%B7%A1" TargetMode="External"/><Relationship Id="rId591" Type="http://schemas.openxmlformats.org/officeDocument/2006/relationships/hyperlink" Target="https://wiki2.gamer.com.tw/wiki.php?n=7501:%E5%AE%88%E8%AD%B7%E8%80%85%E5%80%91" TargetMode="External"/><Relationship Id="rId605" Type="http://schemas.openxmlformats.org/officeDocument/2006/relationships/hyperlink" Target="https://wiki2.gamer.com.tw/wiki.php?n=7501%3A%E6%97%A5%E6%9C%AC%E7%9A%84%E7%A8%80%E6%9C%89%E6%A8%82%E5%99%A8&amp;ss=750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iki2.gamer.com.tw/wiki.php?n=7501:%E3%80%8E%E7%99%BC%E7%8F%BE%E7%89%A9%E3%80%8F%E9%95%B7%E6%BB%BF%E5%88%BA%E7%9A%84%E6%98%86%E8%9F%B2%E7%9F%B3" TargetMode="External"/><Relationship Id="rId18" Type="http://schemas.openxmlformats.org/officeDocument/2006/relationships/hyperlink" Target="http://wiki2.gamer.com.tw/wiki.php?n=7501%3A%E6%96%B0%E5%A4%A7%E9%99%B8%E7%9A%84%E9%A3%9B%E9%BE%8D&amp;ss=7501" TargetMode="External"/><Relationship Id="rId26" Type="http://schemas.openxmlformats.org/officeDocument/2006/relationships/hyperlink" Target="http://wiki2.gamer.com.tw/wiki.php?n=7501:%E9%BE%8D%E4%B9%8B%E5%A4%A7%E5%9C%B0&amp;ss=43163&amp;f=M" TargetMode="External"/><Relationship Id="rId39" Type="http://schemas.openxmlformats.org/officeDocument/2006/relationships/hyperlink" Target="http://wiki2.gamer.com.tw/wiki.php?n=7501%3A%E7%94%9F%E7%89%A9%E5%AD%B8%E5%9C%B0%E5%9C%96" TargetMode="External"/><Relationship Id="rId21" Type="http://schemas.openxmlformats.org/officeDocument/2006/relationships/hyperlink" Target="http://wiki2.gamer.com.tw/wiki.php?n=7501%3A%E7%95%B0%E5%B8%B8%E7%9A%84%E9%A3%9B%E9%BE%8D%E9%AA%A8&amp;ss=7501" TargetMode="External"/><Relationship Id="rId34" Type="http://schemas.openxmlformats.org/officeDocument/2006/relationships/hyperlink" Target="http://wiki2.gamer.com.tw/wiki.php?n=7501%3A%E7%94%9F%E7%89%A9%E5%AD%B8%E5%9C%B0%E5%9C%96" TargetMode="External"/><Relationship Id="rId42" Type="http://schemas.openxmlformats.org/officeDocument/2006/relationships/hyperlink" Target="http://wiki2.gamer.com.tw/wiki.php?n=7501%3A%E7%94%9F%E7%89%A9%E5%AD%B8%E5%9C%B0%E5%9C%96" TargetMode="External"/><Relationship Id="rId47" Type="http://schemas.openxmlformats.org/officeDocument/2006/relationships/hyperlink" Target="http://wiki2.gamer.com.tw/wiki.php?n=7501%3A%E7%94%9F%E7%89%A9%E5%AD%B8%E5%9C%B0%E5%9C%96" TargetMode="External"/><Relationship Id="rId50" Type="http://schemas.openxmlformats.org/officeDocument/2006/relationships/hyperlink" Target="http://wiki2.gamer.com.tw/wiki.php?n=7501%3A%E7%94%9F%E7%89%A9%E5%AD%B8%E5%9C%B0%E5%9C%96" TargetMode="External"/><Relationship Id="rId55" Type="http://schemas.openxmlformats.org/officeDocument/2006/relationships/hyperlink" Target="http://wiki2.gamer.com.tw/wiki.php?n=7501%3A%E5%B1%A0%E9%BE%8D%E5%BE%BD%E7%AB%A0" TargetMode="External"/><Relationship Id="rId63" Type="http://schemas.openxmlformats.org/officeDocument/2006/relationships/hyperlink" Target="http://wiki2.gamer.com.tw/wiki.php?n=7501:%E5%A4%AA%E5%8F%A4%E4%B9%8B%E5%B4%96" TargetMode="External"/><Relationship Id="rId68" Type="http://schemas.openxmlformats.org/officeDocument/2006/relationships/hyperlink" Target="https://wiki2.gamer.com.tw/wiki.php?n=7501%3A%E8%BF%BD%E5%B0%8B%E5%B7%A8%E5%A4%A7%E7%94%9F%E7%89%A9&amp;ss=7501" TargetMode="External"/><Relationship Id="rId76" Type="http://schemas.openxmlformats.org/officeDocument/2006/relationships/hyperlink" Target="https://wiki2.gamer.com.tw/wiki.php?n=7501%3A%E8%A1%8C%E5%AE%B6%E5%96%9C%E6%AD%A1%E7%9A%84%E7%9F%B3%E9%A0%AD&amp;ss=7501" TargetMode="External"/><Relationship Id="rId7" Type="http://schemas.openxmlformats.org/officeDocument/2006/relationships/hyperlink" Target="https://wiki2.gamer.com.tw/wiki.php?n=7501:%E5%B8%B6%E5%86%B0%E7%9A%84%E5%B7%A8%E5%A4%A7%E7%94%9F%E7%89%A9" TargetMode="External"/><Relationship Id="rId71" Type="http://schemas.openxmlformats.org/officeDocument/2006/relationships/hyperlink" Target="https://wiki2.gamer.com.tw/wiki.php?n=7501%3A%E7%A5%9E%E8%A9%B1%E4%B8%AD%E7%9A%84%E5%B7%A8%E5%A4%A7%E7%94%9F%E7%89%A9&amp;ss=7501" TargetMode="External"/><Relationship Id="rId2" Type="http://schemas.openxmlformats.org/officeDocument/2006/relationships/hyperlink" Target="http://wiki2.gamer.com.tw/wiki.php?n=7501%3A%E7%94%9F%E7%89%A9%E5%AD%B8%E5%9C%B0%E5%9C%96" TargetMode="External"/><Relationship Id="rId16" Type="http://schemas.openxmlformats.org/officeDocument/2006/relationships/hyperlink" Target="http://wiki2.gamer.com.tw/wiki.php?n=7501%3A%E6%80%AA%E7%89%A9%E7%9A%84%E9%AA%A8%E9%A0%AD&amp;ss=7501" TargetMode="External"/><Relationship Id="rId29" Type="http://schemas.openxmlformats.org/officeDocument/2006/relationships/hyperlink" Target="http://wiki2.gamer.com.tw/wiki.php?n=7501%3A%E9%BE%8D%E4%B9%8B%E5%A4%A7%E5%9C%B0&amp;ss=7501&amp;mpath=,200," TargetMode="External"/><Relationship Id="rId11" Type="http://schemas.openxmlformats.org/officeDocument/2006/relationships/hyperlink" Target="https://wiki2.gamer.com.tw/wiki.php?n=7501:%E7%94%9F%E7%89%A9%E5%AD%B8%E5%9C%B0%E5%9C%96" TargetMode="External"/><Relationship Id="rId24" Type="http://schemas.openxmlformats.org/officeDocument/2006/relationships/hyperlink" Target="http://wiki2.gamer.com.tw/wiki.php?n=7501:%E8%AA%BF%E6%9F%A5%E6%9C%89%E5%BE%8C%E9%A0%B8%E7%9A%84%E9%A3%9B%E9%BE%8D" TargetMode="External"/><Relationship Id="rId32" Type="http://schemas.openxmlformats.org/officeDocument/2006/relationships/hyperlink" Target="http://wiki2.gamer.com.tw/wiki.php?n=7501%3A%E7%94%9F%E7%89%A9%E5%AD%B8%E5%9C%B0%E5%9C%96" TargetMode="External"/><Relationship Id="rId37" Type="http://schemas.openxmlformats.org/officeDocument/2006/relationships/hyperlink" Target="http://wiki2.gamer.com.tw/wiki.php?n=7501:%E8%AA%BF%E6%9F%A5%E5%BD%A2%E7%8B%80%E6%81%90%E6%80%96%E7%9A%84%E9%AA%A8%E9%AA%BC" TargetMode="External"/><Relationship Id="rId40" Type="http://schemas.openxmlformats.org/officeDocument/2006/relationships/hyperlink" Target="http://wiki2.gamer.com.tw/wiki.php?n=7501%3A%E7%94%9F%E7%89%A9%E5%AD%B8%E5%9C%B0%E5%9C%96" TargetMode="External"/><Relationship Id="rId45" Type="http://schemas.openxmlformats.org/officeDocument/2006/relationships/hyperlink" Target="http://wiki2.gamer.com.tw/wiki.php?n=7501:%E9%BE%8D%E4%B9%8B%E5%A4%A7%E5%9C%B0&amp;ss=43163&amp;f=M" TargetMode="External"/><Relationship Id="rId53" Type="http://schemas.openxmlformats.org/officeDocument/2006/relationships/hyperlink" Target="https://wiki2.gamer.com.tw/wiki.php?n=7501:%E7%94%9F%E7%89%A9%E5%AD%B8%E5%9C%B0%E5%9C%96" TargetMode="External"/><Relationship Id="rId58" Type="http://schemas.openxmlformats.org/officeDocument/2006/relationships/hyperlink" Target="http://wiki2.gamer.com.tw/wiki.php?n=7501%3A%E8%88%87%E7%9C%BE%E4%B8%8D%E5%90%8C%E7%9A%84%E9%A3%9B%E9%BE%8D&amp;ss=7501" TargetMode="External"/><Relationship Id="rId66" Type="http://schemas.openxmlformats.org/officeDocument/2006/relationships/hyperlink" Target="http://wiki2.gamer.com.tw/wiki.php?n=7501%3A%E5%8B%95%E6%A4%8D%E7%89%A9%E7%9A%84%E6%A8%82%E5%9C%92&amp;ss=7501" TargetMode="External"/><Relationship Id="rId74" Type="http://schemas.openxmlformats.org/officeDocument/2006/relationships/hyperlink" Target="https://wiki2.gamer.com.tw/wiki.php?n=7501:%E5%A5%87%E5%A6%99%E7%9F%B3%E9%A0%AD%E7%9A%84%E5%AF%B6%E5%BA%AB" TargetMode="External"/><Relationship Id="rId79" Type="http://schemas.openxmlformats.org/officeDocument/2006/relationships/hyperlink" Target="https://gvdb.mydns.jp/r/S5pupBGkuU" TargetMode="External"/><Relationship Id="rId5" Type="http://schemas.openxmlformats.org/officeDocument/2006/relationships/hyperlink" Target="https://gvdb.mydns.jp/r/sgCfndkgGN" TargetMode="External"/><Relationship Id="rId61" Type="http://schemas.openxmlformats.org/officeDocument/2006/relationships/hyperlink" Target="http://wiki2.gamer.com.tw/wiki.php?n=7501:%E5%A4%AA%E5%8F%A4%E4%B9%8B%E5%B4%96" TargetMode="External"/><Relationship Id="rId10" Type="http://schemas.openxmlformats.org/officeDocument/2006/relationships/hyperlink" Target="https://gvdb.mydns.jp/r/fTwf6CK5QT" TargetMode="External"/><Relationship Id="rId19" Type="http://schemas.openxmlformats.org/officeDocument/2006/relationships/hyperlink" Target="http://wiki2.gamer.com.tw/wiki.php?n=7501%3A%E5%A6%82%E4%BA%BA%E8%88%AC%E8%A1%8C%E8%B5%B0%E7%9A%84%E9%A3%9B%E9%BE%8D&amp;ss=7501" TargetMode="External"/><Relationship Id="rId31" Type="http://schemas.openxmlformats.org/officeDocument/2006/relationships/hyperlink" Target="http://wiki2.gamer.com.tw/wiki.php?n=7501%3A%E4%B8%8D%E8%83%BD%E5%9C%A8%E9%99%B8%E4%B8%8A%E7%9A%84%E6%9D%B1%E8%A5%BF&amp;ss=7501" TargetMode="External"/><Relationship Id="rId44" Type="http://schemas.openxmlformats.org/officeDocument/2006/relationships/hyperlink" Target="http://wiki2.gamer.com.tw/wiki.php?n=7501%3A%E7%94%9F%E7%89%A9%E5%AD%B8%E5%9C%B0%E5%9C%96" TargetMode="External"/><Relationship Id="rId52" Type="http://schemas.openxmlformats.org/officeDocument/2006/relationships/hyperlink" Target="http://wiki2.gamer.com.tw/wiki.php?n=7501%3A%E7%94%9F%E7%89%A9%E5%AD%B8%E5%9C%B0%E5%9C%96" TargetMode="External"/><Relationship Id="rId60" Type="http://schemas.openxmlformats.org/officeDocument/2006/relationships/hyperlink" Target="http://wiki2.gamer.com.tw/wiki.php?n=7501%3A%E5%8B%87%E8%80%85%E6%A0%BC%E5%A5%A7%E7%88%BE%E6%A0%BC" TargetMode="External"/><Relationship Id="rId65" Type="http://schemas.openxmlformats.org/officeDocument/2006/relationships/hyperlink" Target="http://wiki2.gamer.com.tw/wiki.php?n=7501%3A%E7%94%9F%E7%89%A9%E5%AD%B8%E5%9C%B0%E5%9C%96" TargetMode="External"/><Relationship Id="rId73" Type="http://schemas.openxmlformats.org/officeDocument/2006/relationships/hyperlink" Target="https://wiki2.gamer.com.tw/wiki.php?n=7501:%E5%A5%87%E5%A6%99%E7%9F%B3%E9%A0%AD%E7%9A%84%E5%AF%B6%E5%BA%AB" TargetMode="External"/><Relationship Id="rId78" Type="http://schemas.openxmlformats.org/officeDocument/2006/relationships/hyperlink" Target="https://wiki2.gamer.com.tw/wiki.php?n=7501:%E7%94%9F%E7%89%A9%E5%AD%B8%E5%9C%B0%E5%9C%96" TargetMode="External"/><Relationship Id="rId81" Type="http://schemas.openxmlformats.org/officeDocument/2006/relationships/table" Target="../tables/table7.xml"/><Relationship Id="rId4" Type="http://schemas.openxmlformats.org/officeDocument/2006/relationships/hyperlink" Target="https://gvdb.mydns.jp/r/S5pupBGkuU" TargetMode="External"/><Relationship Id="rId9" Type="http://schemas.openxmlformats.org/officeDocument/2006/relationships/hyperlink" Target="https://wiki2.gamer.com.tw/wiki.php?n=7501:%E7%94%9F%E7%89%A9%E5%AD%B8%E5%9C%B0%E5%9C%96" TargetMode="External"/><Relationship Id="rId14" Type="http://schemas.openxmlformats.org/officeDocument/2006/relationships/hyperlink" Target="https://gvdb.mydns.jp/db/module/QuestDB/action/QuestShow?id=6211" TargetMode="External"/><Relationship Id="rId22" Type="http://schemas.openxmlformats.org/officeDocument/2006/relationships/hyperlink" Target="http://wiki2.gamer.com.tw/wiki.php?n=7501%3A%E5%B8%B6%E7%BF%BC%E9%A3%9B%E9%BE%8D%E9%AA%A8&amp;ss=7501" TargetMode="External"/><Relationship Id="rId27" Type="http://schemas.openxmlformats.org/officeDocument/2006/relationships/hyperlink" Target="http://wiki2.gamer.com.tw/wiki.php?n=7501%3A%E8%88%87%E7%9C%BE%E4%B8%8D%E5%90%8C%E7%9A%84%E9%A3%9B%E9%BE%8D&amp;ss=7501" TargetMode="External"/><Relationship Id="rId30" Type="http://schemas.openxmlformats.org/officeDocument/2006/relationships/hyperlink" Target="http://wiki2.gamer.com.tw/wiki.php?n=7501:GA3_WildWest&amp;ss=7501&amp;f=M" TargetMode="External"/><Relationship Id="rId35" Type="http://schemas.openxmlformats.org/officeDocument/2006/relationships/hyperlink" Target="http://wiki2.gamer.com.tw/wiki.php?n=7501%3A%E7%94%9F%E7%89%A9%E5%AD%B8%E5%9C%B0%E5%9C%96" TargetMode="External"/><Relationship Id="rId43" Type="http://schemas.openxmlformats.org/officeDocument/2006/relationships/hyperlink" Target="http://wiki2.gamer.com.tw/wiki.php?n=7501%3A%E9%9D%9E%E6%B4%B2%E7%9A%84%E9%A3%9B%E9%BE%8D&amp;ss=7501" TargetMode="External"/><Relationship Id="rId48" Type="http://schemas.openxmlformats.org/officeDocument/2006/relationships/hyperlink" Target="http://wiki2.gamer.com.tw/wiki.php?n=7501%3A%E7%94%9F%E7%89%A9%E5%AD%B8%E5%9C%B0%E5%9C%96" TargetMode="External"/><Relationship Id="rId56" Type="http://schemas.openxmlformats.org/officeDocument/2006/relationships/hyperlink" Target="http://wiki2.gamer.com.tw/wiki.php?n=7501:%E7%94%9F%E7%89%A9%E5%AD%B8%E5%9C%B0%E5%9C%96&amp;ss=48576&amp;f=M" TargetMode="External"/><Relationship Id="rId64" Type="http://schemas.openxmlformats.org/officeDocument/2006/relationships/hyperlink" Target="http://wiki2.gamer.com.tw/wiki.php?n=7501:%E5%A4%AA%E5%8F%A4%E4%B9%8B%E5%B4%96" TargetMode="External"/><Relationship Id="rId69" Type="http://schemas.openxmlformats.org/officeDocument/2006/relationships/hyperlink" Target="https://wiki2.gamer.com.tw/wiki.php?n=7501%3A%E5%A5%87%E5%A6%99%E8%87%B3%E6%A5%B5&amp;ss=7501" TargetMode="External"/><Relationship Id="rId77" Type="http://schemas.openxmlformats.org/officeDocument/2006/relationships/hyperlink" Target="https://wiki2.gamer.com.tw/wiki.php?n=7501:%E5%81%9C%E6%AD%A2%E6%99%82%E5%85%89%E7%9A%84%E8%8A%B1" TargetMode="External"/><Relationship Id="rId8" Type="http://schemas.openxmlformats.org/officeDocument/2006/relationships/hyperlink" Target="https://wiki2.gamer.com.tw/wiki.php?n=7501:%E3%80%8E%E7%99%BC%E7%8F%BE%E7%89%A9%E3%80%8F%E5%B8%B6%E6%B5%B7%E8%9E%BA%E5%9C%96%E6%A1%88%E7%9A%84%E7%9F%B3%E9%A0%AD" TargetMode="External"/><Relationship Id="rId51" Type="http://schemas.openxmlformats.org/officeDocument/2006/relationships/hyperlink" Target="http://wiki2.gamer.com.tw/wiki.php?n=7501%3A%E7%94%9F%E7%89%A9%E5%AD%B8%E5%9C%B0%E5%9C%96" TargetMode="External"/><Relationship Id="rId72" Type="http://schemas.openxmlformats.org/officeDocument/2006/relationships/hyperlink" Target="https://wiki2.gamer.com.tw/wiki.php?n=7501%3A%E5%B7%A8%E5%A4%A7%E9%AD%9A%E9%A1%9E%E7%9A%84%E9%A0%AD%E9%AA%A8&amp;ss=7501" TargetMode="External"/><Relationship Id="rId80" Type="http://schemas.openxmlformats.org/officeDocument/2006/relationships/printerSettings" Target="../printerSettings/printerSettings6.bin"/><Relationship Id="rId3" Type="http://schemas.openxmlformats.org/officeDocument/2006/relationships/hyperlink" Target="https://gvdb.mydns.jp/r/DPv3g7UKW9" TargetMode="External"/><Relationship Id="rId12" Type="http://schemas.openxmlformats.org/officeDocument/2006/relationships/hyperlink" Target="https://wiki2.gamer.com.tw/wiki.php?n=7501:%E7%94%9F%E7%89%A9%E5%AD%B8%E5%9C%B0%E5%9C%96" TargetMode="External"/><Relationship Id="rId17" Type="http://schemas.openxmlformats.org/officeDocument/2006/relationships/hyperlink" Target="http://wiki2.gamer.com.tw/wiki.php?n=7501:%E5%9C%8D%E7%B9%9E%E5%A4%A7%E5%9E%8B%E7%94%9F%E7%89%A9%E9%81%BA%E9%AA%B8%E7%9A%84%E7%88%AD%E8%AB%96" TargetMode="External"/><Relationship Id="rId25" Type="http://schemas.openxmlformats.org/officeDocument/2006/relationships/hyperlink" Target="http://wiki2.gamer.com.tw/wiki.php?n=7501:%E8%85%BF%E9%83%A8%E8%88%87%E9%A0%B8%E9%83%A8%E8%BC%83%E9%95%B7%E7%9A%84%E9%AA%A8%E9%AA%BC%E8%AA%BF%E6%9F%A5" TargetMode="External"/><Relationship Id="rId33" Type="http://schemas.openxmlformats.org/officeDocument/2006/relationships/hyperlink" Target="http://wiki2.gamer.com.tw/wiki.php?n=7501%3A%E7%94%9F%E7%89%A9%E5%AD%B8%E5%9C%B0%E5%9C%96" TargetMode="External"/><Relationship Id="rId38" Type="http://schemas.openxmlformats.org/officeDocument/2006/relationships/hyperlink" Target="http://wiki2.gamer.com.tw/wiki.php?n=7501:TA1_Atlantic&amp;ss=47105&amp;f=M" TargetMode="External"/><Relationship Id="rId46" Type="http://schemas.openxmlformats.org/officeDocument/2006/relationships/hyperlink" Target="http://wiki2.gamer.com.tw/wiki.php?n=7501%3A%E6%89%BE%E5%B0%8B%E9%A3%9B%E9%BE%8D%E7%9A%84%E9%AA%A8%E9%AA%BC&amp;ss=7501" TargetMode="External"/><Relationship Id="rId59" Type="http://schemas.openxmlformats.org/officeDocument/2006/relationships/hyperlink" Target="http://wiki2.gamer.com.tw/wiki.php?n=7501%3A%E7%94%9F%E7%89%A9%E5%AD%B8%E5%9C%B0%E5%9C%96" TargetMode="External"/><Relationship Id="rId67" Type="http://schemas.openxmlformats.org/officeDocument/2006/relationships/hyperlink" Target="https://wiki2.gamer.com.tw/wiki.php?n=7501:%E7%95%B0%E5%B8%B8%E7%9A%84%E9%A3%9B%E9%BE%8D%E9%AA%A8" TargetMode="External"/><Relationship Id="rId20" Type="http://schemas.openxmlformats.org/officeDocument/2006/relationships/hyperlink" Target="http://wiki2.gamer.com.tw/wiki.php?n=7501%3A%E8%B2%9D%E6%AE%BC%E5%AF%B6%E7%9F%B3&amp;ss=7501" TargetMode="External"/><Relationship Id="rId41" Type="http://schemas.openxmlformats.org/officeDocument/2006/relationships/hyperlink" Target="http://wiki2.gamer.com.tw/wiki.php?n=7501%3A%E7%94%9F%E7%89%A9%E5%AD%B8%E5%9C%B0%E5%9C%96" TargetMode="External"/><Relationship Id="rId54" Type="http://schemas.openxmlformats.org/officeDocument/2006/relationships/hyperlink" Target="http://wiki2.gamer.com.tw/wiki.php?n=7501%3A%E9%9D%9E%E6%B4%B2%E7%9A%84%E9%A3%9B%E9%BE%8D" TargetMode="External"/><Relationship Id="rId62" Type="http://schemas.openxmlformats.org/officeDocument/2006/relationships/hyperlink" Target="http://wiki2.gamer.com.tw/wiki.php?n=7501:%E5%A4%AA%E5%8F%A4%E4%B9%8B%E5%B4%96" TargetMode="External"/><Relationship Id="rId70" Type="http://schemas.openxmlformats.org/officeDocument/2006/relationships/hyperlink" Target="https://wiki2.gamer.com.tw/wiki.php?n=7501:%E5%A5%87%E5%A6%99%E7%9F%B3%E9%A0%AD%E7%9A%84%E5%AF%B6%E5%BA%AB" TargetMode="External"/><Relationship Id="rId75" Type="http://schemas.openxmlformats.org/officeDocument/2006/relationships/hyperlink" Target="https://wiki2.gamer.com.tw/wiki.php?n=7501:%E4%B8%8D%E8%83%BD%E5%9C%A8%E9%99%B8%E4%B8%8A%E7%9A%84%E6%9D%B1%E8%A5%BF" TargetMode="External"/><Relationship Id="rId1" Type="http://schemas.openxmlformats.org/officeDocument/2006/relationships/hyperlink" Target="http://wiki2.gamer.com.tw/wiki.php?n=7501:%E8%81%96%E5%96%AC%E6%B2%BB%E7%B3%BB%E5%88%97" TargetMode="External"/><Relationship Id="rId6" Type="http://schemas.openxmlformats.org/officeDocument/2006/relationships/hyperlink" Target="https://gvdb.mydns.jp/r/UPpS6p0Fda" TargetMode="External"/><Relationship Id="rId15" Type="http://schemas.openxmlformats.org/officeDocument/2006/relationships/hyperlink" Target="https://gvdb.mydns.jp/db/module/QuestDB/action/QuestShow?id=6218" TargetMode="External"/><Relationship Id="rId23" Type="http://schemas.openxmlformats.org/officeDocument/2006/relationships/hyperlink" Target="http://wiki2.gamer.com.tw/wiki.php?n=7501:%E5%8F%A4%E4%BB%A3%E7%94%9F%E5%91%BD" TargetMode="External"/><Relationship Id="rId28" Type="http://schemas.openxmlformats.org/officeDocument/2006/relationships/hyperlink" Target="http://wiki2.gamer.com.tw/wiki.php?n=7501:%E9%A3%9B%E9%BE%8D%E7%9A%84%E5%A5%87%E7%95%B0%E7%89%B9%E5%BE%B5" TargetMode="External"/><Relationship Id="rId36" Type="http://schemas.openxmlformats.org/officeDocument/2006/relationships/hyperlink" Target="http://wiki2.gamer.com.tw/wiki.php?n=7501%3A%E5%85%A5%E6%B0%B4%E8%83%BD%E6%B8%B8%E7%9A%84%E9%A3%9B%E9%BE%8D&amp;ss=7501" TargetMode="External"/><Relationship Id="rId49" Type="http://schemas.openxmlformats.org/officeDocument/2006/relationships/hyperlink" Target="http://wiki2.gamer.com.tw/wiki.php?n=7501%3A%E7%94%9F%E7%89%A9%E5%AD%B8%E5%9C%B0%E5%9C%96" TargetMode="External"/><Relationship Id="rId57" Type="http://schemas.openxmlformats.org/officeDocument/2006/relationships/hyperlink" Target="http://wiki2.gamer.com.tw/wiki.php?n=7501%3A%E7%94%A8%E9%9B%99%E8%85%B3%E7%96%BE%E8%B5%B0%E7%9A%84%E8%9C%A5%E8%9C%B4&amp;ss=750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gvdb.mydns.jp/r/GpIzMG2dSw" TargetMode="External"/><Relationship Id="rId21" Type="http://schemas.openxmlformats.org/officeDocument/2006/relationships/hyperlink" Target="http://wiki2.gamer.com.tw/wiki.php?n=7501:%E5%8F%97%E6%AD%A1%E8%BF%8E%E7%9A%84%E6%9C%89%E6%AF%92%E6%9E%9C%E5%AF%A6" TargetMode="External"/><Relationship Id="rId42" Type="http://schemas.openxmlformats.org/officeDocument/2006/relationships/hyperlink" Target="http://wiki2.gamer.com.tw/wiki.php?n=7501%3A%E8%B2%9D%E6%AE%BC%E5%AF%B6%E7%9F%B3&amp;ss=7501" TargetMode="External"/><Relationship Id="rId63" Type="http://schemas.openxmlformats.org/officeDocument/2006/relationships/hyperlink" Target="http://wiki2.gamer.com.tw/wiki.php?n=7501%3A%E8%81%96%E8%8A%B1&amp;ss=7501" TargetMode="External"/><Relationship Id="rId84" Type="http://schemas.openxmlformats.org/officeDocument/2006/relationships/hyperlink" Target="https://wiki2.gamer.com.tw/wiki.php?n=7501%3A%E7%87%9F%E9%A4%8A%E8%B1%90%E5%AF%8C%E7%9A%84%E6%A4%8D%E7%89%A9&amp;ss=7501" TargetMode="External"/><Relationship Id="rId138" Type="http://schemas.openxmlformats.org/officeDocument/2006/relationships/hyperlink" Target="http://wiki2.gamer.com.tw/wiki.php?n=7501%3A%E6%82%B2%E6%88%80%E4%B9%8B%E8%8A%B1&amp;ss=7501" TargetMode="External"/><Relationship Id="rId159" Type="http://schemas.openxmlformats.org/officeDocument/2006/relationships/hyperlink" Target="http://wiki2.gamer.com.tw/wiki.php?n=7501:%E9%87%91%E9%8E%96%E9%8F%88" TargetMode="External"/><Relationship Id="rId170" Type="http://schemas.openxmlformats.org/officeDocument/2006/relationships/hyperlink" Target="http://wiki2.gamer.com.tw/wiki.php?n=7501%3A%E5%A4%A7%E5%AE%B6%E6%97%8F%E7%9A%84%E8%8B%A6%E6%83%B1&amp;ss=7501" TargetMode="External"/><Relationship Id="rId191" Type="http://schemas.openxmlformats.org/officeDocument/2006/relationships/hyperlink" Target="http://wiki2.gamer.com.tw/wiki.php?n=7501%3A%E5%8F%A4%E5%9F%83%E5%8F%8A%E7%9A%84%E9%81%BF%E9%82%AA%E7%89%A9&amp;ss=7501" TargetMode="External"/><Relationship Id="rId205" Type="http://schemas.openxmlformats.org/officeDocument/2006/relationships/hyperlink" Target="http://wiki2.gamer.com.tw/wiki.php?n=7501%3A%E7%94%9F%E7%89%A9%E5%AD%B8%E5%9C%B0%E5%9C%96" TargetMode="External"/><Relationship Id="rId226" Type="http://schemas.openxmlformats.org/officeDocument/2006/relationships/hyperlink" Target="https://wiki2.gamer.com.tw/wiki.php?n=7501:%E4%B8%96%E7%95%8C%E7%9A%84%E5%8A%87%E6%AF%92" TargetMode="External"/><Relationship Id="rId247" Type="http://schemas.openxmlformats.org/officeDocument/2006/relationships/table" Target="../tables/table8.xml"/><Relationship Id="rId107" Type="http://schemas.openxmlformats.org/officeDocument/2006/relationships/hyperlink" Target="http://wiki2.gamer.com.tw/wiki.php?n=7501:%E7%82%BA%E5%9F%8E%E8%A3%A1%E5%A7%91%E5%A8%98%E5%B0%8B%E8%8A%B1" TargetMode="External"/><Relationship Id="rId11" Type="http://schemas.openxmlformats.org/officeDocument/2006/relationships/hyperlink" Target="https://wiki2.gamer.com.tw/wiki.php?n=7501:%E7%94%9F%E7%89%A9%E5%AD%B8%E5%9C%B0%E5%9C%96" TargetMode="External"/><Relationship Id="rId32" Type="http://schemas.openxmlformats.org/officeDocument/2006/relationships/hyperlink" Target="http://wiki2.gamer.com.tw/wiki.php?n=7501:%E8%88%87%E8%81%96%E7%B6%93%E6%9C%89%E9%97%9C%E7%9A%84%E9%A6%99" TargetMode="External"/><Relationship Id="rId53" Type="http://schemas.openxmlformats.org/officeDocument/2006/relationships/hyperlink" Target="http://wiki2.gamer.com.tw/wiki.php?n=7501%3A%E5%9B%9E%E6%86%B6%E4%B9%8B%E8%8A%B1&amp;ss=7501" TargetMode="External"/><Relationship Id="rId74" Type="http://schemas.openxmlformats.org/officeDocument/2006/relationships/hyperlink" Target="http://wiki2.gamer.com.tw/wiki.php?n=7501:%E7%87%83%E7%87%92%E7%9A%84%E7%A3%A8%E8%8F%87" TargetMode="External"/><Relationship Id="rId12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49" Type="http://schemas.openxmlformats.org/officeDocument/2006/relationships/hyperlink" Target="http://wiki2.gamer.com.tw/wiki.php?n=7501:TA1_Atlantic&amp;ss=7501&amp;f=M" TargetMode="External"/><Relationship Id="rId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5" Type="http://schemas.openxmlformats.org/officeDocument/2006/relationships/hyperlink" Target="http://wiki2.gamer.com.tw/wiki.php?n=7501%3A%E4%B8%8D%E5%8B%95%E7%9A%84%E8%9D%B4%E8%9D%B6&amp;ss=7501" TargetMode="External"/><Relationship Id="rId160" Type="http://schemas.openxmlformats.org/officeDocument/2006/relationships/hyperlink" Target="http://wiki2.gamer.com.tw/wiki.php?n=7501:TA1_Atlantic&amp;ss=7501&amp;f=M" TargetMode="External"/><Relationship Id="rId181" Type="http://schemas.openxmlformats.org/officeDocument/2006/relationships/hyperlink" Target="http://wiki2.gamer.com.tw/wiki.php?n=7501:%E6%9C%9D%E9%AE%AE&amp;ss=43163&amp;f=M" TargetMode="External"/><Relationship Id="rId216" Type="http://schemas.openxmlformats.org/officeDocument/2006/relationships/hyperlink" Target="https://wiki2.gamer.com.tw/wiki.php?n=7501%3A%E8%98%87%E9%96%80%E9%81%94%E8%87%98%E6%9D%B1%E5%8D%97%E9%82%8A%E7%9A%84%E5%B3%B6%E5%B6%BC&amp;ss=7501" TargetMode="External"/><Relationship Id="rId237" Type="http://schemas.openxmlformats.org/officeDocument/2006/relationships/hyperlink" Target="https://wiki2.gamer.com.tw/wiki.php?n=7501%3A%E7%B6%A0%E8%89%B2%E7%9A%84%E8%9B%8B&amp;ss=7501" TargetMode="External"/><Relationship Id="rId22" Type="http://schemas.openxmlformats.org/officeDocument/2006/relationships/hyperlink" Target="https://wiki2.gamer.com.tw/wiki.php?n=7501%3A%E5%88%BA%E8%87%80%E9%BC%A0%E7%9A%84%E8%B2%A2%E7%8D%BB&amp;ss=7501" TargetMode="External"/><Relationship Id="rId43" Type="http://schemas.openxmlformats.org/officeDocument/2006/relationships/hyperlink" Target="http://wiki2.gamer.com.tw/wiki.php?n=7501%3A%E9%81%8A%E5%AE%A2%E5%86%8D%E6%AC%A1%E9%80%A0%E8%A8%AA%E4%B9%8B%E6%A8%B9&amp;ss=7501" TargetMode="External"/><Relationship Id="rId64" Type="http://schemas.openxmlformats.org/officeDocument/2006/relationships/hyperlink" Target="http://wiki2.gamer.com.tw/wiki.php?n=7501%3A%E8%88%87%E4%BA%BA%E5%80%91%E5%85%B1%E5%AD%98%E4%B9%8B%E8%8A%B1&amp;ss=7501" TargetMode="External"/><Relationship Id="rId118" Type="http://schemas.openxmlformats.org/officeDocument/2006/relationships/hyperlink" Target="http://gvdb.mydns.jp/db/module/QuestDB/action/QuestShow?id=5489" TargetMode="External"/><Relationship Id="rId13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85" Type="http://schemas.openxmlformats.org/officeDocument/2006/relationships/hyperlink" Target="http://wiki2.gamer.com.tw/wiki.php?n=7501:%E8%8F%AF%E5%8D%97%E7%9A%84%E5%A4%A7%E4%BD%9B" TargetMode="External"/><Relationship Id="rId150" Type="http://schemas.openxmlformats.org/officeDocument/2006/relationships/hyperlink" Target="http://wiki2.gamer.com.tw/wiki.php?n=7501:TA1_Atlantic&amp;ss=7501&amp;f=M" TargetMode="External"/><Relationship Id="rId171" Type="http://schemas.openxmlformats.org/officeDocument/2006/relationships/hyperlink" Target="http://wiki2.gamer.com.tw/wiki.php?n=7501%3A%E7%94%9F%E7%89%A9%E5%AD%B8%E5%9C%B0%E5%9C%96" TargetMode="External"/><Relationship Id="rId192" Type="http://schemas.openxmlformats.org/officeDocument/2006/relationships/hyperlink" Target="http://wiki2.gamer.com.tw/wiki.php?n=7501%3A%E7%94%9F%E7%89%A9%E5%AD%B8%E5%9C%B0%E5%9C%96" TargetMode="External"/><Relationship Id="rId206" Type="http://schemas.openxmlformats.org/officeDocument/2006/relationships/hyperlink" Target="http://wiki2.gamer.com.tw/wiki.php?n=7501%3A%E7%94%9F%E7%89%A9%E5%AD%B8%E5%9C%B0%E5%9C%96" TargetMode="External"/><Relationship Id="rId227" Type="http://schemas.openxmlformats.org/officeDocument/2006/relationships/hyperlink" Target="https://wiki2.gamer.com.tw/wiki.php?n=7501:%E5%B0%8F%E5%BF%83%E5%8A%87%E6%AF%92" TargetMode="External"/><Relationship Id="rId12" Type="http://schemas.openxmlformats.org/officeDocument/2006/relationships/hyperlink" Target="http://gvdb.mydns.jp/r/BhXWWteFvI" TargetMode="External"/><Relationship Id="rId17" Type="http://schemas.openxmlformats.org/officeDocument/2006/relationships/hyperlink" Target="http://wiki2.gamer.com.tw/wiki.php?n=7501%3A%E5%A4%A7%E6%9C%B5%E8%8A%B1&amp;ss=7501" TargetMode="External"/><Relationship Id="rId33" Type="http://schemas.openxmlformats.org/officeDocument/2006/relationships/hyperlink" Target="http://wiki2.gamer.com.tw/wiki.php?n=7501:%E6%A5%B5%E5%AF%92%E4%B9%8B%E5%9C%B0%E7%B6%BB%E6%94%BE%E7%9A%84%E8%8A%B1%E6%9C%B5" TargetMode="External"/><Relationship Id="rId38" Type="http://schemas.openxmlformats.org/officeDocument/2006/relationships/hyperlink" Target="http://wiki2.gamer.com.tw/wiki.php?n=7501:%E7%B4%85%E9%A1%8D%E9%A0%AD%E7%9A%84%E9%B3%A5" TargetMode="External"/><Relationship Id="rId59" Type="http://schemas.openxmlformats.org/officeDocument/2006/relationships/hyperlink" Target="http://wiki2.gamer.com.tw/wiki.php?n=7501:%E8%8A%B1%E4%B9%8B%E6%B7%9A" TargetMode="External"/><Relationship Id="rId103" Type="http://schemas.openxmlformats.org/officeDocument/2006/relationships/hyperlink" Target="http://wiki2.gamer.com.tw/wiki.php?n=7501%3A%E6%A4%8D%E7%89%A9%E8%88%B9&amp;ss=7501" TargetMode="External"/><Relationship Id="rId108" Type="http://schemas.openxmlformats.org/officeDocument/2006/relationships/hyperlink" Target="http://wiki2.gamer.com.tw/wiki.php?n=7501:%E9%A3%9F%E5%99%A8%E4%B9%8B%E6%A8%B9" TargetMode="External"/><Relationship Id="rId124" Type="http://schemas.openxmlformats.org/officeDocument/2006/relationships/hyperlink" Target="http://wiki2.gamer.com.tw/wiki.php?n=7501%3A%E9%AB%98%E8%B2%B4%E7%9A%84%E8%8A%B1&amp;ss=7501" TargetMode="External"/><Relationship Id="rId129" Type="http://schemas.openxmlformats.org/officeDocument/2006/relationships/hyperlink" Target="http://wiki2.gamer.com.tw/wiki.php?n=7501%3A%E6%A5%B5%E6%A8%82%E9%B3%A5%E8%8A%B1&amp;ss=7501" TargetMode="External"/><Relationship Id="rId54" Type="http://schemas.openxmlformats.org/officeDocument/2006/relationships/hyperlink" Target="http://wiki2.gamer.com.tw/wiki.php?n=7501:%E8%99%9E%E7%BE%8E%E4%BA%BA%E8%8D%89" TargetMode="External"/><Relationship Id="rId70" Type="http://schemas.openxmlformats.org/officeDocument/2006/relationships/hyperlink" Target="http://wiki2.gamer.com.tw/wiki.php?n=7501:%E9%AB%98%E7%B4%9A%E6%9C%A8%E6%9D%90%E7%9A%84%E8%AA%BF%E6%9F%A5" TargetMode="External"/><Relationship Id="rId75" Type="http://schemas.openxmlformats.org/officeDocument/2006/relationships/hyperlink" Target="http://wiki2.gamer.com.tw/wiki.php?n=7501:%E7%8E%8B%E6%9C%9D%E4%B9%8B%E8%8A%B1" TargetMode="External"/><Relationship Id="rId91" Type="http://schemas.openxmlformats.org/officeDocument/2006/relationships/hyperlink" Target="http://wiki2.gamer.com.tw/wiki.php?n=7501:%E9%9C%B8%E6%A5%AD%E4%B9%8B%E9%A4%98%E6%9A%89" TargetMode="External"/><Relationship Id="rId96" Type="http://schemas.openxmlformats.org/officeDocument/2006/relationships/hyperlink" Target="http://wiki2.gamer.com.tw/wiki.php?n=7501:%E8%8A%B1%E4%B9%8B%E6%B7%9A" TargetMode="External"/><Relationship Id="rId140" Type="http://schemas.openxmlformats.org/officeDocument/2006/relationships/hyperlink" Target="http://wiki2.gamer.com.tw/wiki.php?n=7501%3A%E7%94%9F%E7%89%A9%E5%AD%B8%E5%9C%B0%E5%9C%96" TargetMode="External"/><Relationship Id="rId14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61" Type="http://schemas.openxmlformats.org/officeDocument/2006/relationships/hyperlink" Target="http://wiki2.gamer.com.tw/wiki.php?n=7501%3A%E7%94%9F%E7%89%A9%E5%AD%B8%E5%9C%B0%E5%9C%96" TargetMode="External"/><Relationship Id="rId166" Type="http://schemas.openxmlformats.org/officeDocument/2006/relationships/hyperlink" Target="http://wiki2.gamer.com.tw/wiki.php?n=7501%3A%E5%9C%A8%E8%B5%A4%E9%81%93%E4%B8%8A%E9%96%8B%E7%9A%84%E8%8A%B1&amp;ss=7501" TargetMode="External"/><Relationship Id="rId182" Type="http://schemas.openxmlformats.org/officeDocument/2006/relationships/hyperlink" Target="http://wiki2.gamer.com.tw/wiki.php?n=7501:%E6%97%A5%E6%9C%ACZipang&amp;ss=43163&amp;f=M" TargetMode="External"/><Relationship Id="rId187" Type="http://schemas.openxmlformats.org/officeDocument/2006/relationships/hyperlink" Target="http://wiki2.gamer.com.tw/wiki.php?n=7501%3A%E6%B2%99%E6%BC%A0%E5%8F%A6%E4%B8%80%E5%81%B4%E7%9A%84%E8%81%96%E5%9C%B0&amp;ss=7501" TargetMode="External"/><Relationship Id="rId217" Type="http://schemas.openxmlformats.org/officeDocument/2006/relationships/hyperlink" Target="http://wiki2.gamer.com.tw/wiki.php?n=7501:TA1_Atlantic&amp;ss=7501&amp;f=M" TargetMode="External"/><Relationship Id="rId1" Type="http://schemas.openxmlformats.org/officeDocument/2006/relationships/hyperlink" Target="http://wiki2.gamer.com.tw/wiki.php?n=7501:%E6%B0%B8%E9%81%A0%E7%9A%84%E7%9F%A2%E8%BB%8A%E8%8F%8A%E7%B3%BB%E5%88%97" TargetMode="External"/><Relationship Id="rId6" Type="http://schemas.openxmlformats.org/officeDocument/2006/relationships/hyperlink" Target="https://gvdb.mydns.jp/r/frYvdFMe44" TargetMode="External"/><Relationship Id="rId212" Type="http://schemas.openxmlformats.org/officeDocument/2006/relationships/hyperlink" Target="http://wiki2.gamer.com.tw/wiki.php?n=7501:%E6%9C%9D%E9%AE%AE&amp;ss=43163&amp;f=M" TargetMode="External"/><Relationship Id="rId233" Type="http://schemas.openxmlformats.org/officeDocument/2006/relationships/hyperlink" Target="https://wiki2.gamer.com.tw/wiki.php?n=7501:%E5%82%B3%E8%AA%AA%E4%B8%AD%E7%9A%84%E6%A4%8D%E7%89%A9" TargetMode="External"/><Relationship Id="rId238" Type="http://schemas.openxmlformats.org/officeDocument/2006/relationships/hyperlink" Target="https://wiki2.gamer.com.tw/wiki.php?n=7501%3A%E9%9D%9E%E9%B3%A5%E4%B9%8B%E9%B3%A5&amp;ss=7501" TargetMode="External"/><Relationship Id="rId23" Type="http://schemas.openxmlformats.org/officeDocument/2006/relationships/hyperlink" Target="http://wiki2.gamer.com.tw/wiki.php?n=7501:%E4%BC%BC%E9%BE%8D%E7%9A%84%E7%9C%BC%E7%9D%9B%E7%9A%84%E6%9E%9C%E5%AF%A6" TargetMode="External"/><Relationship Id="rId28" Type="http://schemas.openxmlformats.org/officeDocument/2006/relationships/hyperlink" Target="http://wiki2.gamer.com.tw/wiki.php?n=7501%3A%E5%85%B7%E9%B3%A5%E5%90%8D%E4%B9%8B%E8%8A%B1&amp;ss=7501" TargetMode="External"/><Relationship Id="rId49" Type="http://schemas.openxmlformats.org/officeDocument/2006/relationships/hyperlink" Target="http://wiki2.gamer.com.tw/wiki.php?n=7501:%E8%87%B4%E9%AB%98%E8%B2%B4%E4%BA%BA%E5%A3%AB%E4%B9%8B%E8%B4%88%E7%A6%AE" TargetMode="External"/><Relationship Id="rId114" Type="http://schemas.openxmlformats.org/officeDocument/2006/relationships/hyperlink" Target="http://wiki2.gamer.com.tw/wiki.php?n=7501:%E9%A6%99%E7%9A%84%E5%8E%9F%E6%96%99" TargetMode="External"/><Relationship Id="rId119" Type="http://schemas.openxmlformats.org/officeDocument/2006/relationships/hyperlink" Target="https://wiki2.gamer.com.tw/wiki.php?n=7501%3A%E5%9C%92%E8%97%9D%E5%AE%B6%E7%9A%84%E7%85%A9%E6%83%B1&amp;ss=7501" TargetMode="External"/><Relationship Id="rId44" Type="http://schemas.openxmlformats.org/officeDocument/2006/relationships/hyperlink" Target="http://wiki2.gamer.com.tw/wiki.php?n=7501:TA1_Atlantic&amp;ss=7501&amp;f=M" TargetMode="External"/><Relationship Id="rId60" Type="http://schemas.openxmlformats.org/officeDocument/2006/relationships/hyperlink" Target="http://wiki2.gamer.com.tw/wiki.php?n=7501%3A%E7%8D%BB%E7%B5%A6%E5%8F%8B%E4%BA%BA%E4%B9%8B%E8%8A%B1&amp;ss=7501" TargetMode="External"/><Relationship Id="rId65" Type="http://schemas.openxmlformats.org/officeDocument/2006/relationships/hyperlink" Target="http://wiki2.gamer.com.tw/wiki.php?n=7501:%E9%BB%9E%E5%BF%83%E7%9A%84%E5%8E%9F%E6%96%99" TargetMode="External"/><Relationship Id="rId81" Type="http://schemas.openxmlformats.org/officeDocument/2006/relationships/hyperlink" Target="http://wiki2.gamer.com.tw/wiki.php?n=7501%3A%E8%BE%B2%E5%A4%AB%E7%9A%84%E5%A5%B3%E5%85%92%E7%9A%84%E5%AD%9D%E8%A1%8C&amp;ss=7501" TargetMode="External"/><Relationship Id="rId86" Type="http://schemas.openxmlformats.org/officeDocument/2006/relationships/hyperlink" Target="http://wiki2.gamer.com.tw/wiki.php?n=7501:TA2_Vinland&amp;ss=48576" TargetMode="External"/><Relationship Id="rId130" Type="http://schemas.openxmlformats.org/officeDocument/2006/relationships/hyperlink" Target="http://wiki2.gamer.com.tw/wiki.php?n=7501:%E8%A3%9D%E9%A3%BE%E9%A0%AD%E9%AB%AE%E7%9A%84%E8%8A%B1" TargetMode="External"/><Relationship Id="rId135" Type="http://schemas.openxmlformats.org/officeDocument/2006/relationships/hyperlink" Target="http://wiki2.gamer.com.tw/wiki.php?n=7501:%E5%A5%B3%E7%A5%9E%E7%B5%B1%E6%B2%BB%E7%9A%84%E7%81%8C%E6%9C%A8" TargetMode="External"/><Relationship Id="rId151" Type="http://schemas.openxmlformats.org/officeDocument/2006/relationships/hyperlink" Target="http://wiki2.gamer.com.tw/wiki.php?n=7501:TA2_Vinland&amp;ss=48576" TargetMode="External"/><Relationship Id="rId156" Type="http://schemas.openxmlformats.org/officeDocument/2006/relationships/hyperlink" Target="http://wiki2.gamer.com.tw/wiki.php?n=7501:%E5%A5%B3%E7%A5%9E%E7%B5%B1%E6%B2%BB%E7%9A%84%E7%81%8C%E6%9C%A8" TargetMode="External"/><Relationship Id="rId177" Type="http://schemas.openxmlformats.org/officeDocument/2006/relationships/hyperlink" Target="http://wiki2.gamer.com.tw/wiki.php?n=7501:%E9%BE%8D%E4%B9%8B%E5%A4%A7%E5%9C%B0&amp;ss=43163&amp;f=M" TargetMode="External"/><Relationship Id="rId198" Type="http://schemas.openxmlformats.org/officeDocument/2006/relationships/hyperlink" Target="http://wiki2.gamer.com.tw/wiki.php?n=7501%3A%E7%94%9F%E7%89%A9%E5%AD%B8%E5%9C%B0%E5%9C%96" TargetMode="External"/><Relationship Id="rId172" Type="http://schemas.openxmlformats.org/officeDocument/2006/relationships/hyperlink" Target="http://wiki2.gamer.com.tw/wiki.php?n=7501%3A%E7%94%9F%E7%89%A9%E5%AD%B8%E5%9C%B0%E5%9C%96" TargetMode="External"/><Relationship Id="rId193" Type="http://schemas.openxmlformats.org/officeDocument/2006/relationships/hyperlink" Target="http://wiki2.gamer.com.tw/wiki.php?n=7501%3A%E7%94%9F%E7%89%A9%E5%AD%B8%E5%9C%B0%E5%9C%96" TargetMode="External"/><Relationship Id="rId202" Type="http://schemas.openxmlformats.org/officeDocument/2006/relationships/hyperlink" Target="http://wiki2.gamer.com.tw/wiki.php?n=7501%3A%E7%94%9F%E7%89%A9%E5%AD%B8%E5%9C%B0%E5%9C%96" TargetMode="External"/><Relationship Id="rId207" Type="http://schemas.openxmlformats.org/officeDocument/2006/relationships/hyperlink" Target="http://wiki2.gamer.com.tw/wiki.php?n=7501%3A%E7%94%9F%E7%89%A9%E5%AD%B8%E5%9C%B0%E5%9C%96" TargetMode="External"/><Relationship Id="rId223" Type="http://schemas.openxmlformats.org/officeDocument/2006/relationships/hyperlink" Target="https://wiki2.gamer.com.tw/wiki.php?n=7501:%E7%A9%86%E5%9C%96%E8%BF%94%E9%84%89" TargetMode="External"/><Relationship Id="rId228" Type="http://schemas.openxmlformats.org/officeDocument/2006/relationships/hyperlink" Target="https://wiki2.gamer.com.tw/wiki.php?n=7501:%E5%B0%8F%E5%BF%83%E5%8A%87%E6%AF%92" TargetMode="External"/><Relationship Id="rId244" Type="http://schemas.openxmlformats.org/officeDocument/2006/relationships/hyperlink" Target="https://wiki2.gamer.com.tw/wiki.php?n=7501%3A%E7%94%A2%E7%94%9F%E7%B3%96%E6%BC%BF%E7%9A%84%E6%A8%B9%E6%9C%A8&amp;ss=7501" TargetMode="External"/><Relationship Id="rId13" Type="http://schemas.openxmlformats.org/officeDocument/2006/relationships/hyperlink" Target="http://gvdb.mydns.jp/r/dwnREMRGRr" TargetMode="External"/><Relationship Id="rId18" Type="http://schemas.openxmlformats.org/officeDocument/2006/relationships/hyperlink" Target="http://wiki2.gamer.com.tw/wiki.php?n=7501%3A%E4%BE%86%E8%87%AA%E6%AD%90%E6%B4%B2%E7%9A%84%E5%A7%94%E8%A8%97&amp;ss=7501" TargetMode="External"/><Relationship Id="rId39" Type="http://schemas.openxmlformats.org/officeDocument/2006/relationships/hyperlink" Target="http://wiki2.gamer.com.tw/wiki.php?n=7501:%E6%9D%B1%E6%96%B9%E7%9B%A1%E9%A0%AD%E4%B9%8B%E5%8A%A0%E6%8B%89%E5%B7%B4%E5%93%A5" TargetMode="External"/><Relationship Id="rId109" Type="http://schemas.openxmlformats.org/officeDocument/2006/relationships/hyperlink" Target="http://wiki2.gamer.com.tw/wiki.php?n=7501:%E5%A4%AA%E9%99%BD%E4%B9%8B%E8%8A%B1" TargetMode="External"/><Relationship Id="rId34" Type="http://schemas.openxmlformats.org/officeDocument/2006/relationships/hyperlink" Target="http://wiki2.gamer.com.tw/wiki.php?n=7501%3A%E5%A4%AA%E9%99%BD%E6%89%80%E9%8D%BE%E6%84%9B%E4%B9%8B%E6%A8%B9&amp;ss=7501" TargetMode="External"/><Relationship Id="rId50" Type="http://schemas.openxmlformats.org/officeDocument/2006/relationships/hyperlink" Target="http://wiki2.gamer.com.tw/wiki.php?n=7501:%E7%B6%A0%E8%89%B2%E7%9A%84%E9%99%B7%E9%98%B1" TargetMode="External"/><Relationship Id="rId55" Type="http://schemas.openxmlformats.org/officeDocument/2006/relationships/hyperlink" Target="https://wiki2.gamer.com.tw/wiki.php?n=7501%3A%E4%BB%A5%E5%BC%B7%E5%BA%A6%E8%A6%8B%E9%95%B7%E7%9A%84%E6%9C%A8%E6%9D%90&amp;ss=7501" TargetMode="External"/><Relationship Id="rId76" Type="http://schemas.openxmlformats.org/officeDocument/2006/relationships/hyperlink" Target="http://wiki2.gamer.com.tw/wiki.php?n=7501:%E9%80%81%E7%B5%A6%E6%83%85%E4%BA%BA%E7%9A%84%E8%8A%B1%E6%9D%9F" TargetMode="External"/><Relationship Id="rId97" Type="http://schemas.openxmlformats.org/officeDocument/2006/relationships/hyperlink" Target="http://wiki2.gamer.com.tw/wiki.php?n=7501:%E9%81%A0%E6%9D%B1%E7%9A%84%E9%AC%BC%E7%81%AB" TargetMode="External"/><Relationship Id="rId104" Type="http://schemas.openxmlformats.org/officeDocument/2006/relationships/hyperlink" Target="http://wiki2.gamer.com.tw/wiki.php?n=7501:%E4%BC%BC%E9%BE%8D%E7%9A%84%E7%9C%BC%E7%9D%9B%E7%9A%84%E6%9E%9C%E5%AF%A6" TargetMode="External"/><Relationship Id="rId120" Type="http://schemas.openxmlformats.org/officeDocument/2006/relationships/hyperlink" Target="http://wiki2.gamer.com.tw/wiki.php?n=7501%3A%E5%A4%A7%E5%AE%B6%E6%97%8F%E7%9A%84%E5%A0%85%E5%BC%B7%E6%84%8F%E5%BF%97&amp;ss=7501" TargetMode="External"/><Relationship Id="rId125" Type="http://schemas.openxmlformats.org/officeDocument/2006/relationships/hyperlink" Target="http://wiki2.gamer.com.tw/wiki.php?n=7501%3A%E7%BE%8E%E9%BA%97%E7%9A%84%E9%BB%83%E8%89%B2%E5%9C%93%E8%8A%B1&amp;ss=7501" TargetMode="External"/><Relationship Id="rId141" Type="http://schemas.openxmlformats.org/officeDocument/2006/relationships/hyperlink" Target="http://wiki2.gamer.com.tw/wiki.php?n=7501%3A%E9%A6%99%E7%94%9C%E7%9A%84%E8%AA%98%E6%83%91&amp;ss=7501" TargetMode="External"/><Relationship Id="rId146" Type="http://schemas.openxmlformats.org/officeDocument/2006/relationships/hyperlink" Target="http://wiki2.gamer.com.tw/wiki.php?n=7501%3A%E7%94%9F%E7%89%A9%E5%AD%B8%E5%9C%B0%E5%9C%96" TargetMode="External"/><Relationship Id="rId167" Type="http://schemas.openxmlformats.org/officeDocument/2006/relationships/hyperlink" Target="http://wiki2.gamer.com.tw/wiki.php?n=7501:%E9%BE%8D%E4%B9%8B%E5%A4%A7%E5%9C%B0&amp;ss=43163&amp;f=M" TargetMode="External"/><Relationship Id="rId188" Type="http://schemas.openxmlformats.org/officeDocument/2006/relationships/hyperlink" Target="http://wiki2.gamer.com.tw/wiki.php?n=7501:%E7%99%BD%E4%B9%8B%E7%9D%BF%E6%99%BA" TargetMode="External"/><Relationship Id="rId7" Type="http://schemas.openxmlformats.org/officeDocument/2006/relationships/hyperlink" Target="https://gvdb.mydns.jp/r/ZY5DeZm49q" TargetMode="External"/><Relationship Id="rId71" Type="http://schemas.openxmlformats.org/officeDocument/2006/relationships/hyperlink" Target="http://wiki2.gamer.com.tw/wiki.php?n=7501:%E7%99%82%E5%82%B7%E8%97%A5%E4%B9%8B%E5%8E%9F%E6%96%99" TargetMode="External"/><Relationship Id="rId92" Type="http://schemas.openxmlformats.org/officeDocument/2006/relationships/hyperlink" Target="http://wiki2.gamer.com.tw/wiki.php?n=7501%3A%E8%81%B3%E7%AB%8B%E6%96%BC%E5%AE%89%E5%9C%B0%E6%96%AF%E4%B9%8B%E9%83%BD&amp;ss=7501" TargetMode="External"/><Relationship Id="rId162" Type="http://schemas.openxmlformats.org/officeDocument/2006/relationships/hyperlink" Target="http://wiki2.gamer.com.tw/wiki.php?n=7501%3A%E7%94%9F%E7%89%A9%E5%AD%B8%E5%9C%B0%E5%9C%96" TargetMode="External"/><Relationship Id="rId183" Type="http://schemas.openxmlformats.org/officeDocument/2006/relationships/hyperlink" Target="http://wiki2.gamer.com.tw/wiki.php?n=7501:TA1_Atlantic&amp;ss=7501&amp;f=M" TargetMode="External"/><Relationship Id="rId213" Type="http://schemas.openxmlformats.org/officeDocument/2006/relationships/hyperlink" Target="http://wiki2.gamer.com.tw/wiki.php?n=7501:%E6%9C%9D%E9%AE%AE&amp;ss=43163&amp;f=M" TargetMode="External"/><Relationship Id="rId218" Type="http://schemas.openxmlformats.org/officeDocument/2006/relationships/hyperlink" Target="https://wiki2.gamer.com.tw/wiki.php?n=7501%3A%E4%BE%86%E8%87%AA%E9%A6%99%E6%96%99%E7%BE%A4%E5%B3%B6%E5%9C%B0%E5%8D%80%E7%9A%84%E8%B2%A2%E5%93%81&amp;ss=7501" TargetMode="External"/><Relationship Id="rId234" Type="http://schemas.openxmlformats.org/officeDocument/2006/relationships/hyperlink" Target="https://wiki2.gamer.com.tw/wiki.php?n=7501%3A%E7%94%A2%E5%9C%B0%E4%B8%8D%E5%90%8C&amp;ss=7501" TargetMode="External"/><Relationship Id="rId239" Type="http://schemas.openxmlformats.org/officeDocument/2006/relationships/hyperlink" Target="https://wiki2.gamer.com.tw/wiki.php?n=7501%3A%E5%A6%96%E8%B1%94%E7%9A%84%E6%A4%8D%E7%89%A9&amp;ss=7501" TargetMode="External"/><Relationship Id="rId2" Type="http://schemas.openxmlformats.org/officeDocument/2006/relationships/hyperlink" Target="http://wiki2.gamer.com.tw/wiki.php?n=7501:%E6%A4%8D%E7%89%A9%E7%B3%BB%E5%88%97" TargetMode="External"/><Relationship Id="rId29" Type="http://schemas.openxmlformats.org/officeDocument/2006/relationships/hyperlink" Target="http://wiki2.gamer.com.tw/wiki.php?n=7501:%E7%8E%8B%E8%80%85%E4%B9%8B%E8%8A%B1&amp;ss=7501" TargetMode="External"/><Relationship Id="rId24" Type="http://schemas.openxmlformats.org/officeDocument/2006/relationships/hyperlink" Target="http://wiki2.gamer.com.tw/wiki.php?n=7501:%E5%88%A9%E9%A6%AC%E6%9B%B8%E5%BA%AB" TargetMode="External"/><Relationship Id="rId40" Type="http://schemas.openxmlformats.org/officeDocument/2006/relationships/hyperlink" Target="http://wiki2.gamer.com.tw/wiki.php?n=7501%3A%E6%8D%95%E8%9F%B2%E8%8D%89&amp;ss=7501" TargetMode="External"/><Relationship Id="rId45" Type="http://schemas.openxmlformats.org/officeDocument/2006/relationships/hyperlink" Target="http://wiki2.gamer.com.tw/wiki.php?n=7501%3A%E7%8D%BB%E7%B5%A6%E5%BF%83%E6%84%9B%E7%9A%84%E5%A6%BB%E5%AD%90&amp;ss=7501" TargetMode="External"/><Relationship Id="rId66" Type="http://schemas.openxmlformats.org/officeDocument/2006/relationships/hyperlink" Target="http://wiki2.gamer.com.tw/wiki.php?n=7501:%E5%88%A5%E5%85%B7%E9%A2%A8%E6%A0%BC%E7%9A%84%E6%9E%97%E8%94%AD%E6%A8%B9" TargetMode="External"/><Relationship Id="rId87" Type="http://schemas.openxmlformats.org/officeDocument/2006/relationships/hyperlink" Target="http://wiki2.gamer.com.tw/wiki.php?n=7501%3A%E7%81%AB%E7%84%B0%E5%A4%A7%E6%A8%B9&amp;ss=7501" TargetMode="External"/><Relationship Id="rId110" Type="http://schemas.openxmlformats.org/officeDocument/2006/relationships/hyperlink" Target="http://wiki2.gamer.com.tw/wiki.php?n=7501:%E7%81%AB%E7%84%B0%E4%B9%8B%E8%8A%B1" TargetMode="External"/><Relationship Id="rId115" Type="http://schemas.openxmlformats.org/officeDocument/2006/relationships/hyperlink" Target="http://wiki2.gamer.com.tw/wiki.php?ss=7501&amp;n=7501:%E3%80%8A%E5%93%88%E5%A7%86%E9%9B%B7%E7%89%B9%E3%80%8B%E4%B9%8B%E6%AF%92" TargetMode="External"/><Relationship Id="rId131" Type="http://schemas.openxmlformats.org/officeDocument/2006/relationships/hyperlink" Target="http://wiki2.gamer.com.tw/wiki.php?n=7501:%E8%96%84%E5%91%BD%E4%B9%8B%E8%8A%B1" TargetMode="External"/><Relationship Id="rId136" Type="http://schemas.openxmlformats.org/officeDocument/2006/relationships/hyperlink" Target="http://wiki2.gamer.com.tw/wiki.php?n=7501:GA3_WildWest&amp;ss=7501&amp;f=M" TargetMode="External"/><Relationship Id="rId157" Type="http://schemas.openxmlformats.org/officeDocument/2006/relationships/hyperlink" Target="http://wiki2.gamer.com.tw/wiki.php?n=7501%3A%E5%A4%A7%E5%AE%B6%E6%97%8F%E7%9A%84%E8%8B%A6%E6%83%B1&amp;ss=7501" TargetMode="External"/><Relationship Id="rId178" Type="http://schemas.openxmlformats.org/officeDocument/2006/relationships/hyperlink" Target="http://wiki2.gamer.com.tw/wiki.php?n=7501:%E9%BE%8D%E4%B9%8B%E5%A4%A7%E5%9C%B0&amp;ss=43163&amp;f=M" TargetMode="External"/><Relationship Id="rId61" Type="http://schemas.openxmlformats.org/officeDocument/2006/relationships/hyperlink" Target="http://wiki2.gamer.com.tw/wiki.php?n=7501%3A%E6%8D%95%E8%9F%B2%E8%8D%89&amp;ss=7501" TargetMode="External"/><Relationship Id="rId82" Type="http://schemas.openxmlformats.org/officeDocument/2006/relationships/hyperlink" Target="http://wiki2.gamer.com.tw/wiki.php?n=7501:%E6%89%8B%E4%B8%8D%E8%83%BD%E7%A2%B0%E7%9A%84%E8%8A%B1" TargetMode="External"/><Relationship Id="rId152" Type="http://schemas.openxmlformats.org/officeDocument/2006/relationships/hyperlink" Target="http://wiki2.gamer.com.tw/wiki.php?n=7501:%E6%9C%AA%E7%99%BC%E7%8F%BE%E7%9A%84%E5%B0%8F%E5%B3%B6" TargetMode="External"/><Relationship Id="rId173" Type="http://schemas.openxmlformats.org/officeDocument/2006/relationships/hyperlink" Target="http://wiki2.gamer.com.tw/wiki.php?n=7501%3A%E7%94%9F%E7%89%A9%E5%AD%B8%E5%9C%B0%E5%9C%96" TargetMode="External"/><Relationship Id="rId194" Type="http://schemas.openxmlformats.org/officeDocument/2006/relationships/hyperlink" Target="http://wiki2.gamer.com.tw/wiki.php?n=7501%3A%E9%AB%98%E8%B2%B4%E7%9A%84%E8%8A%B1&amp;ss=7501" TargetMode="External"/><Relationship Id="rId199" Type="http://schemas.openxmlformats.org/officeDocument/2006/relationships/hyperlink" Target="http://wiki2.gamer.com.tw/wiki.php?n=7501%3A%E7%94%9F%E7%89%A9%E5%AD%B8%E5%9C%B0%E5%9C%96" TargetMode="External"/><Relationship Id="rId203" Type="http://schemas.openxmlformats.org/officeDocument/2006/relationships/hyperlink" Target="http://wiki2.gamer.com.tw/wiki.php?n=7501%3A%E7%94%9F%E7%89%A9%E5%AD%B8%E5%9C%B0%E5%9C%96" TargetMode="External"/><Relationship Id="rId208" Type="http://schemas.openxmlformats.org/officeDocument/2006/relationships/hyperlink" Target="http://wiki2.gamer.com.tw/wiki.php?n=7501%3A%E7%94%9F%E7%89%A9%E5%AD%B8%E5%9C%B0%E5%9C%96" TargetMode="External"/><Relationship Id="rId229" Type="http://schemas.openxmlformats.org/officeDocument/2006/relationships/hyperlink" Target="https://wiki2.gamer.com.tw/wiki.php?n=7501%3A%E8%97%A5%E6%95%88%E8%B1%90%E5%AF%8C%E7%9A%84%E7%81%8C%E6%9C%A8&amp;ss=7501" TargetMode="External"/><Relationship Id="rId19" Type="http://schemas.openxmlformats.org/officeDocument/2006/relationships/hyperlink" Target="http://wiki2.gamer.com.tw/wiki.php?n=7501%3A%E5%8F%AA%E5%87%BA%E7%8F%BE%E5%9C%A8%E5%A4%9C%E6%99%9A%E7%9A%84%E7%BE%8E%E4%BA%BA&amp;ss=7501" TargetMode="External"/><Relationship Id="rId224" Type="http://schemas.openxmlformats.org/officeDocument/2006/relationships/hyperlink" Target="https://wiki2.gamer.com.tw/wiki.php?n=7501%3A%E4%B8%AD%E6%AF%92%E5%B0%B1%E6%9C%83%E8%BA%AB%E4%BA%A1&amp;ss=7501" TargetMode="External"/><Relationship Id="rId240" Type="http://schemas.openxmlformats.org/officeDocument/2006/relationships/hyperlink" Target="https://wiki2.gamer.com.tw/wiki.php?n=7501%3A%E9%9D%9E%E6%B4%B2%E7%9A%84%E5%AF%84%E7%94%9F%E6%A4%8D%E7%89%A9&amp;ss=7501" TargetMode="External"/><Relationship Id="rId245" Type="http://schemas.openxmlformats.org/officeDocument/2006/relationships/hyperlink" Target="http://gvdb.mydns.jp/r/zVUy9jKj45" TargetMode="External"/><Relationship Id="rId14" Type="http://schemas.openxmlformats.org/officeDocument/2006/relationships/hyperlink" Target="http://wiki2.gamer.com.tw/wiki.php?n=7501%3A%E5%A4%A7%E6%9C%B5%E8%8A%B1&amp;ss=7501" TargetMode="External"/><Relationship Id="rId30" Type="http://schemas.openxmlformats.org/officeDocument/2006/relationships/hyperlink" Target="http://wiki2.gamer.com.tw/wiki.php?n=7501:%E4%BA%A4%E6%98%93%E6%89%80%E5%BA%97%E4%B8%BB%E7%9A%84%E5%8D%94%E5%8A%A9%E5%A7%94%E8%A8%97" TargetMode="External"/><Relationship Id="rId35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56" Type="http://schemas.openxmlformats.org/officeDocument/2006/relationships/hyperlink" Target="http://wiki2.gamer.com.tw/wiki.php?n=7501:%E6%95%AC%E7%8E%8B%E4%B9%8B%E6%A4%8D%E7%89%A9" TargetMode="External"/><Relationship Id="rId77" Type="http://schemas.openxmlformats.org/officeDocument/2006/relationships/hyperlink" Target="http://wiki2.gamer.com.tw/wiki.php?n=7501:%E8%A3%9C%E8%9F%B2%E8%8D%89%E5%86%8D%E8%87%A8" TargetMode="External"/><Relationship Id="rId100" Type="http://schemas.openxmlformats.org/officeDocument/2006/relationships/hyperlink" Target="http://wiki2.gamer.com.tw/wiki.php?n=7501%3A%E9%81%8A%E5%AE%A2%E5%86%8D%E6%AC%A1%E9%80%A0%E8%A8%AA%E4%B9%8B%E6%A8%B9&amp;ss=7501" TargetMode="External"/><Relationship Id="rId105" Type="http://schemas.openxmlformats.org/officeDocument/2006/relationships/hyperlink" Target="http://wiki2.gamer.com.tw/wiki.php?n=7501:%E8%9E%8D%E9%9B%AA%E4%B9%8B%E8%8A%B1" TargetMode="External"/><Relationship Id="rId126" Type="http://schemas.openxmlformats.org/officeDocument/2006/relationships/hyperlink" Target="http://wiki2.gamer.com.tw/wiki.php?n=7501:%E7%8D%BB%E7%B5%A6%E7%BE%8E%E4%B9%8B%E5%A5%B3%E7%A5%9E%E7%9A%84%E5%9F%8E%E5%B8%82" TargetMode="External"/><Relationship Id="rId147" Type="http://schemas.openxmlformats.org/officeDocument/2006/relationships/hyperlink" Target="http://wiki2.gamer.com.tw/wiki.php?n=7501%3A%E7%94%9F%E7%89%A9%E5%AD%B8%E5%9C%B0%E5%9C%96" TargetMode="External"/><Relationship Id="rId168" Type="http://schemas.openxmlformats.org/officeDocument/2006/relationships/hyperlink" Target="http://wiki2.gamer.com.tw/wiki.php?n=7501:%E6%97%A5%E6%9C%ACZipang&amp;ss=43163&amp;f=M" TargetMode="External"/><Relationship Id="rId8" Type="http://schemas.openxmlformats.org/officeDocument/2006/relationships/hyperlink" Target="https://gvdb.mydns.jp/r/q0nPsXaZXG" TargetMode="External"/><Relationship Id="rId51" Type="http://schemas.openxmlformats.org/officeDocument/2006/relationships/hyperlink" Target="http://wiki2.gamer.com.tw/wiki.php?n=7501%3A%E9%96%8B%E6%96%BC%E9%A2%A8%E4%B9%8B%E5%A4%A7%E5%9C%B0%E7%9A%84%E8%8A%B1&amp;ss=7501" TargetMode="External"/><Relationship Id="rId72" Type="http://schemas.openxmlformats.org/officeDocument/2006/relationships/hyperlink" Target="http://wiki2.gamer.com.tw/wiki.php?n=7501:%E6%B0%B8%E9%81%A0%E4%B9%8B%E8%8A%B1" TargetMode="External"/><Relationship Id="rId93" Type="http://schemas.openxmlformats.org/officeDocument/2006/relationships/hyperlink" Target="http://wiki2.gamer.com.tw/wiki.php?n=7501:%E6%9C%80%E5%8F%A4%E7%9A%84%E5%92%8C%E6%AD%8C%E9%9B%86" TargetMode="External"/><Relationship Id="rId98" Type="http://schemas.openxmlformats.org/officeDocument/2006/relationships/hyperlink" Target="http://wiki2.gamer.com.tw/wiki.php?n=7501%3A%E5%A4%A7%E5%AE%B6%E6%97%8F%E7%9A%84%E5%B9%B8%E7%A6%8F&amp;ss=7501" TargetMode="External"/><Relationship Id="rId121" Type="http://schemas.openxmlformats.org/officeDocument/2006/relationships/hyperlink" Target="http://wiki2.gamer.com.tw/wiki.php?n=7501:%E5%A4%AA%E9%99%BD%E7%A5%9E%E5%83%8F" TargetMode="External"/><Relationship Id="rId142" Type="http://schemas.openxmlformats.org/officeDocument/2006/relationships/hyperlink" Target="http://wiki2.gamer.com.tw/wiki.php?n=7501:%E6%9C%9D%E9%AE%AE&amp;ss=43163&amp;f=M" TargetMode="External"/><Relationship Id="rId163" Type="http://schemas.openxmlformats.org/officeDocument/2006/relationships/hyperlink" Target="http://wiki2.gamer.com.tw/wiki.php?n=7501%3A%E7%94%9F%E7%89%A9%E5%AD%B8%E5%9C%B0%E5%9C%96" TargetMode="External"/><Relationship Id="rId184" Type="http://schemas.openxmlformats.org/officeDocument/2006/relationships/hyperlink" Target="http://wiki2.gamer.com.tw/wiki.php?n=7501%3A%E7%94%9F%E7%89%A9%E5%AD%B8%E5%9C%B0%E5%9C%96" TargetMode="External"/><Relationship Id="rId189" Type="http://schemas.openxmlformats.org/officeDocument/2006/relationships/hyperlink" Target="http://wiki2.gamer.com.tw/wiki.php?n=7501%3A%E7%94%9F%E7%89%A9%E5%AD%B8%E5%9C%B0%E5%9C%96" TargetMode="External"/><Relationship Id="rId219" Type="http://schemas.openxmlformats.org/officeDocument/2006/relationships/hyperlink" Target="https://wiki2.gamer.com.tw/wiki.php?n=7501%3A%E5%8F%97%E4%B8%AD%E6%96%B7%E7%9A%84%E5%A7%94%E8%A8%97&amp;ss=7501" TargetMode="External"/><Relationship Id="rId3" Type="http://schemas.openxmlformats.org/officeDocument/2006/relationships/hyperlink" Target="http://wiki2.gamer.com.tw/wiki.php?n=7501:%E8%81%96%E7%B4%8D%E5%BA%A6%E7%B3%BB%E5%88%97" TargetMode="External"/><Relationship Id="rId214" Type="http://schemas.openxmlformats.org/officeDocument/2006/relationships/hyperlink" Target="http://wiki2.gamer.com.tw/wiki.php?n=7501%3A%E8%AA%BF%E6%9F%A5%E6%96%B0%E5%A4%A7%E9%99%B8%E6%9D%B1%E5%B2%B8&amp;ss=7501" TargetMode="External"/><Relationship Id="rId230" Type="http://schemas.openxmlformats.org/officeDocument/2006/relationships/hyperlink" Target="https://wiki2.gamer.com.tw/wiki.php?n=7501%3A%E8%A9%A6%E9%A9%97%E8%86%BD%E9%87%8F&amp;ss=7501" TargetMode="External"/><Relationship Id="rId235" Type="http://schemas.openxmlformats.org/officeDocument/2006/relationships/hyperlink" Target="https://wiki2.gamer.com.tw/wiki.php?n=7501%3A%E6%AF%8D%E8%A6%AA%E7%9A%84%E8%A8%80%E4%B8%8B%E4%B9%8B%E6%84%8F&amp;ss=7501" TargetMode="External"/><Relationship Id="rId25" Type="http://schemas.openxmlformats.org/officeDocument/2006/relationships/hyperlink" Target="http://wiki2.gamer.com.tw/wiki.php?n=7501:%E6%96%BC%E6%AD%B7%E5%8F%B2%E5%B0%8F%E8%AA%AA%E4%B8%AD%E4%B9%8B%E8%AD%89%E6%98%8E" TargetMode="External"/><Relationship Id="rId46" Type="http://schemas.openxmlformats.org/officeDocument/2006/relationships/hyperlink" Target="http://wiki2.gamer.com.tw/wiki.php?n=7501%3A%E5%8D%97%E5%9C%8B%E7%9A%84%E4%B8%8D%E5%8F%AF%E6%80%9D%E8%AD%B0%E7%9A%84%E8%8A%B1&amp;ss=7501" TargetMode="External"/><Relationship Id="rId67" Type="http://schemas.openxmlformats.org/officeDocument/2006/relationships/hyperlink" Target="http://wiki2.gamer.com.tw/wiki.php?n=7501:%E7%9B%9B%E9%96%8B%E6%96%BC%E8%8D%92%E5%9C%B0%E7%9A%84%E7%99%BE%E5%90%88" TargetMode="External"/><Relationship Id="rId116" Type="http://schemas.openxmlformats.org/officeDocument/2006/relationships/hyperlink" Target="http://wiki2.gamer.com.tw/wiki.php?n=7501:%E5%8F%AF%E4%BD%9C%E7%82%BA%E4%B8%BB%E9%A3%9F%E7%9A%84%E6%A8%B9%E6%9E%9C" TargetMode="External"/><Relationship Id="rId137" Type="http://schemas.openxmlformats.org/officeDocument/2006/relationships/hyperlink" Target="http://wiki2.gamer.com.tw/wiki.php?n=7501%3A%E5%A4%A7%E5%AE%B6%E6%97%8F%E7%9A%84%E5%A0%85%E5%BC%B7%E6%84%8F%E5%BF%97&amp;ss=7501" TargetMode="External"/><Relationship Id="rId158" Type="http://schemas.openxmlformats.org/officeDocument/2006/relationships/hyperlink" Target="http://wiki2.gamer.com.tw/wiki.php?n=7501:%E9%A3%9F%E5%99%A8%E4%B9%8B%E6%A8%B9" TargetMode="External"/><Relationship Id="rId20" Type="http://schemas.openxmlformats.org/officeDocument/2006/relationships/hyperlink" Target="http://wiki2.gamer.com.tw/wiki.php?n=7501:%E5%BE%8C%E6%82%94%E7%9A%84%E5%BD%BC%E5%B2%B8" TargetMode="External"/><Relationship Id="rId41" Type="http://schemas.openxmlformats.org/officeDocument/2006/relationships/hyperlink" Target="http://wiki2.gamer.com.tw/wiki.php?n=7501%3A%E7%94%9F%E7%89%A9%E5%AD%B8%E5%9C%B0%E5%9C%96" TargetMode="External"/><Relationship Id="rId62" Type="http://schemas.openxmlformats.org/officeDocument/2006/relationships/hyperlink" Target="http://wiki2.gamer.com.tw/wiki.php?n=7501%3A%E5%A4%AA%E9%99%BD%E6%89%80%E9%8D%BE%E6%84%9B%E4%B9%8B%E6%A8%B9&amp;ss=7501" TargetMode="External"/><Relationship Id="rId83" Type="http://schemas.openxmlformats.org/officeDocument/2006/relationships/hyperlink" Target="https://wiki2.gamer.com.tw/wiki.php?n=7501%3A%E5%B0%8B%E6%89%BE%E6%88%B2%E6%9B%B2%E7%9A%84%E9%A1%8C%E6%9D%90&amp;ss=7501" TargetMode="External"/><Relationship Id="rId88" Type="http://schemas.openxmlformats.org/officeDocument/2006/relationships/hyperlink" Target="http://wiki2.gamer.com.tw/wiki.php?n=7501%3A%E7%94%9F%E7%89%A9%E5%AD%B8%E5%9C%B0%E5%9C%96" TargetMode="External"/><Relationship Id="rId111" Type="http://schemas.openxmlformats.org/officeDocument/2006/relationships/hyperlink" Target="http://wiki2.gamer.com.tw/wiki.php?n=7501:%E7%A5%88%E9%A1%98%E7%B9%81%E6%A6%AE%E7%9A%84%E6%A4%8D%E7%89%A9" TargetMode="External"/><Relationship Id="rId132" Type="http://schemas.openxmlformats.org/officeDocument/2006/relationships/hyperlink" Target="http://wiki2.gamer.com.tw/wiki.php?n=7501:%E9%87%91%E9%8E%96%E9%8F%88" TargetMode="External"/><Relationship Id="rId153" Type="http://schemas.openxmlformats.org/officeDocument/2006/relationships/hyperlink" Target="http://wiki2.gamer.com.tw/wiki.php?n=7501:TA1_Atlantic&amp;ss=7501&amp;f=M" TargetMode="External"/><Relationship Id="rId174" Type="http://schemas.openxmlformats.org/officeDocument/2006/relationships/hyperlink" Target="http://wiki2.gamer.com.tw/wiki.php?n=7501%3A%E7%94%9F%E7%89%A9%E5%AD%B8%E5%9C%B0%E5%9C%96" TargetMode="External"/><Relationship Id="rId179" Type="http://schemas.openxmlformats.org/officeDocument/2006/relationships/hyperlink" Target="http://wiki2.gamer.com.tw/wiki.php?n=7501%3A%E7%94%9F%E7%89%A9%E5%AD%B8%E5%9C%B0%E5%9C%96" TargetMode="External"/><Relationship Id="rId195" Type="http://schemas.openxmlformats.org/officeDocument/2006/relationships/hyperlink" Target="http://wiki2.gamer.com.tw/wiki.php?n=7501%3A%E7%94%9F%E7%89%A9%E5%AD%B8%E5%9C%B0%E5%9C%96" TargetMode="External"/><Relationship Id="rId209" Type="http://schemas.openxmlformats.org/officeDocument/2006/relationships/hyperlink" Target="http://wiki2.gamer.com.tw/wiki.php?n=7501%3A%E7%94%9F%E7%89%A9%E5%AD%B8%E5%9C%B0%E5%9C%96" TargetMode="External"/><Relationship Id="rId190" Type="http://schemas.openxmlformats.org/officeDocument/2006/relationships/hyperlink" Target="http://wiki2.gamer.com.tw/wiki.php?n=7501%3A%E9%9D%9E%E6%B4%B2%E9%AB%98%E8%B2%B4%E7%9A%84%E8%8A%B1&amp;ss=7501" TargetMode="External"/><Relationship Id="rId204" Type="http://schemas.openxmlformats.org/officeDocument/2006/relationships/hyperlink" Target="http://wiki2.gamer.com.tw/wiki.php?n=7501%3A%E7%94%9F%E7%89%A9%E5%AD%B8%E5%9C%B0%E5%9C%96" TargetMode="External"/><Relationship Id="rId220" Type="http://schemas.openxmlformats.org/officeDocument/2006/relationships/hyperlink" Target="https://wiki2.gamer.com.tw/wiki.php?n=7501:%E7%BE%8E%E9%BA%97%E7%9A%84%E9%BB%83%E8%89%B2%E5%9C%93%E8%8A%B1" TargetMode="External"/><Relationship Id="rId225" Type="http://schemas.openxmlformats.org/officeDocument/2006/relationships/hyperlink" Target="https://wiki2.gamer.com.tw/wiki.php?n=7501:%E4%B8%96%E7%95%8C%E7%9A%84%E5%8A%87%E6%AF%92" TargetMode="External"/><Relationship Id="rId241" Type="http://schemas.openxmlformats.org/officeDocument/2006/relationships/hyperlink" Target="https://wiki2.gamer.com.tw/wiki.php?n=7501%3A%E9%87%8D%E9%87%8F%E7%9A%84%E5%83%B9%E5%80%BC&amp;ss=7501" TargetMode="External"/><Relationship Id="rId246" Type="http://schemas.openxmlformats.org/officeDocument/2006/relationships/hyperlink" Target="https://wiki2.gamer.com.tw/wiki.php?n=7501:%E9%82%81%E5%90%91%E5%81%A5%E5%BA%B7%E7%9A%84%E5%A4%A7%E8%88%AA%E6%B5%B7" TargetMode="External"/><Relationship Id="rId15" Type="http://schemas.openxmlformats.org/officeDocument/2006/relationships/hyperlink" Target="http://wiki2.gamer.com.tw/wiki.php?n=7501%3A%E8%BF%BD%E6%B1%82%E9%BB%83%E9%A1%8F%E8%89%B2&amp;ss=7501" TargetMode="External"/><Relationship Id="rId36" Type="http://schemas.openxmlformats.org/officeDocument/2006/relationships/hyperlink" Target="http://wiki2.gamer.com.tw/wiki.php?n=7501:%E9%85%B7%E4%BC%BC%E7%B4%AB%E7%8E%89%E8%98%AD%E7%9A%84%E8%8A%B1%E6%9C%A8" TargetMode="External"/><Relationship Id="rId57" Type="http://schemas.openxmlformats.org/officeDocument/2006/relationships/hyperlink" Target="http://wiki2.gamer.com.tw/wiki.php?n=7501:%E9%85%B7%E4%BC%BC%E7%B4%AB%E7%8E%89%E8%98%AD%E7%9A%84%E8%8A%B1%E6%9C%A8" TargetMode="External"/><Relationship Id="rId106" Type="http://schemas.openxmlformats.org/officeDocument/2006/relationships/hyperlink" Target="http://wiki2.gamer.com.tw/wiki.php?n=7501:%E5%8F%AF%E5%81%9A%E8%97%A5%E6%9D%90%E7%9A%84%E6%A4%8D%E7%89%A9" TargetMode="External"/><Relationship Id="rId127" Type="http://schemas.openxmlformats.org/officeDocument/2006/relationships/hyperlink" Target="https://wiki2.gamer.com.tw/wiki.php?n=7501%3A%E8%BE%B2%E5%A4%AB%E7%9A%84%E5%A5%B3%E5%85%92%E7%9A%84%E5%AD%9D%E8%A1%8C&amp;ss=7501" TargetMode="External"/><Relationship Id="rId10" Type="http://schemas.openxmlformats.org/officeDocument/2006/relationships/hyperlink" Target="https://wiki2.gamer.com.tw/wiki.php?n=7501:%E7%94%9F%E7%89%A9%E5%AD%B8%E5%9C%B0%E5%9C%96" TargetMode="External"/><Relationship Id="rId31" Type="http://schemas.openxmlformats.org/officeDocument/2006/relationships/hyperlink" Target="http://wiki2.gamer.com.tw/wiki.php?n=7501:%E6%B2%99%E6%BC%A0%E4%B8%AD%E7%B6%AD%E7%B9%AB%E7%94%9F%E5%91%BD%E4%B9%8B%E7%89%A9" TargetMode="External"/><Relationship Id="rId52" Type="http://schemas.openxmlformats.org/officeDocument/2006/relationships/hyperlink" Target="http://wiki2.gamer.com.tw/wiki.php?n=7501%3A%E5%B0%8F%E7%B4%85%E9%90%98&amp;ss=7501" TargetMode="External"/><Relationship Id="rId73" Type="http://schemas.openxmlformats.org/officeDocument/2006/relationships/hyperlink" Target="http://wiki2.gamer.com.tw/wiki.php?n=7501:%E5%B0%8F%E6%9E%9C%E5%AF%A6" TargetMode="External"/><Relationship Id="rId78" Type="http://schemas.openxmlformats.org/officeDocument/2006/relationships/hyperlink" Target="http://wiki2.gamer.com.tw/wiki.php?n=7501:%E5%AE%88%E8%AD%B7%E8%88%B9%E9%9A%BB%E4%B9%8B%E6%A8%B9" TargetMode="External"/><Relationship Id="rId94" Type="http://schemas.openxmlformats.org/officeDocument/2006/relationships/hyperlink" Target="http://wiki2.gamer.com.tw/wiki.php?n=7501%3A%E8%83%BD%E6%84%9F%E5%8F%97%E5%88%B0%E6%84%9B%E7%9A%84%E8%8A%B1&amp;ss=7501" TargetMode="External"/><Relationship Id="rId99" Type="http://schemas.openxmlformats.org/officeDocument/2006/relationships/hyperlink" Target="https://wiki2.gamer.com.tw/wiki.php?n=7501%3A%E7%BE%8E%E9%BA%97%E7%9A%84%E8%8A%B1%E5%92%8C%E5%AE%83%E7%9A%84%E9%80%B8%E8%81%9E&amp;ss=7501" TargetMode="External"/><Relationship Id="rId101" Type="http://schemas.openxmlformats.org/officeDocument/2006/relationships/hyperlink" Target="http://wiki2.gamer.com.tw/wiki.php?n=7501%3A%E7%81%AB%E7%84%B0%E5%A4%A7%E6%A8%B9&amp;ss=7501" TargetMode="External"/><Relationship Id="rId122" Type="http://schemas.openxmlformats.org/officeDocument/2006/relationships/hyperlink" Target="http://wiki2.gamer.com.tw/wiki.php?n=7501%3A%E7%94%9F%E7%89%A9%E5%AD%B8%E5%9C%B0%E5%9C%96" TargetMode="External"/><Relationship Id="rId143" Type="http://schemas.openxmlformats.org/officeDocument/2006/relationships/hyperlink" Target="http://wiki2.gamer.com.tw/wiki.php?n=7501:TA1_Atlantic&amp;ss=7501&amp;f=M" TargetMode="External"/><Relationship Id="rId148" Type="http://schemas.openxmlformats.org/officeDocument/2006/relationships/hyperlink" Target="http://wiki2.gamer.com.tw/wiki.php?n=7501%3A%E7%94%9F%E7%89%A9%E5%AD%B8%E5%9C%B0%E5%9C%96" TargetMode="External"/><Relationship Id="rId164" Type="http://schemas.openxmlformats.org/officeDocument/2006/relationships/hyperlink" Target="http://wiki2.gamer.com.tw/wiki.php?n=7501%3A%E7%94%9F%E7%89%A9%E5%AD%B8%E5%9C%B0%E5%9C%96" TargetMode="External"/><Relationship Id="rId169" Type="http://schemas.openxmlformats.org/officeDocument/2006/relationships/hyperlink" Target="http://wiki2.gamer.com.tw/wiki.php?n=7501%3A%E9%9B%95%E5%88%BB%E5%9C%A8%E6%9F%B1%E5%AD%90%E4%B8%8A%E7%9A%84%E8%8A%B1%E8%8D%89&amp;ss=7501" TargetMode="External"/><Relationship Id="rId185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4" Type="http://schemas.openxmlformats.org/officeDocument/2006/relationships/hyperlink" Target="http://wiki2.gamer.com.tw/wiki.php?n=7501:%E8%89%BE%E8%8E%89%E9%9B%85%E6%96%AF%E5%8A%87%E6%83%85" TargetMode="External"/><Relationship Id="rId9" Type="http://schemas.openxmlformats.org/officeDocument/2006/relationships/hyperlink" Target="https://gvdb.mydns.jp/r/E5yHhKeU4V" TargetMode="External"/><Relationship Id="rId180" Type="http://schemas.openxmlformats.org/officeDocument/2006/relationships/hyperlink" Target="http://wiki2.gamer.com.tw/wiki.php?n=7501%3A%E7%94%9F%E7%89%A9%E5%AD%B8%E5%9C%B0%E5%9C%96" TargetMode="External"/><Relationship Id="rId210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215" Type="http://schemas.openxmlformats.org/officeDocument/2006/relationships/hyperlink" Target="https://wiki2.gamer.com.tw/wiki.php?n=7501%3A%E5%A4%AA%E9%99%BD%E6%98%87%E8%B5%B7%E7%9A%84%E5%9C%B0%E6%96%B9&amp;ss=7501" TargetMode="External"/><Relationship Id="rId236" Type="http://schemas.openxmlformats.org/officeDocument/2006/relationships/hyperlink" Target="https://wiki2.gamer.com.tw/wiki.php?n=7501%3A%E9%81%A0%E9%84%89%E7%9A%84%E6%A8%B9&amp;ss=7501" TargetMode="External"/><Relationship Id="rId26" Type="http://schemas.openxmlformats.org/officeDocument/2006/relationships/hyperlink" Target="http://wiki2.gamer.com.tw/wiki.php?n=7501:%E5%9C%A8%E8%AE%8A%E5%BE%97%E6%98%8E%E6%9C%97%E7%9A%84%E4%B8%96%E7%95%8C%E4%B8%AD" TargetMode="External"/><Relationship Id="rId231" Type="http://schemas.openxmlformats.org/officeDocument/2006/relationships/hyperlink" Target="https://wiki2.gamer.com.tw/wiki.php?n=7501%3A%E4%B8%8D%E6%AD%BB%E7%9A%84%E6%A4%8D%E7%89%A9&amp;ss=7501" TargetMode="External"/><Relationship Id="rId47" Type="http://schemas.openxmlformats.org/officeDocument/2006/relationships/hyperlink" Target="http://wiki2.gamer.com.tw/wiki.php?n=7501:%E7%B5%A6%E8%99%9B%E5%BC%B1%E5%A4%9A%E5%AF%8E%E7%9A%84%E5%AA%BD%E5%AA%BD%E7%9A%84%E7%A6%AE%E7%89%A9" TargetMode="External"/><Relationship Id="rId68" Type="http://schemas.openxmlformats.org/officeDocument/2006/relationships/hyperlink" Target="http://wiki2.gamer.com.tw/wiki.php?n=7501:%E5%A5%87%E7%89%B9%E7%9A%84%E6%B0%B4%E6%9E%9C" TargetMode="External"/><Relationship Id="rId89" Type="http://schemas.openxmlformats.org/officeDocument/2006/relationships/hyperlink" Target="https://wiki2.gamer.com.tw/wiki.php?n=7501%3A%E5%84%AA%E7%BE%8E%E7%9A%84%E6%9B%B2%E8%AA%BF&amp;ss=7501" TargetMode="External"/><Relationship Id="rId112" Type="http://schemas.openxmlformats.org/officeDocument/2006/relationships/hyperlink" Target="http://wiki2.gamer.com.tw/wiki.php?n=7501%3A%E9%98%BF%E8%8A%99%E7%BE%85%E7%8B%84%E5%BF%92%E7%9A%84%E5%82%B7%E6%84%9F%E4%B9%8B%E8%8A%B1&amp;ss=7501" TargetMode="External"/><Relationship Id="rId133" Type="http://schemas.openxmlformats.org/officeDocument/2006/relationships/hyperlink" Target="http://wiki2.gamer.com.tw/wiki.php?n=7501:TA1_Atlantic&amp;ss=7501&amp;f=M" TargetMode="External"/><Relationship Id="rId154" Type="http://schemas.openxmlformats.org/officeDocument/2006/relationships/hyperlink" Target="http://wiki2.gamer.com.tw/wiki.php?n=7501:%E5%A4%8F%E5%A8%81%E5%A4%B7%E7%9A%84%E5%82%B3%E7%B5%B1%E6%A8%82%E5%99%A8" TargetMode="External"/><Relationship Id="rId175" Type="http://schemas.openxmlformats.org/officeDocument/2006/relationships/hyperlink" Target="http://wiki2.gamer.com.tw/wiki.php?n=7501%3A%E9%BE%8D%E8%88%8C%E8%98%AD%E9%85%92%E7%9A%84%E5%8E%9F%E6%96%99&amp;ss=7501" TargetMode="External"/><Relationship Id="rId196" Type="http://schemas.openxmlformats.org/officeDocument/2006/relationships/hyperlink" Target="http://wiki2.gamer.com.tw/wiki.php?n=7501%3A%E7%94%9F%E7%89%A9%E5%AD%B8%E5%9C%B0%E5%9C%96" TargetMode="External"/><Relationship Id="rId200" Type="http://schemas.openxmlformats.org/officeDocument/2006/relationships/hyperlink" Target="http://wiki2.gamer.com.tw/wiki.php?n=7501%3A%E7%94%9F%E7%89%A9%E5%AD%B8%E5%9C%B0%E5%9C%96" TargetMode="External"/><Relationship Id="rId16" Type="http://schemas.openxmlformats.org/officeDocument/2006/relationships/hyperlink" Target="http://wiki2.gamer.com.tw/wiki.php?n=7501%3A%E9%95%B7%E8%91%97%E8%97%8D%E7%BE%BD%E6%AF%9B%E7%9A%84%E8%8A%B1&amp;ss=7501" TargetMode="External"/><Relationship Id="rId221" Type="http://schemas.openxmlformats.org/officeDocument/2006/relationships/hyperlink" Target="https://wiki2.gamer.com.tw/wiki.php?n=7501%3A%E5%84%80%E5%BC%8F%E7%9A%84%E5%9C%B0%E9%BB%9E&amp;ss=7501" TargetMode="External"/><Relationship Id="rId242" Type="http://schemas.openxmlformats.org/officeDocument/2006/relationships/hyperlink" Target="https://wiki2.gamer.com.tw/wiki.php?n=7501:%E5%A4%A7%E5%AE%B6%E6%97%8F%E7%9A%84%E5%B9%B8%E7%A6%8F" TargetMode="External"/><Relationship Id="rId37" Type="http://schemas.openxmlformats.org/officeDocument/2006/relationships/hyperlink" Target="http://wiki2.gamer.com.tw/wiki.php?n=7501:%E7%82%BA%E8%90%AC%E4%BA%BA%E4%B9%8B%E8%81%96%E7%B6%93" TargetMode="External"/><Relationship Id="rId58" Type="http://schemas.openxmlformats.org/officeDocument/2006/relationships/hyperlink" Target="http://wiki2.gamer.com.tw/wiki.php?n=7501:%E5%A4%8F%E6%9C%AB%E7%9A%84%E8%8A%AC%E8%8A%B3" TargetMode="External"/><Relationship Id="rId79" Type="http://schemas.openxmlformats.org/officeDocument/2006/relationships/hyperlink" Target="http://wiki2.gamer.com.tw/wiki.php?n=7501%3A%E9%A6%99%E7%94%9C%E7%9A%84%E6%A8%B9" TargetMode="External"/><Relationship Id="rId102" Type="http://schemas.openxmlformats.org/officeDocument/2006/relationships/hyperlink" Target="http://wiki2.gamer.com.tw/wiki.php?n=7501%3A%E7%BE%8E%E9%BA%97%E7%9A%84%E9%BB%83%E8%89%B2%E5%9C%93%E8%8A%B1&amp;ss=7501" TargetMode="External"/><Relationship Id="rId123" Type="http://schemas.openxmlformats.org/officeDocument/2006/relationships/hyperlink" Target="http://wiki2.gamer.com.tw/wiki.php?n=7501:%E8%96%84%E5%91%BD%E4%B9%8B%E8%8A%B1" TargetMode="External"/><Relationship Id="rId144" Type="http://schemas.openxmlformats.org/officeDocument/2006/relationships/hyperlink" Target="http://wiki2.gamer.com.tw/wiki.php?n=7501:TA2_Vinland&amp;ss=48576" TargetMode="External"/><Relationship Id="rId90" Type="http://schemas.openxmlformats.org/officeDocument/2006/relationships/hyperlink" Target="http://wiki2.gamer.com.tw/wiki.php?n=7501%3A%E6%8D%95%E8%9F%B2%E8%8D%89&amp;ss=7501" TargetMode="External"/><Relationship Id="rId165" Type="http://schemas.openxmlformats.org/officeDocument/2006/relationships/hyperlink" Target="http://wiki2.gamer.com.tw/wiki.php?n=7501%3A%E7%94%9F%E7%89%A9%E5%AD%B8%E5%9C%B0%E5%9C%96" TargetMode="External"/><Relationship Id="rId186" Type="http://schemas.openxmlformats.org/officeDocument/2006/relationships/hyperlink" Target="http://wiki2.gamer.com.tw/wiki.php?n=7501%3A%E5%A4%AA%E9%99%BD%E7%A5%9E%E5%83%8F&amp;ss=7501" TargetMode="External"/><Relationship Id="rId211" Type="http://schemas.openxmlformats.org/officeDocument/2006/relationships/hyperlink" Target="http://wiki2.gamer.com.tw/wiki.php?n=7501:%E6%97%A5%E6%9C%ACZipang&amp;ss=43163&amp;f=M" TargetMode="External"/><Relationship Id="rId232" Type="http://schemas.openxmlformats.org/officeDocument/2006/relationships/hyperlink" Target="https://wiki2.gamer.com.tw/wiki.php?n=7501:%E5%82%B3%E8%AA%AA%E4%B8%AD%E7%9A%84%E6%A4%8D%E7%89%A9" TargetMode="External"/><Relationship Id="rId27" Type="http://schemas.openxmlformats.org/officeDocument/2006/relationships/hyperlink" Target="http://wiki2.gamer.com.tw/wiki.php?n=7501%3A%E9%95%B7%E8%91%97%E8%97%8D%E7%BE%BD%E6%AF%9B%E7%9A%84%E8%8A%B1&amp;ss=7501" TargetMode="External"/><Relationship Id="rId48" Type="http://schemas.openxmlformats.org/officeDocument/2006/relationships/hyperlink" Target="http://wiki2.gamer.com.tw/wiki.php?n=7501:%E5%B1%8B%E4%B9%85%E5%B3%B6%E6%89%80%E5%85%B7%E9%AD%85%E5%8A%9B" TargetMode="External"/><Relationship Id="rId69" Type="http://schemas.openxmlformats.org/officeDocument/2006/relationships/hyperlink" Target="http://wiki2.gamer.com.tw/wiki.php?n=7501:%E5%87%9C%E7%84%B6%E7%9B%9B%E9%96%8B%E4%B9%8B%E9%9D%92%E8%8A%B1" TargetMode="External"/><Relationship Id="rId113" Type="http://schemas.openxmlformats.org/officeDocument/2006/relationships/hyperlink" Target="http://wiki2.gamer.com.tw/wiki.php?n=7501%3A%E5%9C%A8%E5%AF%86%E6%9E%97%E4%B8%AD%E9%BB%98%E9%BB%98%E7%B6%BB%E6%94%BE%E7%9A%84%E8%8A%B1&amp;ss=7501" TargetMode="External"/><Relationship Id="rId134" Type="http://schemas.openxmlformats.org/officeDocument/2006/relationships/hyperlink" Target="http://wiki2.gamer.com.tw/wiki.php?n=7501:TA3_GreatPlains&amp;ss=7501&amp;f=M" TargetMode="External"/><Relationship Id="rId80" Type="http://schemas.openxmlformats.org/officeDocument/2006/relationships/hyperlink" Target="http://wiki2.gamer.com.tw/wiki.php?n=7501%3A%E7%9B%9B%E9%96%8B%E7%81%AB%E7%84%B0%E7%9A%84%E6%A8%B9%E6%9C%A8" TargetMode="External"/><Relationship Id="rId155" Type="http://schemas.openxmlformats.org/officeDocument/2006/relationships/hyperlink" Target="http://wiki2.gamer.com.tw/wiki.php?n=7501:TA2_Vinland&amp;ss=48576" TargetMode="External"/><Relationship Id="rId176" Type="http://schemas.openxmlformats.org/officeDocument/2006/relationships/hyperlink" Target="http://wiki2.gamer.com.tw/wiki.php?n=7501%3A%E9%9D%9E%E6%B4%B2%E5%B7%A8%E6%9C%A8&amp;ss=7501" TargetMode="External"/><Relationship Id="rId197" Type="http://schemas.openxmlformats.org/officeDocument/2006/relationships/hyperlink" Target="http://wiki2.gamer.com.tw/wiki.php?n=7501%3A%E7%94%9F%E7%89%A9%E5%AD%B8%E5%9C%B0%E5%9C%96" TargetMode="External"/><Relationship Id="rId201" Type="http://schemas.openxmlformats.org/officeDocument/2006/relationships/hyperlink" Target="http://wiki2.gamer.com.tw/wiki.php?n=7501%3A%E7%94%9F%E7%89%A9%E5%AD%B8%E5%9C%B0%E5%9C%96" TargetMode="External"/><Relationship Id="rId222" Type="http://schemas.openxmlformats.org/officeDocument/2006/relationships/hyperlink" Target="https://wiki2.gamer.com.tw/wiki.php?n=7501:%E6%96%B0%E5%A4%A7%E9%99%B8%E8%A5%BF%E5%B2%B8%E7%9A%84%E5%B7%A8%E5%A4%A7%E5%B1%B1%E8%84%88" TargetMode="External"/><Relationship Id="rId243" Type="http://schemas.openxmlformats.org/officeDocument/2006/relationships/hyperlink" Target="https://wiki2.gamer.com.tw/wiki.php?n=7501%3A%E6%B3%95%E5%BE%8B%E7%9A%84%E5%AE%88%E8%AD%B7%E8%80%85&amp;ss=750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:%E6%B5%81%E6%B5%AA%E4%B9%8B%E8%9D%B6" TargetMode="External"/><Relationship Id="rId21" Type="http://schemas.openxmlformats.org/officeDocument/2006/relationships/hyperlink" Target="http://wiki2.gamer.com.tw/wiki.php?n=7501:%E6%98%86%E8%9F%B2%E4%B8%80%E4%BA%8B%E4%B9%8B%E7%9C%9F%E5%81%BD" TargetMode="External"/><Relationship Id="rId42" Type="http://schemas.openxmlformats.org/officeDocument/2006/relationships/hyperlink" Target="http://wiki2.gamer.com.tw/wiki.php?n=7501%3A%E7%94%9F%E7%89%A9%E5%AD%B8%E5%9C%B0%E5%9C%96" TargetMode="External"/><Relationship Id="rId47" Type="http://schemas.openxmlformats.org/officeDocument/2006/relationships/hyperlink" Target="http://wiki2.gamer.com.tw/wiki.php?n=7501%3A%E7%94%9F%E7%89%A9%E5%AD%B8%E5%9C%B0%E5%9C%96" TargetMode="External"/><Relationship Id="rId63" Type="http://schemas.openxmlformats.org/officeDocument/2006/relationships/hyperlink" Target="http://wiki2.gamer.com.tw/wiki.php?n=7501%3A%E9%BE%8D%E4%B9%8B%E5%A4%A7%E5%9C%B0&amp;ss=7501&amp;mpath=,200," TargetMode="External"/><Relationship Id="rId68" Type="http://schemas.openxmlformats.org/officeDocument/2006/relationships/hyperlink" Target="http://wiki2.gamer.com.tw/wiki.php?n=7501:%E4%BC%BC%E7%B4%85%E7%B4%8B%E9%B3%B3%E8%9D%B6%E7%9A%84%E8%9D%B4%E8%9D%B6" TargetMode="External"/><Relationship Id="rId84" Type="http://schemas.openxmlformats.org/officeDocument/2006/relationships/hyperlink" Target="http://wiki2.gamer.com.tw/wiki.php?n=7501%3A%E7%94%9F%E7%89%A9%E5%AD%B8%E5%9C%B0%E5%9C%96" TargetMode="External"/><Relationship Id="rId89" Type="http://schemas.openxmlformats.org/officeDocument/2006/relationships/hyperlink" Target="http://wiki2.gamer.com.tw/wiki.php?n=7501%3A%E7%94%9F%E7%89%A9%E5%AD%B8%E5%9C%B0%E5%9C%96" TargetMode="External"/><Relationship Id="rId7" Type="http://schemas.openxmlformats.org/officeDocument/2006/relationships/hyperlink" Target="http://wiki2.gamer.com.tw/wiki.php?n=7501%3A%E6%93%81%E6%9C%89%E7%BE%8E%E9%BA%97%E7%BF%85%E8%86%80%E7%9A%84%E8%9D%B4%E8%9D%B6&amp;ss=7501" TargetMode="External"/><Relationship Id="rId71" Type="http://schemas.openxmlformats.org/officeDocument/2006/relationships/hyperlink" Target="https://wiki2.gamer.com.tw/wiki.php?n=7501:%E8%88%8A%E9%87%91%E5%B1%B1%E6%9B%B8%E5%BA%AB" TargetMode="External"/><Relationship Id="rId92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2" Type="http://schemas.openxmlformats.org/officeDocument/2006/relationships/hyperlink" Target="http://wiki2.gamer.com.tw/wiki.php?n=7501%3A%E6%98%AF%E5%A4%A2%E6%98%AF%E7%9C%9F&amp;ss=7501" TargetMode="External"/><Relationship Id="rId16" Type="http://schemas.openxmlformats.org/officeDocument/2006/relationships/hyperlink" Target="http://wiki2.gamer.com.tw/wiki.php?n=7501:%E8%9D%B4%E8%9D%B6%E6%89%80%E5%B8%B6%E7%9A%84%E6%AF%92" TargetMode="External"/><Relationship Id="rId29" Type="http://schemas.openxmlformats.org/officeDocument/2006/relationships/hyperlink" Target="http://wiki2.gamer.com.tw/wiki.php?n=7501%3A%E5%AD%B8%E8%80%85%E7%9A%84%E5%BF%83%E9%A1%98&amp;ss=7501" TargetMode="External"/><Relationship Id="rId11" Type="http://schemas.openxmlformats.org/officeDocument/2006/relationships/hyperlink" Target="http://wiki2.gamer.com.tw/wiki.php?n=7501%3A%E5%BC%B7%E8%80%8C%E6%9C%89%E5%8A%9B%E7%9A%84%E8%82%A2%E9%AB%94&amp;ss=7501" TargetMode="External"/><Relationship Id="rId24" Type="http://schemas.openxmlformats.org/officeDocument/2006/relationships/hyperlink" Target="http://wiki2.gamer.com.tw/wiki.php?n=7501%3A%E5%97%A4%E7%AC%91%E7%9A%84%E6%98%86%E8%9F%B2&amp;ss=7501" TargetMode="External"/><Relationship Id="rId32" Type="http://schemas.openxmlformats.org/officeDocument/2006/relationships/hyperlink" Target="http://wiki2.gamer.com.tw/wiki.php?n=7501:GA1_GranAtlas&amp;ss=7501&amp;f=M" TargetMode="External"/><Relationship Id="rId37" Type="http://schemas.openxmlformats.org/officeDocument/2006/relationships/hyperlink" Target="http://wiki2.gamer.com.tw/wiki.php?n=7501%3A%E9%A3%9B%E8%A1%8C%E5%9C%A8%E7%A9%BA%E4%B8%AD%E7%9A%84%E7%94%9F%E7%89%A9&amp;ss=7501" TargetMode="External"/><Relationship Id="rId40" Type="http://schemas.openxmlformats.org/officeDocument/2006/relationships/hyperlink" Target="http://wiki2.gamer.com.tw/wiki.php?n=7501%3A%E4%B8%80%E6%93%8A%EF%BC%81&amp;ss=7501" TargetMode="External"/><Relationship Id="rId45" Type="http://schemas.openxmlformats.org/officeDocument/2006/relationships/hyperlink" Target="http://wiki2.gamer.com.tw/wiki.php?n=7501%3A%E6%98%86%E8%9F%B2%E5%9C%96%E9%91%91&amp;ss=7501" TargetMode="External"/><Relationship Id="rId53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58" Type="http://schemas.openxmlformats.org/officeDocument/2006/relationships/hyperlink" Target="https://wiki2.gamer.com.tw/wiki.php?n=7501%3A%E6%81%90%E6%80%96%E7%9A%84%E6%98%86%E8%9F%B2&amp;ss=7501" TargetMode="External"/><Relationship Id="rId66" Type="http://schemas.openxmlformats.org/officeDocument/2006/relationships/hyperlink" Target="http://wiki2.gamer.com.tw/wiki.php?n=7501%3A%E6%98%86%E8%9F%B2%E5%9C%96%E9%91%91&amp;ss=7501" TargetMode="External"/><Relationship Id="rId74" Type="http://schemas.openxmlformats.org/officeDocument/2006/relationships/hyperlink" Target="http://wiki2.gamer.com.tw/wiki.php?n=7501:%E8%AA%BF%E6%9F%A5%E8%97%8D%E8%9C%BB%E8%9C%93" TargetMode="External"/><Relationship Id="rId79" Type="http://schemas.openxmlformats.org/officeDocument/2006/relationships/hyperlink" Target="http://wiki2.gamer.com.tw/wiki.php?n=7501%3A%E7%BE%8E%E5%A5%B3%E4%B9%8B%E8%88%9E&amp;ss=7501" TargetMode="External"/><Relationship Id="rId87" Type="http://schemas.openxmlformats.org/officeDocument/2006/relationships/hyperlink" Target="http://wiki2.gamer.com.tw/wiki.php?n=7501%3A%E7%94%9F%E7%89%A9%E5%AD%B8%E5%9C%B0%E5%9C%96" TargetMode="External"/><Relationship Id="rId102" Type="http://schemas.openxmlformats.org/officeDocument/2006/relationships/hyperlink" Target="https://wiki2.gamer.com.tw/wiki.php?n=7501%3A%E9%96%83%E8%80%80%E8%97%8D%E8%89%B2%E7%9A%84%E8%9D%B4%E8%9D%B6%E5%8E%BB%E5%90%91&amp;ss=7501" TargetMode="External"/><Relationship Id="rId5" Type="http://schemas.openxmlformats.org/officeDocument/2006/relationships/hyperlink" Target="http://wiki2.gamer.com.tw/wiki.php?n=7501:%E8%97%8D%E5%A4%A9%E4%B8%8B%E4%B9%8B%E5%B9%BB%E8%B1%A1" TargetMode="External"/><Relationship Id="rId61" Type="http://schemas.openxmlformats.org/officeDocument/2006/relationships/hyperlink" Target="http://wiki2.gamer.com.tw/wiki.php?n=7501:%E5%B0%8F%E8%9C%BB%E8%9C%93" TargetMode="External"/><Relationship Id="rId82" Type="http://schemas.openxmlformats.org/officeDocument/2006/relationships/hyperlink" Target="http://wiki2.gamer.com.tw/wiki.php?n=7501%3A%E7%94%9F%E7%89%A9%E5%AD%B8%E5%9C%B0%E5%9C%96" TargetMode="External"/><Relationship Id="rId90" Type="http://schemas.openxmlformats.org/officeDocument/2006/relationships/hyperlink" Target="http://wiki2.gamer.com.tw/wiki.php?n=7501%3A%E7%94%9F%E7%89%A9%E5%AD%B8%E5%9C%B0%E5%9C%96" TargetMode="External"/><Relationship Id="rId95" Type="http://schemas.openxmlformats.org/officeDocument/2006/relationships/hyperlink" Target="https://wiki2.gamer.com.tw/wiki.php?n=7501%3A%E7%99%BC%E5%85%89%E7%9A%84%E6%B4%9E%E7%AA%9F&amp;ss=7501" TargetMode="External"/><Relationship Id="rId19" Type="http://schemas.openxmlformats.org/officeDocument/2006/relationships/hyperlink" Target="http://wiki2.gamer.com.tw/wiki.php?n=7501%3A%E6%B5%81%E6%B5%AA%E7%9A%84%E8%9E%9E%E8%9F%BB&amp;ss=7501" TargetMode="External"/><Relationship Id="rId14" Type="http://schemas.openxmlformats.org/officeDocument/2006/relationships/hyperlink" Target="http://wiki2.gamer.com.tw/wiki.php?n=7501%3A%E9%A3%9B%E7%A9%BA%E7%9A%84%E9%B1%B7%E9%AD%9A&amp;ss=7501" TargetMode="External"/><Relationship Id="rId22" Type="http://schemas.openxmlformats.org/officeDocument/2006/relationships/hyperlink" Target="http://wiki2.gamer.com.tw/wiki.php?n=7501:%E9%AB%98%E7%B4%9A%E7%B4%A1%E7%B9%94%E5%93%81%E7%9A%84%E7%B4%A0%E6%9D%90" TargetMode="External"/><Relationship Id="rId27" Type="http://schemas.openxmlformats.org/officeDocument/2006/relationships/hyperlink" Target="http://wiki2.gamer.com.tw/wiki.php?n=7501%3A%E5%A4%AA%E9%99%BD%E8%9D%B4%E8%9D%B6&amp;ss=7501" TargetMode="External"/><Relationship Id="rId30" Type="http://schemas.openxmlformats.org/officeDocument/2006/relationships/hyperlink" Target="http://wiki2.gamer.com.tw/wiki.php?n=7501%3A%E6%A8%A1%E4%BB%BF%E5%B0%8F%E6%8F%90%E7%90%B4%E7%9A%84%E6%98%86%E8%9F%B2&amp;ss=7501" TargetMode="External"/><Relationship Id="rId35" Type="http://schemas.openxmlformats.org/officeDocument/2006/relationships/hyperlink" Target="http://wiki2.gamer.com.tw/wiki.php?n=7501%3A%E5%AD%B8%E8%80%85%E7%9A%84%E5%BF%83%E9%A1%98&amp;ss=7501" TargetMode="External"/><Relationship Id="rId43" Type="http://schemas.openxmlformats.org/officeDocument/2006/relationships/hyperlink" Target="http://wiki2.gamer.com.tw/wiki.php?n=7501%3A%E5%A4%A2%E5%B9%BB%E8%9D%B4%E8%9D%B6&amp;ss=7501" TargetMode="External"/><Relationship Id="rId48" Type="http://schemas.openxmlformats.org/officeDocument/2006/relationships/hyperlink" Target="http://wiki2.gamer.com.tw/wiki.php?n=7501%3A%E7%94%9F%E7%89%A9%E5%AD%B8%E5%9C%B0%E5%9C%96" TargetMode="External"/><Relationship Id="rId56" Type="http://schemas.openxmlformats.org/officeDocument/2006/relationships/hyperlink" Target="http://wiki2.gamer.com.tw/wiki.php?n=7501:%E5%B0%8B%E6%89%BE%E9%AE%AE%E7%B4%85%E7%9A%84%E6%98%86%E8%9F%B2" TargetMode="External"/><Relationship Id="rId6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69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77" Type="http://schemas.openxmlformats.org/officeDocument/2006/relationships/hyperlink" Target="http://wiki2.gamer.com.tw/wiki.php?n=7501%3A%E5%A4%A7%E6%B2%99%E6%BC%A0&amp;ss=7501" TargetMode="External"/><Relationship Id="rId100" Type="http://schemas.openxmlformats.org/officeDocument/2006/relationships/hyperlink" Target="http://gvdb.mydns.jp/r/A3XZZigpXD" TargetMode="External"/><Relationship Id="rId8" Type="http://schemas.openxmlformats.org/officeDocument/2006/relationships/hyperlink" Target="http://wiki2.gamer.com.tw/wiki.php?n=7501%3A%E7%B4%84%E5%AE%9A%E7%9A%84%E5%A4%A9%E8%97%8D%E8%89%B2&amp;ss=7501" TargetMode="External"/><Relationship Id="rId51" Type="http://schemas.openxmlformats.org/officeDocument/2006/relationships/hyperlink" Target="http://wiki2.gamer.com.tw/wiki.php?n=7501%3A%E7%86%B1%E5%B8%B6%E4%B9%8B%E7%8E%8B&amp;ss=7501" TargetMode="External"/><Relationship Id="rId72" Type="http://schemas.openxmlformats.org/officeDocument/2006/relationships/hyperlink" Target="http://wiki2.gamer.com.tw/wiki.php?n=7501%3A%E5%A4%A7%E5%9E%8B%E7%9F%B3%E8%A3%BD%E6%88%BF%E5%B1%8B&amp;ss=7501" TargetMode="External"/><Relationship Id="rId80" Type="http://schemas.openxmlformats.org/officeDocument/2006/relationships/hyperlink" Target="http://wiki2.gamer.com.tw/wiki.php?n=7501%3A%E8%AA%BF%E6%9F%A5%E8%97%8D%E8%9C%BB%E8%9C%93&amp;ss=7501" TargetMode="External"/><Relationship Id="rId85" Type="http://schemas.openxmlformats.org/officeDocument/2006/relationships/hyperlink" Target="http://wiki2.gamer.com.tw/wiki.php?n=7501%3A%E7%94%9F%E7%89%A9%E5%AD%B8%E5%9C%B0%E5%9C%96" TargetMode="External"/><Relationship Id="rId93" Type="http://schemas.openxmlformats.org/officeDocument/2006/relationships/hyperlink" Target="http://wiki2.gamer.com.tw/wiki.php?n=7501%3A%E8%AA%BF%E6%9F%A5%E6%96%B0%E5%A4%A7%E9%99%B8%E6%9D%B1%E5%B2%B8&amp;ss=7501" TargetMode="External"/><Relationship Id="rId98" Type="http://schemas.openxmlformats.org/officeDocument/2006/relationships/hyperlink" Target="https://wiki2.gamer.com.tw/wiki.php?n=7501%3A%E9%85%B7%E4%BC%BC%E5%AF%B6%E7%9F%B3%E7%9A%84%E8%9D%B4%E8%9D%B6&amp;ss=7501" TargetMode="External"/><Relationship Id="rId3" Type="http://schemas.openxmlformats.org/officeDocument/2006/relationships/hyperlink" Target="http://wiki2.gamer.com.tw/wiki.php?n=7501%3A%E5%A4%A2%E5%B9%BB%E8%9D%B4%E8%9D%B6&amp;ss=7501" TargetMode="External"/><Relationship Id="rId12" Type="http://schemas.openxmlformats.org/officeDocument/2006/relationships/hyperlink" Target="http://wiki2.gamer.com.tw/wiki.php?n=7501%3A%E6%89%8B%E6%8E%8C%E4%B8%8A%E7%9A%84%E6%88%B0%E5%A3%AB&amp;ss=7501" TargetMode="External"/><Relationship Id="rId17" Type="http://schemas.openxmlformats.org/officeDocument/2006/relationships/hyperlink" Target="https://wiki2.gamer.com.tw/wiki.php?n=7501%3A%E8%82%89%E9%A3%9F%E5%8B%95%E7%89%A9%E6%87%BC%E6%80%95%E7%9A%84%E8%9E%9E%E8%9F%BB&amp;ss=7501" TargetMode="External"/><Relationship Id="rId25" Type="http://schemas.openxmlformats.org/officeDocument/2006/relationships/hyperlink" Target="http://wiki2.gamer.com.tw/wiki.php?n=7501%3A%E6%AF%92%E8%9C%98%E8%9B%9B%E7%9A%84%E8%BF%B7%E6%83%91&amp;ss=7501" TargetMode="External"/><Relationship Id="rId33" Type="http://schemas.openxmlformats.org/officeDocument/2006/relationships/hyperlink" Target="http://wiki2.gamer.com.tw/wiki.php?n=7501%3A%E5%BC%B7%E8%80%8C%E6%9C%89%E5%8A%9B%E7%9A%84%E8%82%A2%E9%AB%94&amp;ss=7501" TargetMode="External"/><Relationship Id="rId38" Type="http://schemas.openxmlformats.org/officeDocument/2006/relationships/hyperlink" Target="http://wiki2.gamer.com.tw/wiki.php?n=7501%3A%E6%B5%81%E6%B5%AA%E7%9A%84%E8%9E%9E%E8%9F%BB&amp;ss=7501" TargetMode="External"/><Relationship Id="rId46" Type="http://schemas.openxmlformats.org/officeDocument/2006/relationships/hyperlink" Target="http://wiki2.gamer.com.tw/wiki.php?n=7501%3A%E6%98%86%E8%9F%B2%E5%9C%96%E9%91%91&amp;ss=7501" TargetMode="External"/><Relationship Id="rId59" Type="http://schemas.openxmlformats.org/officeDocument/2006/relationships/hyperlink" Target="https://wiki2.gamer.com.tw/wiki.php?n=7501:%E6%9D%B1%E5%8D%97%E4%BA%9E%E9%96%8B%E6%8B%93%E6%B8%AF%E6%9B%B8%E5%BA%AB" TargetMode="External"/><Relationship Id="rId67" Type="http://schemas.openxmlformats.org/officeDocument/2006/relationships/hyperlink" Target="http://wiki2.gamer.com.tw/wiki.php?n=7501%3A%E7%94%9F%E7%89%A9%E5%AD%B8%E5%9C%B0%E5%9C%96" TargetMode="External"/><Relationship Id="rId103" Type="http://schemas.openxmlformats.org/officeDocument/2006/relationships/hyperlink" Target="https://wiki2.gamer.com.tw/wiki.php?n=7501%3A%E5%B0%8B%E6%89%BE%E7%99%BD%E8%89%B2%E8%9C%98%E8%9B%9B&amp;ss=7501" TargetMode="External"/><Relationship Id="rId20" Type="http://schemas.openxmlformats.org/officeDocument/2006/relationships/hyperlink" Target="http://wiki2.gamer.com.tw/wiki.php?n=7501%3A%E5%90%B8%E8%A1%80%E9%AC%BC%E7%8F%BE%E8%BA%AB&amp;ss=7501" TargetMode="External"/><Relationship Id="rId41" Type="http://schemas.openxmlformats.org/officeDocument/2006/relationships/hyperlink" Target="http://wiki2.gamer.com.tw/wiki.php?n=7501:%E6%96%87%E5%8C%96%E8%81%9A%E9%9B%86%E4%B9%8B%E5%B3%B6" TargetMode="External"/><Relationship Id="rId54" Type="http://schemas.openxmlformats.org/officeDocument/2006/relationships/hyperlink" Target="http://wiki2.gamer.com.tw/wiki.php?n=7501:%E6%88%B4%E8%9D%B8%E7%89%9B%E6%AE%BC%E7%9A%84%E8%9F%B2" TargetMode="External"/><Relationship Id="rId62" Type="http://schemas.openxmlformats.org/officeDocument/2006/relationships/hyperlink" Target="http://wiki2.gamer.com.tw/wiki.php?n=7501:%E9%86%9E%E9%87%80%E6%97%A5%E6%9A%AE%E6%83%85%E8%B6%A3%E4%B9%8B%E8%81%B2" TargetMode="External"/><Relationship Id="rId70" Type="http://schemas.openxmlformats.org/officeDocument/2006/relationships/hyperlink" Target="https://wiki2.gamer.com.tw/wiki.php?n=7501:%E7%94%9F%E7%89%A9%E5%AD%B8%E5%9C%B0%E5%9C%96" TargetMode="External"/><Relationship Id="rId75" Type="http://schemas.openxmlformats.org/officeDocument/2006/relationships/hyperlink" Target="http://wiki2.gamer.com.tw/wiki.php?n=7501:%E5%9B%9B%E5%AD%A3%E4%B9%8B%E5%A6%99" TargetMode="External"/><Relationship Id="rId83" Type="http://schemas.openxmlformats.org/officeDocument/2006/relationships/hyperlink" Target="http://wiki2.gamer.com.tw/wiki.php?n=7501%3A%E7%94%9F%E7%89%A9%E5%AD%B8%E5%9C%B0%E5%9C%96" TargetMode="External"/><Relationship Id="rId88" Type="http://schemas.openxmlformats.org/officeDocument/2006/relationships/hyperlink" Target="http://wiki2.gamer.com.tw/wiki.php?n=7501%3A%E7%94%9F%E7%89%A9%E5%AD%B8%E5%9C%B0%E5%9C%96" TargetMode="External"/><Relationship Id="rId91" Type="http://schemas.openxmlformats.org/officeDocument/2006/relationships/hyperlink" Target="http://wiki2.gamer.com.tw/wiki.php?n=7501%3A%E7%99%BC%E5%85%89%E7%9A%84%E6%98%86%E8%9F%B2&amp;ss=7501" TargetMode="External"/><Relationship Id="rId96" Type="http://schemas.openxmlformats.org/officeDocument/2006/relationships/hyperlink" Target="https://wiki2.gamer.com.tw/wiki.php?n=7501%3A%E8%9A%8A%E5%AD%90%E6%84%9B%E5%A5%BD%E8%80%85&amp;ss=7501" TargetMode="External"/><Relationship Id="rId1" Type="http://schemas.openxmlformats.org/officeDocument/2006/relationships/hyperlink" Target="https://gvdb.mydns.jp/db/module/QuestDB/action/QuestShow?id=6217" TargetMode="External"/><Relationship Id="rId6" Type="http://schemas.openxmlformats.org/officeDocument/2006/relationships/hyperlink" Target="http://wiki2.gamer.com.tw/wiki.php?n=7501%3A%E4%BB%A4%E4%BA%BA%E9%9B%A3%E4%BB%A5%E7%90%86%E8%A7%A3%E7%9A%84%E6%A8%A1%E6%A8%A3&amp;ss=7501" TargetMode="External"/><Relationship Id="rId15" Type="http://schemas.openxmlformats.org/officeDocument/2006/relationships/hyperlink" Target="http://wiki2.gamer.com.tw/wiki.php?n=7501%3A%E5%B7%A8%E5%A4%A7%E7%9A%84%E8%9E%9E%E8%9F%BB&amp;ss=7501" TargetMode="External"/><Relationship Id="rId23" Type="http://schemas.openxmlformats.org/officeDocument/2006/relationships/hyperlink" Target="http://wiki2.gamer.com.tw/wiki.php?n=7501%3A%E6%93%81%E6%9C%89%E7%BE%8E%E9%BA%97%E7%BF%85%E8%86%80%E7%9A%84%E8%9D%B4%E8%9D%B6&amp;ss=7501" TargetMode="External"/><Relationship Id="rId28" Type="http://schemas.openxmlformats.org/officeDocument/2006/relationships/hyperlink" Target="http://wiki2.gamer.com.tw/wiki.php?n=7501%3A%E6%83%B3%E8%A8%98%E8%BC%89%E6%96%BC%E5%9C%96%E9%91%92%E4%B8%AD&amp;ss=7501" TargetMode="External"/><Relationship Id="rId36" Type="http://schemas.openxmlformats.org/officeDocument/2006/relationships/hyperlink" Target="http://wiki2.gamer.com.tw/wiki.php?n=7501%3A%E6%83%B3%E8%A8%98%E8%BC%89%E6%96%BC%E5%9C%96%E9%91%92%E4%B8%AD&amp;ss=7501" TargetMode="External"/><Relationship Id="rId49" Type="http://schemas.openxmlformats.org/officeDocument/2006/relationships/hyperlink" Target="http://wiki2.gamer.com.tw/wiki.php?n=7501%3A%E9%A3%9B%E8%A1%8C%E5%9C%A8%E7%A9%BA%E4%B8%AD%E7%9A%84%E7%94%9F%E7%89%A9&amp;ss=7501" TargetMode="External"/><Relationship Id="rId57" Type="http://schemas.openxmlformats.org/officeDocument/2006/relationships/hyperlink" Target="http://wiki2.gamer.com.tw/wiki.php?n=7501:%E6%9C%89%E5%B0%BE%E5%B7%B4%E7%9A%84%E8%9D%B4%E8%9D%B6" TargetMode="External"/><Relationship Id="rId10" Type="http://schemas.openxmlformats.org/officeDocument/2006/relationships/hyperlink" Target="http://wiki2.gamer.com.tw/wiki.php?n=7501%3A%E7%A5%9E%E7%A7%98%E4%B9%8B%E5%85%89&amp;ss=7501" TargetMode="External"/><Relationship Id="rId31" Type="http://schemas.openxmlformats.org/officeDocument/2006/relationships/hyperlink" Target="http://wiki2.gamer.com.tw/wiki.php?n=7501:%E5%92%8C%E6%9C%8D%E4%B9%8B%E5%8C%A0%E5%BF%83" TargetMode="External"/><Relationship Id="rId44" Type="http://schemas.openxmlformats.org/officeDocument/2006/relationships/hyperlink" Target="http://wiki2.gamer.com.tw/wiki.php?n=7501:%E5%87%9C%E7%84%B6%E7%9B%9B%E9%96%8B%E4%B9%8B%E9%9D%92%E8%8A%B1" TargetMode="External"/><Relationship Id="rId52" Type="http://schemas.openxmlformats.org/officeDocument/2006/relationships/hyperlink" Target="http://wiki2.gamer.com.tw/wiki.php?n=7501:%E6%89%BE%E5%B0%8B%E5%B0%91%E5%B9%B4%E5%96%9C%E5%A5%BD%E7%9A%84%E6%98%86%E8%9F%B2" TargetMode="External"/><Relationship Id="rId60" Type="http://schemas.openxmlformats.org/officeDocument/2006/relationships/hyperlink" Target="http://wiki2.gamer.com.tw/wiki.php?n=7501%3A%E7%94%9F%E7%89%A9%E5%AD%B8%E5%9C%B0%E5%9C%96" TargetMode="External"/><Relationship Id="rId65" Type="http://schemas.openxmlformats.org/officeDocument/2006/relationships/hyperlink" Target="http://wiki2.gamer.com.tw/wiki.php?n=7501%3A%E7%94%9F%E7%89%A9%E5%AD%B8%E5%9C%B0%E5%9C%96" TargetMode="External"/><Relationship Id="rId73" Type="http://schemas.openxmlformats.org/officeDocument/2006/relationships/hyperlink" Target="http://gvdb.mydns.jp/db/module/QuestDB/action/QuestShow?id=5463" TargetMode="External"/><Relationship Id="rId78" Type="http://schemas.openxmlformats.org/officeDocument/2006/relationships/hyperlink" Target="http://gvdb.mydns.jp/db/module/QuestDB/action/QuestShow?id=5463" TargetMode="External"/><Relationship Id="rId81" Type="http://schemas.openxmlformats.org/officeDocument/2006/relationships/hyperlink" Target="http://wiki2.gamer.com.tw/wiki.php?n=7501%3A%E7%94%9F%E7%89%A9%E5%AD%B8%E5%9C%B0%E5%9C%96" TargetMode="External"/><Relationship Id="rId86" Type="http://schemas.openxmlformats.org/officeDocument/2006/relationships/hyperlink" Target="http://wiki2.gamer.com.tw/wiki.php?n=7501%3A%E7%94%9F%E7%89%A9%E5%AD%B8%E5%9C%B0%E5%9C%96" TargetMode="External"/><Relationship Id="rId94" Type="http://schemas.openxmlformats.org/officeDocument/2006/relationships/hyperlink" Target="https://wiki2.gamer.com.tw/wiki.php?n=7501%3A%E6%9C%80%E5%8F%A4%E7%9A%84%E5%92%8C%E6%AD%8C%E9%9B%86&amp;ss=7501" TargetMode="External"/><Relationship Id="rId99" Type="http://schemas.openxmlformats.org/officeDocument/2006/relationships/hyperlink" Target="https://wiki2.gamer.com.tw/wiki.php?n=7501%3A%E4%B8%8B%E9%9B%A8%E6%AD%8C&amp;ss=7501" TargetMode="External"/><Relationship Id="rId101" Type="http://schemas.openxmlformats.org/officeDocument/2006/relationships/hyperlink" Target="https://wiki2.gamer.com.tw/wiki.php?n=7501%3A%E9%80%8F%E6%98%8E%E7%BF%85%E8%86%80%E7%9A%84%E8%9D%B4%E8%9D%B6&amp;ss=7501" TargetMode="External"/><Relationship Id="rId4" Type="http://schemas.openxmlformats.org/officeDocument/2006/relationships/hyperlink" Target="http://wiki2.gamer.com.tw/wiki.php?n=7501:%E7%B7%8A%E8%B2%BC%E5%9C%B0%E9%9D%A2%E7%9A%84%E8%9D%B4%E8%9D%B6" TargetMode="External"/><Relationship Id="rId9" Type="http://schemas.openxmlformats.org/officeDocument/2006/relationships/hyperlink" Target="http://wiki2.gamer.com.tw/wiki.php?n=7501%3A%E5%A4%A2%E5%B9%BB%E8%9D%B4%E8%9D%B6&amp;ss=7501" TargetMode="External"/><Relationship Id="rId13" Type="http://schemas.openxmlformats.org/officeDocument/2006/relationships/hyperlink" Target="http://wiki2.gamer.com.tw/wiki.php?n=7501%3A%E4%BB%A4%E4%BA%BA%E9%9B%A3%E4%BB%A5%E7%90%86%E8%A7%A3%E7%9A%84%E6%A8%A1%E6%A8%A3&amp;ss=7501" TargetMode="External"/><Relationship Id="rId18" Type="http://schemas.openxmlformats.org/officeDocument/2006/relationships/hyperlink" Target="http://wiki2.gamer.com.tw/wiki.php?n=7501%3A%E6%8B%BF%E8%91%97%E9%95%B7%E7%9F%9B%E7%9A%84%E8%9F%B2&amp;ss=7501" TargetMode="External"/><Relationship Id="rId39" Type="http://schemas.openxmlformats.org/officeDocument/2006/relationships/hyperlink" Target="http://wiki2.gamer.com.tw/wiki.php?n=7501:%E6%B2%92%E6%B0%B4%E7%9A%84%E6%96%87%E6%98%8E" TargetMode="External"/><Relationship Id="rId34" Type="http://schemas.openxmlformats.org/officeDocument/2006/relationships/hyperlink" Target="http://wiki2.gamer.com.tw/wiki.php?n=7501%3A%E6%8B%BF%E8%91%97%E9%95%B7%E7%9F%9B%E7%9A%84%E8%9F%B2&amp;ss=7501" TargetMode="External"/><Relationship Id="rId50" Type="http://schemas.openxmlformats.org/officeDocument/2006/relationships/hyperlink" Target="http://wiki2.gamer.com.tw/wiki.php?n=7501%3A%E6%A8%B9%E8%91%89%E5%A6%96%E6%80%AA&amp;ss=7501" TargetMode="External"/><Relationship Id="rId55" Type="http://schemas.openxmlformats.org/officeDocument/2006/relationships/hyperlink" Target="http://wiki2.gamer.com.tw/wiki.php?n=7501:%E5%A4%A9%E9%B5%9D%E7%B5%A8%E4%B9%8B%E7%BF%85" TargetMode="External"/><Relationship Id="rId76" Type="http://schemas.openxmlformats.org/officeDocument/2006/relationships/hyperlink" Target="http://wiki2.gamer.com.tw/wiki.php?n=7501:%E8%8F%AF%E5%8D%97%E7%9A%84%E5%A4%A7%E4%BD%9B" TargetMode="External"/><Relationship Id="rId97" Type="http://schemas.openxmlformats.org/officeDocument/2006/relationships/hyperlink" Target="https://wiki2.gamer.com.tw/wiki.php?n=7501:%E7%99%BB%E5%B1%B1%E7%86%B1%E6%BD%AE" TargetMode="External"/><Relationship Id="rId10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7%94%9F%E7%89%A9%E5%AD%B8%E8%80%85%E6%89%80%E6%9C%9B%E4%B9%8B%E5%9C%B0" TargetMode="External"/><Relationship Id="rId21" Type="http://schemas.openxmlformats.org/officeDocument/2006/relationships/hyperlink" Target="https://gvdb.mydns.jp/r/wLbkgaoZkw" TargetMode="External"/><Relationship Id="rId42" Type="http://schemas.openxmlformats.org/officeDocument/2006/relationships/hyperlink" Target="http://wiki2.gamer.com.tw/wiki.php?n=7501:%E8%87%B3%E9%81%A0%E5%9C%B0%E7%9A%84%E8%AA%BF%E6%9F%A5%E5%A7%94%E8%A8%97" TargetMode="External"/><Relationship Id="rId63" Type="http://schemas.openxmlformats.org/officeDocument/2006/relationships/hyperlink" Target="http://wiki2.gamer.com.tw/wiki.php?n=7501%3A%E5%A4%A9%E7%A9%BA%E4%B9%8B%E5%B8%9D%E7%8E%8B&amp;ss=7501" TargetMode="External"/><Relationship Id="rId84" Type="http://schemas.openxmlformats.org/officeDocument/2006/relationships/hyperlink" Target="http://wiki2.gamer.com.tw/wiki.php?n=7501:%E7%99%BD%E9%B3%A5%E8%88%87%E9%BB%91%E9%B3%A5" TargetMode="External"/><Relationship Id="rId138" Type="http://schemas.openxmlformats.org/officeDocument/2006/relationships/hyperlink" Target="http://wiki2.gamer.com.tw/wiki.php?n=7501:%E6%9C%83%E6%8F%9B%E8%A1%A3%E7%9A%84%E9%B3%A5" TargetMode="External"/><Relationship Id="rId159" Type="http://schemas.openxmlformats.org/officeDocument/2006/relationships/hyperlink" Target="http://wiki2.gamer.com.tw/wiki.php?n=7501%3A%E7%A5%AD%E5%8F%B8%E7%8E%8B%E7%B4%84%E7%BF%B0%E5%9C%8B" TargetMode="External"/><Relationship Id="rId170" Type="http://schemas.openxmlformats.org/officeDocument/2006/relationships/hyperlink" Target="http://wiki2.gamer.com.tw/wiki.php?n=7501:%E6%9C%83%E5%94%B1%E6%AD%8C%E7%9A%84%E9%B3%A5" TargetMode="External"/><Relationship Id="rId191" Type="http://schemas.openxmlformats.org/officeDocument/2006/relationships/hyperlink" Target="http://wiki2.gamer.com.tw/wiki.php?n=7501%3A%E5%A6%82%E9%A6%AC%E8%88%AC%E7%9A%84%E9%B3%A5&amp;ss=7501" TargetMode="External"/><Relationship Id="rId205" Type="http://schemas.openxmlformats.org/officeDocument/2006/relationships/hyperlink" Target="http://wiki2.gamer.com.tw/wiki.php?n=7501:TA1_Atlantic&amp;ss=7501&amp;f=M" TargetMode="External"/><Relationship Id="rId226" Type="http://schemas.openxmlformats.org/officeDocument/2006/relationships/hyperlink" Target="http://wiki2.gamer.com.tw/wiki.php?n=7501%3A%E6%88%B4%E5%86%A0%E7%9A%84%E9%B3%A5&amp;ss=7501" TargetMode="External"/><Relationship Id="rId247" Type="http://schemas.openxmlformats.org/officeDocument/2006/relationships/hyperlink" Target="https://wiki2.gamer.com.tw/wiki.php?n=7501%3A%E8%9B%99%E5%98%B4%E4%B8%8D%E6%98%AF%E9%9D%92%E8%9B%99&amp;ss=7501" TargetMode="External"/><Relationship Id="rId107" Type="http://schemas.openxmlformats.org/officeDocument/2006/relationships/hyperlink" Target="http://wiki2.gamer.com.tw/wiki.php?n=7501:%E6%A3%AE%E6%9E%97%E6%B7%B1%E8%99%95%E4%B9%8B%E8%AC%8E" TargetMode="External"/><Relationship Id="rId11" Type="http://schemas.openxmlformats.org/officeDocument/2006/relationships/hyperlink" Target="http://gvdb.mydns.jp/r/qdGIutnsIf" TargetMode="External"/><Relationship Id="rId32" Type="http://schemas.openxmlformats.org/officeDocument/2006/relationships/hyperlink" Target="http://wiki2.gamer.com.tw/wiki.php?n=7501%3A%E6%88%80%E6%84%9B%E6%83%85%E6%B3%81&amp;ss=7501" TargetMode="External"/><Relationship Id="rId53" Type="http://schemas.openxmlformats.org/officeDocument/2006/relationships/hyperlink" Target="http://wiki2.gamer.com.tw/wiki.php?n=7501%3A%E6%80%AA%E9%B3%A5&amp;ss=7501" TargetMode="External"/><Relationship Id="rId74" Type="http://schemas.openxmlformats.org/officeDocument/2006/relationships/hyperlink" Target="http://wiki2.gamer.com.tw/wiki.php?n=7501:%E5%B7%B4%E7%88%BE%E8%92%82%E7%B8%BD%E7%AE%A1%E7%9A%84%E8%88%88%E8%B6%A3" TargetMode="External"/><Relationship Id="rId128" Type="http://schemas.openxmlformats.org/officeDocument/2006/relationships/hyperlink" Target="http://wiki2.gamer.com.tw/wiki.php?n=7501%3A%E4%B8%80%E5%9C%98%E6%AF%9B&amp;ss=7501" TargetMode="External"/><Relationship Id="rId149" Type="http://schemas.openxmlformats.org/officeDocument/2006/relationships/hyperlink" Target="http://wiki2.gamer.com.tw/wiki.php?n=7501%3A%E6%A3%B2%E6%81%AF%E6%96%BC%E5%9C%B0%E8%A3%A1%E7%9A%84%E9%B3%A5&amp;ss=7501" TargetMode="External"/><Relationship Id="rId5" Type="http://schemas.openxmlformats.org/officeDocument/2006/relationships/hyperlink" Target="http://wiki2.gamer.com.tw/wiki.php?n=7501:%E9%B3%A5%E7%B3%BB%E5%88%97" TargetMode="External"/><Relationship Id="rId95" Type="http://schemas.openxmlformats.org/officeDocument/2006/relationships/hyperlink" Target="http://wiki2.gamer.com.tw/wiki.php?n=7501%3A%E5%8C%96%E8%97%8D%E5%A6%9D%E7%9A%84%E9%B3%A5&amp;ss=7501" TargetMode="External"/><Relationship Id="rId160" Type="http://schemas.openxmlformats.org/officeDocument/2006/relationships/hyperlink" Target="http://wiki2.gamer.com.tw/wiki.php?n=7501:%E9%81%A0%E6%9D%B1%E7%9A%84%E9%9D%92%E9%B3%A5" TargetMode="External"/><Relationship Id="rId181" Type="http://schemas.openxmlformats.org/officeDocument/2006/relationships/hyperlink" Target="http://wiki2.gamer.com.tw/wiki.php?n=7501%3A%E6%B7%B1%E7%B4%85%E7%9A%84%E9%B3%A5&amp;ss=7501" TargetMode="External"/><Relationship Id="rId216" Type="http://schemas.openxmlformats.org/officeDocument/2006/relationships/hyperlink" Target="http://wiki2.gamer.com.tw/wiki.php?n=7501%3A%E7%94%9F%E7%89%A9%E5%AD%B8%E5%9C%B0%E5%9C%96" TargetMode="External"/><Relationship Id="rId237" Type="http://schemas.openxmlformats.org/officeDocument/2006/relationships/hyperlink" Target="http://wiki2.gamer.com.tw/wiki.php?n=7501%3A%E7%94%9F%E7%89%A9%E5%AD%B8%E5%9C%B0%E5%9C%96" TargetMode="External"/><Relationship Id="rId258" Type="http://schemas.openxmlformats.org/officeDocument/2006/relationships/hyperlink" Target="https://wiki2.gamer.com.tw/wiki.php?n=7501:%E7%94%9F%E7%89%A9%E5%AD%B8%E5%9C%B0%E5%9C%96" TargetMode="External"/><Relationship Id="rId22" Type="http://schemas.openxmlformats.org/officeDocument/2006/relationships/hyperlink" Target="http://wiki2.gamer.com.tw/wiki.php?n=7501%3A%E6%80%AA%E9%B3%A5%E5%86%8D%E7%8F%BE&amp;ss=7501" TargetMode="External"/><Relationship Id="rId43" Type="http://schemas.openxmlformats.org/officeDocument/2006/relationships/hyperlink" Target="http://wiki2.gamer.com.tw/wiki.php?n=7501:%E5%BC%B7%E8%80%85%E7%9A%84%E8%AD%89%E6%98%8E" TargetMode="External"/><Relationship Id="rId64" Type="http://schemas.openxmlformats.org/officeDocument/2006/relationships/hyperlink" Target="http://wiki2.gamer.com.tw/wiki.php?n=7501%3A%E8%BF%BD%E5%B0%8B%E5%82%B3%E8%AA%AA%E7%9A%84%E8%B3%87%E6%A0%BC&amp;ss=7501" TargetMode="External"/><Relationship Id="rId118" Type="http://schemas.openxmlformats.org/officeDocument/2006/relationships/hyperlink" Target="http://wiki2.gamer.com.tw/wiki.php?n=7501%3A%E5%8D%B0%E5%BA%A6%E6%95%99%E7%9A%84%E6%94%AF%E6%B5%81&amp;ss=7501" TargetMode="External"/><Relationship Id="rId139" Type="http://schemas.openxmlformats.org/officeDocument/2006/relationships/hyperlink" Target="https://wiki2.gamer.com.tw/wiki.php?n=7501%3A%E8%BF%B4%E9%9F%BF%E6%96%BC%E5%8D%97%E7%BE%8E%E7%9A%84%E7%BE%8E%E8%81%B2&amp;ss=7501" TargetMode="External"/><Relationship Id="rId85" Type="http://schemas.openxmlformats.org/officeDocument/2006/relationships/hyperlink" Target="http://wiki2.gamer.com.tw/wiki.php?n=7501:%E9%95%B7%E5%B0%BE%E5%B7%B4%E7%9A%84%E9%9B%9E" TargetMode="External"/><Relationship Id="rId150" Type="http://schemas.openxmlformats.org/officeDocument/2006/relationships/hyperlink" Target="http://wiki2.gamer.com.tw/wiki.php?n=7501%3A%E9%BE%8D%E4%B9%8B%E5%A4%A7%E5%9C%B0&amp;ss=7501&amp;mpath=,190,157,192," TargetMode="External"/><Relationship Id="rId171" Type="http://schemas.openxmlformats.org/officeDocument/2006/relationships/hyperlink" Target="http://wiki2.gamer.com.tw/wiki.php?n=7501:%E6%97%A5%E6%9C%ACZipang&amp;ss=43163&amp;f=M" TargetMode="External"/><Relationship Id="rId192" Type="http://schemas.openxmlformats.org/officeDocument/2006/relationships/hyperlink" Target="http://wiki2.gamer.com.tw/wiki.php?n=7501:%E8%8F%AF%E5%8D%97%E7%9A%84%E5%A4%A7%E4%BD%9B" TargetMode="External"/><Relationship Id="rId206" Type="http://schemas.openxmlformats.org/officeDocument/2006/relationships/hyperlink" Target="http://wiki2.gamer.com.tw/wiki.php?n=7501%3A%E7%94%9F%E7%89%A9%E5%AD%B8%E5%9C%B0%E5%9C%96" TargetMode="External"/><Relationship Id="rId227" Type="http://schemas.openxmlformats.org/officeDocument/2006/relationships/hyperlink" Target="http://wiki2.gamer.com.tw/wiki.php?n=7501%3A%E4%B8%8D%E7%82%BA%E4%BA%BA%E7%9F%A5%E7%9A%84%E5%B3%B6%E5%B6%BC&amp;ss=7501" TargetMode="External"/><Relationship Id="rId248" Type="http://schemas.openxmlformats.org/officeDocument/2006/relationships/hyperlink" Target="https://wiki2.gamer.com.tw/wiki.php?n=7501%3A%E6%83%A1%E9%AD%94%E5%B3%B6&amp;ss=7501" TargetMode="External"/><Relationship Id="rId12" Type="http://schemas.openxmlformats.org/officeDocument/2006/relationships/hyperlink" Target="https://wiki2.gamer.com.tw/wiki.php?n=7501:%E7%94%9F%E7%89%A9%E5%AD%B8%E5%9C%B0%E5%9C%96" TargetMode="External"/><Relationship Id="rId33" Type="http://schemas.openxmlformats.org/officeDocument/2006/relationships/hyperlink" Target="http://wiki2.gamer.com.tw/wiki.php?n=7501%3A%E6%A5%B5%E5%B0%8F%E7%9A%84%E5%AF%B6%E7%9F%B3&amp;ss=7501" TargetMode="External"/><Relationship Id="rId108" Type="http://schemas.openxmlformats.org/officeDocument/2006/relationships/hyperlink" Target="http://wiki2.gamer.com.tw/wiki.php?n=7501:%E6%9C%80%E5%8F%A4%E7%9A%84%E5%92%8C%E6%AD%8C%E9%9B%86" TargetMode="External"/><Relationship Id="rId129" Type="http://schemas.openxmlformats.org/officeDocument/2006/relationships/hyperlink" Target="http://wiki2.gamer.com.tw/wiki.php?n=7501%3A%E7%84%A1%E6%95%B8%E7%9A%84%E7%9C%BC%E7%9D%9B&amp;ss=7501" TargetMode="External"/><Relationship Id="rId54" Type="http://schemas.openxmlformats.org/officeDocument/2006/relationships/hyperlink" Target="http://wiki2.gamer.com.tw/wiki.php?n=7501:%E5%8F%88%E9%95%B7%E5%8F%88%E7%99%BD%E7%9A%84%E9%9B%B2" TargetMode="External"/><Relationship Id="rId75" Type="http://schemas.openxmlformats.org/officeDocument/2006/relationships/hyperlink" Target="http://wiki2.gamer.com.tw/wiki.php?n=7501%3A%E5%84%AA%E9%9B%85%E9%A3%9B%E8%88%9E%E7%9A%84%E5%B7%A8%E5%A4%A7%E9%B3%A5&amp;ss=7501" TargetMode="External"/><Relationship Id="rId96" Type="http://schemas.openxmlformats.org/officeDocument/2006/relationships/hyperlink" Target="http://wiki2.gamer.com.tw/wiki.php?n=7501:%E5%8F%AF%E6%84%9B%E7%9A%84%E6%80%AA%E7%89%A9" TargetMode="External"/><Relationship Id="rId140" Type="http://schemas.openxmlformats.org/officeDocument/2006/relationships/hyperlink" Target="http://wiki2.gamer.com.tw/wiki.php?n=7501%3A%E7%88%AD%E5%90%B5%E7%9A%84%E5%8E%9F%E5%9B%A0&amp;ss=7501" TargetMode="External"/><Relationship Id="rId161" Type="http://schemas.openxmlformats.org/officeDocument/2006/relationships/hyperlink" Target="http://wiki2.gamer.com.tw/wiki.php?n=7501%3A%E9%BB%91%E7%99%BD%E5%88%86%E6%98%8E&amp;ss=7501" TargetMode="External"/><Relationship Id="rId18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17" Type="http://schemas.openxmlformats.org/officeDocument/2006/relationships/hyperlink" Target="http://wiki2.gamer.com.tw/wiki.php?n=7501%3A%E7%B2%89%E7%B4%85%E8%89%B2%E5%A4%A7%E9%B3%A5&amp;ss=7501" TargetMode="External"/><Relationship Id="rId1" Type="http://schemas.openxmlformats.org/officeDocument/2006/relationships/hyperlink" Target="http://wiki2.gamer.com.tw/wiki.php?n=7501:%E9%B3%A5%E7%B3%BB%E5%88%97" TargetMode="External"/><Relationship Id="rId6" Type="http://schemas.openxmlformats.org/officeDocument/2006/relationships/hyperlink" Target="http://wiki2.gamer.com.tw/wiki.php?n=7501:%E9%B3%A5%E7%B3%BB%E5%88%97" TargetMode="External"/><Relationship Id="rId212" Type="http://schemas.openxmlformats.org/officeDocument/2006/relationships/hyperlink" Target="http://wiki2.gamer.com.tw/wiki.php?n=7501%3A%E7%94%9F%E7%89%A9%E5%AD%B8%E5%9C%B0%E5%9C%96" TargetMode="External"/><Relationship Id="rId233" Type="http://schemas.openxmlformats.org/officeDocument/2006/relationships/hyperlink" Target="http://wiki2.gamer.com.tw/wiki.php?n=7501:%E9%9C%B8%E6%A5%AD%E4%B9%8B%E9%A4%98%E6%9A%89" TargetMode="External"/><Relationship Id="rId238" Type="http://schemas.openxmlformats.org/officeDocument/2006/relationships/hyperlink" Target="https://wiki2.gamer.com.tw/wiki.php?n=7501:%E9%95%B7%E5%B0%BE%E5%B7%B4%E7%9A%84%E9%9B%9E" TargetMode="External"/><Relationship Id="rId254" Type="http://schemas.openxmlformats.org/officeDocument/2006/relationships/hyperlink" Target="https://wiki2.gamer.com.tw/wiki.php?n=7501:%E5%B8%B6%E4%BE%86%E5%BE%81%E5%85%86%E7%9A%84%E9%B3%A5" TargetMode="External"/><Relationship Id="rId259" Type="http://schemas.openxmlformats.org/officeDocument/2006/relationships/hyperlink" Target="https://gvdb.mydns.jp/r/dqsV1VjrDU" TargetMode="External"/><Relationship Id="rId23" Type="http://schemas.openxmlformats.org/officeDocument/2006/relationships/hyperlink" Target="http://wiki2.gamer.com.tw/wiki.php?n=7501%3A%E8%BF%BD%E5%B0%8B%E5%82%B3%E8%AA%AA%E7%9A%84%E8%B3%87%E6%A0%BC&amp;ss=7501" TargetMode="External"/><Relationship Id="rId28" Type="http://schemas.openxmlformats.org/officeDocument/2006/relationships/hyperlink" Target="http://wiki2.gamer.com.tw/wiki.php?n=7501%3A%E5%A4%A9%E7%A9%BA%E7%9A%84%E7%B5%B1%E6%B2%BB%E8%80%85&amp;ss=7501" TargetMode="External"/><Relationship Id="rId49" Type="http://schemas.openxmlformats.org/officeDocument/2006/relationships/hyperlink" Target="http://wiki2.gamer.com.tw/wiki.php?n=7501:%E5%86%8D%E6%AC%A1%E8%AA%BF%E6%9F%A5%E5%8F%B0%E7%81%A3%E5%B3%B6%E7%9A%84%E9%B3%A5%E9%A1%9E" TargetMode="External"/><Relationship Id="rId114" Type="http://schemas.openxmlformats.org/officeDocument/2006/relationships/hyperlink" Target="https://wiki2.gamer.com.tw/wiki.php?n=7501:%E5%BF%92%E4%BF%AE%E6%96%AF%E7%9A%84%E5%9B%9E%E6%AD%B8" TargetMode="External"/><Relationship Id="rId119" Type="http://schemas.openxmlformats.org/officeDocument/2006/relationships/hyperlink" Target="http://wiki2.gamer.com.tw/wiki.php?n=7501%3A%E7%94%9F%E7%89%A9%E5%AD%B8%E5%9C%B0%E5%9C%96" TargetMode="External"/><Relationship Id="rId44" Type="http://schemas.openxmlformats.org/officeDocument/2006/relationships/hyperlink" Target="http://wiki2.gamer.com.tw/wiki.php?n=7501:%E9%A3%9B%E7%A9%BA%E4%BC%81%E9%B5%9D" TargetMode="External"/><Relationship Id="rId60" Type="http://schemas.openxmlformats.org/officeDocument/2006/relationships/hyperlink" Target="http://wiki2.gamer.com.tw/wiki.php?n=7501%3A%E4%B8%83%E8%89%B2%E9%B3%A5&amp;ss=7501" TargetMode="External"/><Relationship Id="rId65" Type="http://schemas.openxmlformats.org/officeDocument/2006/relationships/hyperlink" Target="http://wiki2.gamer.com.tw/wiki.php?n=7501%3A%E4%B8%8D%E6%80%95%E4%BA%BA%E7%9A%84%E7%94%9F%E7%89%A9&amp;ss=7501" TargetMode="External"/><Relationship Id="rId81" Type="http://schemas.openxmlformats.org/officeDocument/2006/relationships/hyperlink" Target="http://wiki2.gamer.com.tw/wiki.php?n=7501:%E7%BE%8E%E9%BA%97%E7%9A%84%E6%B0%B4%E9%B3%A5" TargetMode="External"/><Relationship Id="rId86" Type="http://schemas.openxmlformats.org/officeDocument/2006/relationships/hyperlink" Target="http://wiki2.gamer.com.tw/wiki.php?n=7501:%E7%BE%8E%E5%A6%99%E8%81%B2%E9%9F%B3%E4%B9%8B%E4%B8%BB" TargetMode="External"/><Relationship Id="rId130" Type="http://schemas.openxmlformats.org/officeDocument/2006/relationships/hyperlink" Target="http://wiki2.gamer.com.tw/wiki.php?n=7501%3A%E6%9C%83%E8%AA%AA%E4%BA%BA%E8%A9%B1%E7%9A%84%E9%B3%A5&amp;ss=7501" TargetMode="External"/><Relationship Id="rId135" Type="http://schemas.openxmlformats.org/officeDocument/2006/relationships/hyperlink" Target="http://wiki2.gamer.com.tw/wiki.php?n=7501:%E6%88%80%E4%B9%8B%E6%A9%8B" TargetMode="External"/><Relationship Id="rId151" Type="http://schemas.openxmlformats.org/officeDocument/2006/relationships/hyperlink" Target="http://wiki2.gamer.com.tw/wiki.php?n=7501:%E5%B0%96%E8%81%B2%E9%9D%92%E9%B3%A5" TargetMode="External"/><Relationship Id="rId156" Type="http://schemas.openxmlformats.org/officeDocument/2006/relationships/hyperlink" Target="https://wiki2.gamer.com.tw/wiki.php?n=7501%3A%E7%BE%8E%E5%A6%99%E8%81%B2%E9%9F%B3%E4%B9%8B%E4%B8%BB&amp;ss=7501" TargetMode="External"/><Relationship Id="rId177" Type="http://schemas.openxmlformats.org/officeDocument/2006/relationships/hyperlink" Target="http://wiki2.gamer.com.tw/wiki.php?n=7501%3A%E6%B7%B1%E7%B4%85%E8%89%B2%E7%9A%84%E7%8D%B5%E4%BA%BA&amp;ss=7501" TargetMode="External"/><Relationship Id="rId198" Type="http://schemas.openxmlformats.org/officeDocument/2006/relationships/hyperlink" Target="http://wiki2.gamer.com.tw/wiki.php?n=7501:%E6%96%87%E5%8C%96%E8%81%9A%E9%9B%86%E4%B9%8B%E5%B3%B6" TargetMode="External"/><Relationship Id="rId172" Type="http://schemas.openxmlformats.org/officeDocument/2006/relationships/hyperlink" Target="http://wiki2.gamer.com.tw/wiki.php?n=7501:GA3_WildWest&amp;ss=7501&amp;f=M" TargetMode="External"/><Relationship Id="rId193" Type="http://schemas.openxmlformats.org/officeDocument/2006/relationships/hyperlink" Target="http://wiki2.gamer.com.tw/wiki.php?n=7501:%E5%BC%B7%E8%80%85%E7%9A%84%E8%AD%89%E6%98%8E" TargetMode="External"/><Relationship Id="rId202" Type="http://schemas.openxmlformats.org/officeDocument/2006/relationships/hyperlink" Target="http://wiki2.gamer.com.tw/wiki.php?n=7501%3A%E6%9C%89%E9%97%9C%E6%80%AA%E9%B3%A5%E4%B8%80%E4%BA%8B&amp;ss=7501" TargetMode="External"/><Relationship Id="rId207" Type="http://schemas.openxmlformats.org/officeDocument/2006/relationships/hyperlink" Target="https://wiki2.gamer.com.tw/wiki.php?n=7501:%E5%88%A9%E9%A6%AC%E6%9B%B8%E5%BA%AB" TargetMode="External"/><Relationship Id="rId223" Type="http://schemas.openxmlformats.org/officeDocument/2006/relationships/hyperlink" Target="http://wiki2.gamer.com.tw/wiki.php?n=7501:%E6%97%A5%E6%9C%ACZipang&amp;ss=43163&amp;f=M" TargetMode="External"/><Relationship Id="rId228" Type="http://schemas.openxmlformats.org/officeDocument/2006/relationships/hyperlink" Target="http://wiki2.gamer.com.tw/wiki.php?n=7501:%E8%BF%BD%E5%B0%8B%E8%99%B9%E5%BD%A9" TargetMode="External"/><Relationship Id="rId244" Type="http://schemas.openxmlformats.org/officeDocument/2006/relationships/hyperlink" Target="https://wiki2.gamer.com.tw/wiki.php?n=7501:%E7%B5%A6%E8%99%9B%E5%BC%B1%E5%A4%9A%E7%97%85%E7%9A%84%E5%AA%BD%E5%AA%BD%E7%9A%84%E7%A6%AE%E7%89%A9" TargetMode="External"/><Relationship Id="rId249" Type="http://schemas.openxmlformats.org/officeDocument/2006/relationships/hyperlink" Target="https://wiki2.gamer.com.tw/wiki.php?n=7501%3A%E9%AD%94%E6%B5%B7%E5%9F%9F&amp;ss=7501" TargetMode="External"/><Relationship Id="rId13" Type="http://schemas.openxmlformats.org/officeDocument/2006/relationships/hyperlink" Target="https://gvdb.mydns.jp/r/cumVcRCU7R" TargetMode="External"/><Relationship Id="rId18" Type="http://schemas.openxmlformats.org/officeDocument/2006/relationships/hyperlink" Target="https://gvdb.mydns.jp/r/n87du9ef4f" TargetMode="External"/><Relationship Id="rId39" Type="http://schemas.openxmlformats.org/officeDocument/2006/relationships/hyperlink" Target="http://wiki2.gamer.com.tw/wiki.php?n=7501%3A%E4%B8%83%E5%BD%A9%E8%99%B9%E7%A5%9E%E9%B3%A5&amp;ss=7501" TargetMode="External"/><Relationship Id="rId109" Type="http://schemas.openxmlformats.org/officeDocument/2006/relationships/hyperlink" Target="http://wiki2.gamer.com.tw/wiki.php?n=7501%3A%E4%B8%83%E8%89%B2%E9%B3%A5&amp;ss=7501" TargetMode="External"/><Relationship Id="rId260" Type="http://schemas.openxmlformats.org/officeDocument/2006/relationships/hyperlink" Target="https://wiki2.gamer.com.tw/wiki.php?n=7501%3A%E5%A4%A9%E7%A9%BA%E4%B9%8B%E5%B8%9D%E7%8E%8B&amp;ss=7501" TargetMode="External"/><Relationship Id="rId34" Type="http://schemas.openxmlformats.org/officeDocument/2006/relationships/hyperlink" Target="http://wiki2.gamer.com.tw/wiki.php?n=7501%3A%E4%B8%8D%E7%8F%BE%E8%BA%AB%E7%9A%84%E7%94%9F%E7%89%A9&amp;ss=7501" TargetMode="External"/><Relationship Id="rId50" Type="http://schemas.openxmlformats.org/officeDocument/2006/relationships/hyperlink" Target="http://wiki2.gamer.com.tw/wiki.php?n=7501%3A%E9%87%91%E8%89%B2%E7%9A%84%E7%8C%B4%E5%AD%90&amp;ss=7501" TargetMode="External"/><Relationship Id="rId55" Type="http://schemas.openxmlformats.org/officeDocument/2006/relationships/hyperlink" Target="http://wiki2.gamer.com.tw/wiki.php?n=7501:%E8%87%B3%E5%A4%A7%E9%99%B8%E5%85%A7%E5%81%B4" TargetMode="External"/><Relationship Id="rId76" Type="http://schemas.openxmlformats.org/officeDocument/2006/relationships/hyperlink" Target="http://wiki2.gamer.com.tw/wiki.php?n=7501%3A%E7%99%BD%E5%BF%83&amp;ss=7501" TargetMode="External"/><Relationship Id="rId97" Type="http://schemas.openxmlformats.org/officeDocument/2006/relationships/hyperlink" Target="http://wiki2.gamer.com.tw/wiki.php?n=7501:%E9%98%BF%E9%87%8C%E5%B1%B1%E7%9A%84%E5%8B%95%E7%89%A9%E8%AA%BF%E6%9F%BB" TargetMode="External"/><Relationship Id="rId104" Type="http://schemas.openxmlformats.org/officeDocument/2006/relationships/hyperlink" Target="http://wiki2.gamer.com.tw/wiki.php?n=7501:%E5%84%AA%E7%BE%8E%E7%9A%84%E7%AB%99%E5%A7%BF" TargetMode="External"/><Relationship Id="rId120" Type="http://schemas.openxmlformats.org/officeDocument/2006/relationships/hyperlink" Target="http://wiki2.gamer.com.tw/wiki.php?n=7501%3A%E7%94%9F%E7%89%A9%E5%AD%B8%E5%9C%B0%E5%9C%96" TargetMode="External"/><Relationship Id="rId125" Type="http://schemas.openxmlformats.org/officeDocument/2006/relationships/hyperlink" Target="http://wiki2.gamer.com.tw/wiki.php?n=7501%3A%E7%99%BD%E9%AC%8D%E9%AC%9A%E9%B3%A5&amp;ss=7501" TargetMode="External"/><Relationship Id="rId141" Type="http://schemas.openxmlformats.org/officeDocument/2006/relationships/hyperlink" Target="http://wiki2.gamer.com.tw/wiki.php?n=7501%3A%E7%AB%99%E7%AB%8B%E5%9C%A8%E6%B0%B4%E9%9D%A2%E4%B8%8A%E7%9A%84%E9%B3%A5&amp;ss=7501" TargetMode="External"/><Relationship Id="rId146" Type="http://schemas.openxmlformats.org/officeDocument/2006/relationships/hyperlink" Target="http://wiki2.gamer.com.tw/wiki.php?n=7501%3A%E4%BD%BF%E7%94%A8%E5%B7%A5%E5%85%B7%E7%9A%84%E9%B3%A5&amp;ss=7501" TargetMode="External"/><Relationship Id="rId167" Type="http://schemas.openxmlformats.org/officeDocument/2006/relationships/hyperlink" Target="http://wiki2.gamer.com.tw/wiki.php?n=7501%3A%E6%93%81%E6%9C%89%E5%85%A9%E7%A8%AE%E7%BE%8E%E7%9A%84%E9%B3%A5&amp;ss=7501" TargetMode="External"/><Relationship Id="rId188" Type="http://schemas.openxmlformats.org/officeDocument/2006/relationships/hyperlink" Target="http://wiki2.gamer.com.tw/wiki.php?n=7501%3A%E5%BE%88%E9%95%B7%E5%BE%88%E9%95%B7%E7%9A%84%E9%B3%A5%E5%98%B4&amp;ss=7501" TargetMode="External"/><Relationship Id="rId7" Type="http://schemas.openxmlformats.org/officeDocument/2006/relationships/hyperlink" Target="http://gvo.cbo.com.tw/ADV_MissionDetail.aspx?MID=1975" TargetMode="External"/><Relationship Id="rId71" Type="http://schemas.openxmlformats.org/officeDocument/2006/relationships/hyperlink" Target="http://wiki2.gamer.com.tw/wiki.php?n=7501%3A%E7%95%B0%E8%89%B2%E5%90%8C%E9%B3%A5&amp;ss=7501" TargetMode="External"/><Relationship Id="rId92" Type="http://schemas.openxmlformats.org/officeDocument/2006/relationships/hyperlink" Target="http://wiki2.gamer.com.tw/wiki.php?n=7501%3A%E9%BB%91%E8%89%B2%E7%BE%8E%E5%91%B3%E7%9A%84%E9%B3%A5&amp;ss=7501" TargetMode="External"/><Relationship Id="rId162" Type="http://schemas.openxmlformats.org/officeDocument/2006/relationships/hyperlink" Target="http://wiki2.gamer.com.tw/wiki.php?n=7501%3A%E6%98%AF%E5%90%A6%E6%9C%89%E7%8F%8D%E5%A5%87%E7%9A%84%E9%B3%A5%E9%A1%9E%E5%91%A2%EF%BC%9F&amp;ss=7501" TargetMode="External"/><Relationship Id="rId183" Type="http://schemas.openxmlformats.org/officeDocument/2006/relationships/hyperlink" Target="http://wiki2.gamer.com.tw/wiki.php?n=7501%3A%E5%B7%A8%E9%B3%A5%E4%B9%8B%E5%A4%A2&amp;ss=7501" TargetMode="External"/><Relationship Id="rId213" Type="http://schemas.openxmlformats.org/officeDocument/2006/relationships/hyperlink" Target="http://wiki2.gamer.com.tw/wiki.php?n=7501%3A%E7%94%9F%E7%89%A9%E5%AD%B8%E5%9C%B0%E5%9C%96" TargetMode="External"/><Relationship Id="rId218" Type="http://schemas.openxmlformats.org/officeDocument/2006/relationships/hyperlink" Target="http://wiki2.gamer.com.tw/wiki.php?n=7501%3A%E7%94%9F%E7%89%A9%E5%AD%B8%E5%9C%B0%E5%9C%96" TargetMode="External"/><Relationship Id="rId234" Type="http://schemas.openxmlformats.org/officeDocument/2006/relationships/hyperlink" Target="http://gvdb.mydns.jp/db/module/QuestDB/action/QuestShow?id=5463" TargetMode="External"/><Relationship Id="rId239" Type="http://schemas.openxmlformats.org/officeDocument/2006/relationships/hyperlink" Target="https://wiki2.gamer.com.tw/wiki.php?n=7501%3A%E4%B8%8D%E5%8B%95%E7%9A%84%E9%B3%A5&amp;ss=7501" TargetMode="External"/><Relationship Id="rId2" Type="http://schemas.openxmlformats.org/officeDocument/2006/relationships/hyperlink" Target="http://wiki2.gamer.com.tw/wiki.php?n=7501:%E9%B3%A5%E7%B3%BB%E5%88%97" TargetMode="External"/><Relationship Id="rId29" Type="http://schemas.openxmlformats.org/officeDocument/2006/relationships/hyperlink" Target="http://wiki2.gamer.com.tw/wiki.php?n=7501%3A%E5%A6%82%E9%B5%9D%E8%88%AC%E7%9A%84%E5%A4%A7%E8%83%96%E9%B3%A5&amp;ss=7501" TargetMode="External"/><Relationship Id="rId250" Type="http://schemas.openxmlformats.org/officeDocument/2006/relationships/hyperlink" Target="https://wiki2.gamer.com.tw/wiki.php?n=7501%3A%E9%9B%AA%E5%B1%B1%E4%B8%8A%E7%9A%84%E5%BD%A9%E8%99%B9&amp;ss=7501" TargetMode="External"/><Relationship Id="rId255" Type="http://schemas.openxmlformats.org/officeDocument/2006/relationships/hyperlink" Target="https://wiki2.gamer.com.tw/wiki.php?n=7501:%E5%85%88%E6%9C%89%E7%A5%9E%E8%A9%B1%EF%BC%9F" TargetMode="External"/><Relationship Id="rId24" Type="http://schemas.openxmlformats.org/officeDocument/2006/relationships/hyperlink" Target="http://wiki2.gamer.com.tw/wiki.php?n=7501:%E5%86%8D%E6%AC%A1%E8%AA%BF%E6%9F%A5%E5%8F%B0%E7%81%A3%E5%B3%B6%E4%B8%8A%E7%9A%84%E9%B3%A5" TargetMode="External"/><Relationship Id="rId40" Type="http://schemas.openxmlformats.org/officeDocument/2006/relationships/hyperlink" Target="http://wiki2.gamer.com.tw/wiki.php?n=7501:%E5%86%8D%E6%AC%A1%E8%AA%BF%E6%9F%A5%E5%8F%B0%E7%81%A3%E5%B3%B6%E7%9A%84%E9%B3%A5%E9%A1%9E" TargetMode="External"/><Relationship Id="rId45" Type="http://schemas.openxmlformats.org/officeDocument/2006/relationships/hyperlink" Target="https://wiki2.gamer.com.tw/wiki.php?n=7501%3A%E9%AB%AE%E5%9E%8B%E5%B8%A5%E6%B0%A3%E7%9A%84%E6%A8%A1%E7%89%B9%E5%85%92&amp;ss=7501" TargetMode="External"/><Relationship Id="rId66" Type="http://schemas.openxmlformats.org/officeDocument/2006/relationships/hyperlink" Target="http://wiki2.gamer.com.tw/wiki.php?n=7501%3A%E7%BE%8E%E9%BA%97%E7%9A%84%E9%A0%AD%E9%83%A8&amp;ss=7501" TargetMode="External"/><Relationship Id="rId87" Type="http://schemas.openxmlformats.org/officeDocument/2006/relationships/hyperlink" Target="http://wiki2.gamer.com.tw/wiki.php?n=7501:%E5%85%B7%E8%A9%B1%E9%A1%8C%E6%80%A7%E7%9A%84%E7%BE%BD%E9%A3%BE" TargetMode="External"/><Relationship Id="rId110" Type="http://schemas.openxmlformats.org/officeDocument/2006/relationships/hyperlink" Target="http://wiki2.gamer.com.tw/wiki.php?n=7501:%E8%BF%AB%E8%BF%91%E3%80%8C%E4%B8%96%E7%95%8C%E7%9B%A1%E9%A0%AD%E3%80%8D" TargetMode="External"/><Relationship Id="rId115" Type="http://schemas.openxmlformats.org/officeDocument/2006/relationships/hyperlink" Target="http://wiki2.gamer.com.tw/wiki.php?n=7501%3A%E6%AD%90%E6%B4%B2%E7%9A%84%E5%AF%B6%E7%9F%B3&amp;ss=7501" TargetMode="External"/><Relationship Id="rId131" Type="http://schemas.openxmlformats.org/officeDocument/2006/relationships/hyperlink" Target="http://wiki2.gamer.com.tw/wiki.php?n=7501%3A%E4%B8%8D%E6%88%90%E5%B0%8D&amp;ss=7501" TargetMode="External"/><Relationship Id="rId136" Type="http://schemas.openxmlformats.org/officeDocument/2006/relationships/hyperlink" Target="http://wiki2.gamer.com.tw/wiki.php?n=7501:%E5%84%AA%E7%BE%8E%E7%9A%84%E7%AB%99%E5%A7%BF" TargetMode="External"/><Relationship Id="rId157" Type="http://schemas.openxmlformats.org/officeDocument/2006/relationships/hyperlink" Target="http://wiki2.gamer.com.tw/wiki.php?n=7501%3A%E4%B8%83%E5%BD%A9%E8%99%B9%E7%A5%9E%E9%B3%A5&amp;ss=7501" TargetMode="External"/><Relationship Id="rId178" Type="http://schemas.openxmlformats.org/officeDocument/2006/relationships/hyperlink" Target="http://wiki2.gamer.com.tw/wiki.php?n=7501%3A%E5%A6%82%E9%A6%AC%E8%88%AC%E7%9A%84%E9%B3%A5&amp;ss=7501" TargetMode="External"/><Relationship Id="rId61" Type="http://schemas.openxmlformats.org/officeDocument/2006/relationships/hyperlink" Target="http://wiki2.gamer.com.tw/wiki.php?n=7501%3A%E8%A1%8C%E5%8B%95%E9%81%B2%E7%B7%A9%E7%9A%84%E7%94%9F%E7%89%A9&amp;ss=7501" TargetMode="External"/><Relationship Id="rId82" Type="http://schemas.openxmlformats.org/officeDocument/2006/relationships/hyperlink" Target="https://wiki2.gamer.com.tw/wiki.php?n=7501%3A%E9%9D%9E%E6%B4%B2%E5%8D%97%E9%83%A8%E7%9A%84%E7%A6%BF%E9%B7%B2&amp;ss=7501" TargetMode="External"/><Relationship Id="rId152" Type="http://schemas.openxmlformats.org/officeDocument/2006/relationships/hyperlink" Target="http://wiki2.gamer.com.tw/wiki.php?n=7501%3A%E9%95%B7%E8%80%8C%E7%BE%8E%E9%BA%97%E7%9A%84%E5%B0%BE%E7%BE%BD&amp;ss=7501" TargetMode="External"/><Relationship Id="rId173" Type="http://schemas.openxmlformats.org/officeDocument/2006/relationships/hyperlink" Target="http://gvdb.mydns.jp/db/module/QuestDB/action/QuestShow?id=5306" TargetMode="External"/><Relationship Id="rId194" Type="http://schemas.openxmlformats.org/officeDocument/2006/relationships/hyperlink" Target="http://wiki2.gamer.com.tw/wiki.php?n=7501%3A%E7%94%9F%E7%89%A9%E5%AD%B8%E5%9C%B0%E5%9C%96" TargetMode="External"/><Relationship Id="rId199" Type="http://schemas.openxmlformats.org/officeDocument/2006/relationships/hyperlink" Target="http://wiki2.gamer.com.tw/wiki.php?n=7501:%E5%B0%96%E8%81%B2%E9%9D%92%E9%B3%A5" TargetMode="External"/><Relationship Id="rId203" Type="http://schemas.openxmlformats.org/officeDocument/2006/relationships/hyperlink" Target="http://wiki2.gamer.com.tw/wiki.php?n=7501%3A%E7%94%9F%E7%89%A9%E5%AD%B8%E5%9C%B0%E5%9C%96" TargetMode="External"/><Relationship Id="rId208" Type="http://schemas.openxmlformats.org/officeDocument/2006/relationships/hyperlink" Target="http://wiki2.gamer.com.tw/wiki.php?n=7501%3A%E7%94%9F%E7%89%A9%E5%AD%B8%E5%9C%B0%E5%9C%96" TargetMode="External"/><Relationship Id="rId229" Type="http://schemas.openxmlformats.org/officeDocument/2006/relationships/hyperlink" Target="http://gvdb.mydns.jp/db/module/QuestDB/action/QuestShow?id=5463" TargetMode="External"/><Relationship Id="rId19" Type="http://schemas.openxmlformats.org/officeDocument/2006/relationships/hyperlink" Target="https://wiki2.gamer.com.tw/wiki.php?n=7501:%E7%94%9F%E7%89%A9%E5%AD%B8%E5%9C%B0%E5%9C%96" TargetMode="External"/><Relationship Id="rId224" Type="http://schemas.openxmlformats.org/officeDocument/2006/relationships/hyperlink" Target="http://wiki2.gamer.com.tw/wiki.php?n=7501:%E6%97%A5%E6%9C%ACZipang&amp;ss=43163&amp;f=M" TargetMode="External"/><Relationship Id="rId240" Type="http://schemas.openxmlformats.org/officeDocument/2006/relationships/hyperlink" Target="https://wiki2.gamer.com.tw/wiki.php?n=7501%3A%E9%87%8E%E7%8D%B8%E4%B9%8B%E5%8F%8B&amp;ss=7501" TargetMode="External"/><Relationship Id="rId245" Type="http://schemas.openxmlformats.org/officeDocument/2006/relationships/hyperlink" Target="https://wiki2.gamer.com.tw/wiki.php?n=7501:%E9%A6%AC%E9%81%94%E5%8A%A0%E6%96%AF%E5%8A%A0%E7%9A%84%E7%8E%8B%E8%80%85" TargetMode="External"/><Relationship Id="rId261" Type="http://schemas.openxmlformats.org/officeDocument/2006/relationships/hyperlink" Target="https://wiki2.gamer.com.tw/wiki.php?n=7501%3A%E5%A5%87%E6%80%AA%E7%9A%84%E9%BB%83%E8%89%B2%E5%B0%8F%E9%B3%A5&amp;ss=7501" TargetMode="External"/><Relationship Id="rId14" Type="http://schemas.openxmlformats.org/officeDocument/2006/relationships/hyperlink" Target="https://gvdb.mydns.jp/r/nEMdztwZj6" TargetMode="External"/><Relationship Id="rId30" Type="http://schemas.openxmlformats.org/officeDocument/2006/relationships/hyperlink" Target="http://wiki2.gamer.com.tw/wiki.php?n=7501%3A%E5%84%AA%E9%9B%85%E9%A3%9B%E8%88%9E%E7%9A%84%E5%B7%A8%E5%A4%A7%E9%B3%A5&amp;ss=7501" TargetMode="External"/><Relationship Id="rId35" Type="http://schemas.openxmlformats.org/officeDocument/2006/relationships/hyperlink" Target="http://wiki2.gamer.com.tw/wiki.php?n=7501%3A%E4%BB%A4%E4%BA%BA%E9%A9%9A%E8%A8%9D%E7%9A%84%E5%A4%96%E5%9E%8B&amp;ss=7501" TargetMode="External"/><Relationship Id="rId56" Type="http://schemas.openxmlformats.org/officeDocument/2006/relationships/hyperlink" Target="http://wiki2.gamer.com.tw/wiki.php?n=7501%3A%E5%84%AA%E9%9B%85%E9%A3%9B%E8%88%9E%E7%9A%84%E5%B7%A8%E5%A4%A7%E9%B3%A5&amp;ss=7501" TargetMode="External"/><Relationship Id="rId77" Type="http://schemas.openxmlformats.org/officeDocument/2006/relationships/hyperlink" Target="http://wiki2.gamer.com.tw/wiki.php?n=7501%3A%E6%88%B4%E8%91%97%E7%9C%BC%E9%8F%A1%E7%9A%84%E7%94%9F%E7%89%A9&amp;ss=7501" TargetMode="External"/><Relationship Id="rId100" Type="http://schemas.openxmlformats.org/officeDocument/2006/relationships/hyperlink" Target="http://wiki2.gamer.com.tw/wiki.php?n=7501:%E5%B0%8B%E6%89%BE%E7%9B%B8%E6%80%9D%E4%B9%8B%E9%B3%A5" TargetMode="External"/><Relationship Id="rId105" Type="http://schemas.openxmlformats.org/officeDocument/2006/relationships/hyperlink" Target="http://wiki2.gamer.com.tw/wiki.php?n=7501:%E5%B0%BE%E9%9A%A8%E5%90%8C%E9%A1%9E%E7%9A%84%E9%B3%A5" TargetMode="External"/><Relationship Id="rId126" Type="http://schemas.openxmlformats.org/officeDocument/2006/relationships/hyperlink" Target="http://wiki2.gamer.com.tw/wiki.php?n=7501%3A%E4%B8%8D%E6%80%95%E4%BA%BA%E7%9A%84%E7%94%9F%E7%89%A9&amp;ss=7501" TargetMode="External"/><Relationship Id="rId147" Type="http://schemas.openxmlformats.org/officeDocument/2006/relationships/hyperlink" Target="http://wiki2.gamer.com.tw/wiki.php?n=7501%3A%E7%8F%8D%E7%8F%A0%E9%9B%9E%E7%BE%BD%E6%AF%9B&amp;ss=7501" TargetMode="External"/><Relationship Id="rId168" Type="http://schemas.openxmlformats.org/officeDocument/2006/relationships/hyperlink" Target="http://wiki2.gamer.com.tw/wiki.php?n=7501%3A%E8%A5%B2%E6%93%8A%E9%B3%A5%E9%A1%9E%E7%9A%84%E9%B3%A5&amp;ss=7501" TargetMode="External"/><Relationship Id="rId8" Type="http://schemas.openxmlformats.org/officeDocument/2006/relationships/hyperlink" Target="https://wiki2.gamer.com.tw/wiki.php?n=7501:%E7%94%9F%E7%89%A9%E5%AD%B8%E5%9C%B0%E5%9C%96" TargetMode="External"/><Relationship Id="rId51" Type="http://schemas.openxmlformats.org/officeDocument/2006/relationships/hyperlink" Target="http://wiki2.gamer.com.tw/wiki.php?n=7501%3A%E7%A5%9E%E7%A7%98%E4%B9%8B%E5%85%89&amp;ss=7501" TargetMode="External"/><Relationship Id="rId72" Type="http://schemas.openxmlformats.org/officeDocument/2006/relationships/hyperlink" Target="http://wiki2.gamer.com.tw/wiki.php?n=7501%3A%E4%B8%83%E8%89%B2%E9%B3%A5&amp;ss=7501" TargetMode="External"/><Relationship Id="rId93" Type="http://schemas.openxmlformats.org/officeDocument/2006/relationships/hyperlink" Target="http://wiki2.gamer.com.tw/wiki.php?n=7501%3A%E5%B0%BE%E9%9A%A8%E5%90%8C%E9%A1%9E%E7%9A%84%E9%B3%A5&amp;ss=7501" TargetMode="External"/><Relationship Id="rId98" Type="http://schemas.openxmlformats.org/officeDocument/2006/relationships/hyperlink" Target="http://wiki2.gamer.com.tw/wiki.php?n=7501:%E9%9A%A8%E9%A2%A8%E6%93%BA%E5%8B%95%E7%9A%84%E5%B0%BE%E7%BE%BD" TargetMode="External"/><Relationship Id="rId121" Type="http://schemas.openxmlformats.org/officeDocument/2006/relationships/hyperlink" Target="http://wiki2.gamer.com.tw/wiki.php?n=7501%3A%E5%8A%A0%E5%8B%92%E6%AF%94%E7%9A%84%E5%AF%B6%E7%9F%B3&amp;ss=7501" TargetMode="External"/><Relationship Id="rId142" Type="http://schemas.openxmlformats.org/officeDocument/2006/relationships/hyperlink" Target="http://wiki2.gamer.com.tw/wiki.php?n=7501%3A%E7%99%BD%E5%BF%83&amp;ss=7501" TargetMode="External"/><Relationship Id="rId163" Type="http://schemas.openxmlformats.org/officeDocument/2006/relationships/hyperlink" Target="http://wiki2.gamer.com.tw/wiki.php?n=7501%3A%E6%A3%B2%E6%81%AF%E6%96%BC%E6%9D%B1%E5%8D%97%E6%96%B9%E5%A4%A7%E9%99%B8%E7%9A%84%E5%A4%A7%E5%9E%8B%E7%94%9F%E7%89%A9&amp;ss=7501" TargetMode="External"/><Relationship Id="rId184" Type="http://schemas.openxmlformats.org/officeDocument/2006/relationships/hyperlink" Target="http://wiki2.gamer.com.tw/wiki.php?n=7501:TA2_Vinland&amp;ss=48576" TargetMode="External"/><Relationship Id="rId189" Type="http://schemas.openxmlformats.org/officeDocument/2006/relationships/hyperlink" Target="http://wiki2.gamer.com.tw/wiki.php?n=7501%3A%E6%96%B0%E5%A4%A7%E9%99%B8%E8%A5%BF%E5%B2%B8%E7%9A%84%E5%B7%A8%E5%A4%A7%E5%B1%B1%E8%84%88&amp;ss=7501" TargetMode="External"/><Relationship Id="rId219" Type="http://schemas.openxmlformats.org/officeDocument/2006/relationships/hyperlink" Target="http://wiki2.gamer.com.tw/wiki.php?n=7501%3A%E7%94%9F%E7%89%A9%E5%AD%B8%E5%9C%B0%E5%9C%96" TargetMode="External"/><Relationship Id="rId3" Type="http://schemas.openxmlformats.org/officeDocument/2006/relationships/hyperlink" Target="http://wiki2.gamer.com.tw/wiki.php?n=7501:%E9%B3%A5%E7%B3%BB%E5%88%97" TargetMode="External"/><Relationship Id="rId214" Type="http://schemas.openxmlformats.org/officeDocument/2006/relationships/hyperlink" Target="http://wiki2.gamer.com.tw/wiki.php?n=7501%3A%E6%88%B4%E5%86%A0%E7%9A%84%E9%B3%A5&amp;ss=7501" TargetMode="External"/><Relationship Id="rId230" Type="http://schemas.openxmlformats.org/officeDocument/2006/relationships/hyperlink" Target="http://gvdb.mydns.jp/db/module/QuestDB/action/QuestShow?id=5463" TargetMode="External"/><Relationship Id="rId235" Type="http://schemas.openxmlformats.org/officeDocument/2006/relationships/hyperlink" Target="http://gvdb.mydns.jp/db/module/QuestDB/action/QuestShow?id=5463" TargetMode="External"/><Relationship Id="rId251" Type="http://schemas.openxmlformats.org/officeDocument/2006/relationships/hyperlink" Target="https://wiki2.gamer.com.tw/wiki.php?n=7501:%E7%99%BB%E5%B1%B1%E7%86%B1%E6%BD%AE" TargetMode="External"/><Relationship Id="rId256" Type="http://schemas.openxmlformats.org/officeDocument/2006/relationships/hyperlink" Target="https://wiki2.gamer.com.tw/wiki.php?n=7501%3A%E5%9C%93%E6%BD%A4%E7%9A%84%E5%B0%8F%E9%B3%A5&amp;ss=7501" TargetMode="External"/><Relationship Id="rId25" Type="http://schemas.openxmlformats.org/officeDocument/2006/relationships/hyperlink" Target="http://wiki2.gamer.com.tw/wiki.php?n=7501:%E7%95%8F%E6%87%BC%E8%88%87%E9%9B%84%E5%A3%AF%E4%B9%8B%E5%B7%A8%E7%BF%BC" TargetMode="External"/><Relationship Id="rId46" Type="http://schemas.openxmlformats.org/officeDocument/2006/relationships/hyperlink" Target="http://wiki2.gamer.com.tw/wiki.php?n=7501%3A%E5%83%85%E6%A3%B2%E6%81%AF%E5%9C%A8%E9%9D%9E%E6%B4%B2%E7%9A%84%E5%B0%8F%E9%B3%A5&amp;ss=7501" TargetMode="External"/><Relationship Id="rId67" Type="http://schemas.openxmlformats.org/officeDocument/2006/relationships/hyperlink" Target="http://wiki2.gamer.com.tw/wiki.php?n=7501%3A%E5%8A%A0%E5%8B%92%E6%AF%94%E7%9A%84%E5%AF%B6%E7%9F%B3&amp;ss=7501" TargetMode="External"/><Relationship Id="rId116" Type="http://schemas.openxmlformats.org/officeDocument/2006/relationships/hyperlink" Target="http://wiki2.gamer.com.tw/wiki.php?n=7501:%E6%A3%AE%E6%9E%97%E6%B7%B1%E8%99%95%E4%B9%8B%E8%AC%8E" TargetMode="External"/><Relationship Id="rId137" Type="http://schemas.openxmlformats.org/officeDocument/2006/relationships/hyperlink" Target="http://wiki2.gamer.com.tw/wiki.php?n=7501:%E6%A2%9D%E7%B4%8B%E9%B3%A5" TargetMode="External"/><Relationship Id="rId158" Type="http://schemas.openxmlformats.org/officeDocument/2006/relationships/hyperlink" Target="http://wiki2.gamer.com.tw/wiki.php?n=7501%3A%E6%9C%89%E9%97%9C%E6%80%AA%E9%B3%A5%E4%B8%80%E4%BA%8B&amp;ss=7501" TargetMode="External"/><Relationship Id="rId20" Type="http://schemas.openxmlformats.org/officeDocument/2006/relationships/hyperlink" Target="http://gvdb.mydns.jp/r/BIQHTqcgHC" TargetMode="External"/><Relationship Id="rId41" Type="http://schemas.openxmlformats.org/officeDocument/2006/relationships/hyperlink" Target="http://wiki2.gamer.com.tw/wiki.php?n=7501:%E8%88%B9%E5%93%A1%E7%9A%84%E7%88%AD%E8%AB%96" TargetMode="External"/><Relationship Id="rId62" Type="http://schemas.openxmlformats.org/officeDocument/2006/relationships/hyperlink" Target="http://wiki2.gamer.com.tw/wiki.php?n=7501%3A%E9%A6%AC%E9%81%94%E5%8A%A0%E6%96%AF%E5%8A%A0%E7%9A%84%E6%9D%B1%E6%96%B9&amp;ss=7501" TargetMode="External"/><Relationship Id="rId83" Type="http://schemas.openxmlformats.org/officeDocument/2006/relationships/hyperlink" Target="http://wiki2.gamer.com.tw/wiki.php?n=7501%3A%E5%8A%A0%E5%8B%92%E6%AF%94%E7%9A%84%E5%AF%B6%E7%9F%B3&amp;ss=7501" TargetMode="External"/><Relationship Id="rId88" Type="http://schemas.openxmlformats.org/officeDocument/2006/relationships/hyperlink" Target="http://wiki2.gamer.com.tw/wiki.php?n=7501%3A%E6%99%BA%E6%85%A7%E7%9A%84%E6%89%93%E6%89%AE" TargetMode="External"/><Relationship Id="rId111" Type="http://schemas.openxmlformats.org/officeDocument/2006/relationships/hyperlink" Target="http://wiki2.gamer.com.tw/wiki.php?n=7501%3A%E5%A4%A7%E5%9C%B0%E7%9A%84%E8%BA%8D%E5%8B%95&amp;ss=7501" TargetMode="External"/><Relationship Id="rId132" Type="http://schemas.openxmlformats.org/officeDocument/2006/relationships/hyperlink" Target="http://wiki2.gamer.com.tw/wiki.php?n=7501%3A%E7%BE%8E%E9%BA%97%E7%9A%84%E9%A0%AD%E9%83%A8&amp;ss=7501" TargetMode="External"/><Relationship Id="rId153" Type="http://schemas.openxmlformats.org/officeDocument/2006/relationships/hyperlink" Target="http://wiki2.gamer.com.tw/wiki.php?n=7501%3A%E6%98%AF%E5%90%A6%E6%9C%89%E7%8F%8D%E5%A5%87%E7%9A%84%E9%B3%A5%E9%A1%9E%E5%91%A2%EF%BC%9F&amp;ss=7501" TargetMode="External"/><Relationship Id="rId17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79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95" Type="http://schemas.openxmlformats.org/officeDocument/2006/relationships/hyperlink" Target="http://wiki2.gamer.com.tw/wiki.php?n=7501%3A%E7%B2%89%E7%B4%85%E8%89%B2%E5%A4%A7%E9%B3%A5&amp;ss=7501" TargetMode="External"/><Relationship Id="rId209" Type="http://schemas.openxmlformats.org/officeDocument/2006/relationships/hyperlink" Target="http://wiki2.gamer.com.tw/wiki.php?n=7501%3A%E7%94%9F%E7%89%A9%E5%AD%B8%E5%9C%B0%E5%9C%96" TargetMode="External"/><Relationship Id="rId190" Type="http://schemas.openxmlformats.org/officeDocument/2006/relationships/hyperlink" Target="http://wiki2.gamer.com.tw/wiki.php?n=7501%3A%E7%B2%89%E7%B4%85%E8%89%B2%E7%9A%84%E9%B3%A5&amp;ss=7501" TargetMode="External"/><Relationship Id="rId204" Type="http://schemas.openxmlformats.org/officeDocument/2006/relationships/hyperlink" Target="http://wiki2.gamer.com.tw/wiki.php?n=7501%3A%E9%BE%8D%E4%B9%8B%E5%A4%A7%E5%9C%B0&amp;ss=7501&amp;mpath=,200," TargetMode="External"/><Relationship Id="rId220" Type="http://schemas.openxmlformats.org/officeDocument/2006/relationships/hyperlink" Target="http://wiki2.gamer.com.tw/wiki.php?n=7501%3A%E7%94%9F%E7%89%A9%E5%AD%B8%E5%9C%B0%E5%9C%96" TargetMode="External"/><Relationship Id="rId225" Type="http://schemas.openxmlformats.org/officeDocument/2006/relationships/hyperlink" Target="https://wiki2.gamer.com.tw/wiki.php?n=7501:%E8%88%8A%E9%87%91%E5%B1%B1%E6%9B%B8%E5%BA%AB" TargetMode="External"/><Relationship Id="rId241" Type="http://schemas.openxmlformats.org/officeDocument/2006/relationships/hyperlink" Target="https://wiki2.gamer.com.tw/wiki.php?n=7501:%E6%BA%BA%E6%84%9B%E5%AD%90%E5%A5%B3%E7%9A%84%E7%88%B6%E8%A6%AA" TargetMode="External"/><Relationship Id="rId246" Type="http://schemas.openxmlformats.org/officeDocument/2006/relationships/hyperlink" Target="https://wiki2.gamer.com.tw/wiki.php?n=7501%3A%E4%BB%A4%E4%BA%BA%E7%9C%BC%E5%89%8D%E4%B8%80%E4%BA%AE%E7%9A%84%E8%89%B2%E5%BD%A9&amp;ss=7501" TargetMode="External"/><Relationship Id="rId15" Type="http://schemas.openxmlformats.org/officeDocument/2006/relationships/hyperlink" Target="https://gvdb.mydns.jp/r/v2xHmpdYxP" TargetMode="External"/><Relationship Id="rId36" Type="http://schemas.openxmlformats.org/officeDocument/2006/relationships/hyperlink" Target="http://wiki2.gamer.com.tw/wiki.php?n=7501%3A%E4%B8%83%E8%89%B2%E9%B3%A5&amp;ss=7501" TargetMode="External"/><Relationship Id="rId57" Type="http://schemas.openxmlformats.org/officeDocument/2006/relationships/hyperlink" Target="http://wiki2.gamer.com.tw/wiki.php?n=7501%3A%E6%80%AA%E9%B3%A5%E5%86%8D%E7%8F%BE&amp;ss=7501" TargetMode="External"/><Relationship Id="rId106" Type="http://schemas.openxmlformats.org/officeDocument/2006/relationships/hyperlink" Target="http://wiki2.gamer.com.tw/wiki.php?n=7501:%E9%95%B7%E5%B0%BE%E5%B7%B4%E7%9A%84%E9%9B%9E" TargetMode="External"/><Relationship Id="rId127" Type="http://schemas.openxmlformats.org/officeDocument/2006/relationships/hyperlink" Target="http://wiki2.gamer.com.tw/wiki.php?n=7501%3A%E5%A4%9C%E6%99%9A%E7%9A%84%E9%B8%9A%E9%B5%A1&amp;ss=7501" TargetMode="External"/><Relationship Id="rId262" Type="http://schemas.openxmlformats.org/officeDocument/2006/relationships/printerSettings" Target="../printerSettings/printerSettings7.bin"/><Relationship Id="rId10" Type="http://schemas.openxmlformats.org/officeDocument/2006/relationships/hyperlink" Target="http://gvo.cbo.com.tw/ADV_MissionDetail.aspx?MID=426" TargetMode="External"/><Relationship Id="rId31" Type="http://schemas.openxmlformats.org/officeDocument/2006/relationships/hyperlink" Target="http://wiki2.gamer.com.tw/wiki.php?n=7501%3A%E5%A5%87%E6%80%AA&amp;ss=7501" TargetMode="External"/><Relationship Id="rId52" Type="http://schemas.openxmlformats.org/officeDocument/2006/relationships/hyperlink" Target="http://wiki2.gamer.com.tw/wiki.php?n=7501%3A%E5%A4%A2%E5%B9%BB%E8%9D%B4%E8%9D%B6&amp;ss=7501" TargetMode="External"/><Relationship Id="rId73" Type="http://schemas.openxmlformats.org/officeDocument/2006/relationships/hyperlink" Target="http://wiki2.gamer.com.tw/wiki.php?n=7501%3A%E6%9F%93%E6%88%90%E8%97%8D%E8%89%B2%E7%9A%84%E9%B3%A5&amp;ss=7501" TargetMode="External"/><Relationship Id="rId78" Type="http://schemas.openxmlformats.org/officeDocument/2006/relationships/hyperlink" Target="http://wiki2.gamer.com.tw/wiki.php?n=7501%3A%E7%88%AD%E5%90%B5%E7%9A%84%E5%8E%9F%E5%9B%A0&amp;ss=7501" TargetMode="External"/><Relationship Id="rId94" Type="http://schemas.openxmlformats.org/officeDocument/2006/relationships/hyperlink" Target="http://wiki2.gamer.com.tw/wiki.php?n=7501%3A%E6%9F%93%E6%88%90%E8%97%8D%E8%89%B2%E7%9A%84%E9%B3%A5&amp;ss=7501" TargetMode="External"/><Relationship Id="rId99" Type="http://schemas.openxmlformats.org/officeDocument/2006/relationships/hyperlink" Target="http://wiki2.gamer.com.tw/wiki.php?n=7501:%E9%BB%91%E8%87%89%E6%B8%A1%E9%B3%A5" TargetMode="External"/><Relationship Id="rId101" Type="http://schemas.openxmlformats.org/officeDocument/2006/relationships/hyperlink" Target="http://wiki2.gamer.com.tw/wiki.php?n=7501:%E8%BF%BD%E5%B0%8B%E8%99%B9%E5%BD%A9" TargetMode="External"/><Relationship Id="rId122" Type="http://schemas.openxmlformats.org/officeDocument/2006/relationships/hyperlink" Target="http://wiki2.gamer.com.tw/wiki.php?n=7501:%E7%82%BA%E5%9F%8E%E8%A3%A1%E5%A7%91%E5%A8%98%E5%B0%8B%E8%8A%B1" TargetMode="External"/><Relationship Id="rId143" Type="http://schemas.openxmlformats.org/officeDocument/2006/relationships/hyperlink" Target="http://wiki2.gamer.com.tw/wiki.php?n=7501%3A%E5%AD%94%E9%9B%80%E7%89%A7%E5%A0%B4%E8%A8%88%E5%8A%83&amp;ss=7501" TargetMode="External"/><Relationship Id="rId148" Type="http://schemas.openxmlformats.org/officeDocument/2006/relationships/hyperlink" Target="http://wiki2.gamer.com.tw/wiki.php?n=7501%3A%E9%95%B7%E8%80%8C%E7%BE%8E%E9%BA%97%E7%9A%84%E5%B0%BE%E7%BE%BD&amp;ss=7501" TargetMode="External"/><Relationship Id="rId164" Type="http://schemas.openxmlformats.org/officeDocument/2006/relationships/hyperlink" Target="http://wiki2.gamer.com.tw/wiki.php?n=7501:TA2_Vinland&amp;ss=48576" TargetMode="External"/><Relationship Id="rId169" Type="http://schemas.openxmlformats.org/officeDocument/2006/relationships/hyperlink" Target="http://wiki2.gamer.com.tw/wiki.php?n=7501:%E6%BA%BA%E6%84%9B%E5%AD%90%E5%A5%B3%E7%9A%84%E7%88%B6%E8%A6%AA" TargetMode="External"/><Relationship Id="rId185" Type="http://schemas.openxmlformats.org/officeDocument/2006/relationships/hyperlink" Target="http://wiki2.gamer.com.tw/wiki.php?n=7501:%E9%81%8B%E7%81%AB%E7%9A%84%E9%B3%A5" TargetMode="External"/><Relationship Id="rId4" Type="http://schemas.openxmlformats.org/officeDocument/2006/relationships/hyperlink" Target="http://wiki2.gamer.com.tw/wiki.php?n=7501:%E9%B3%A5%E7%B3%BB%E5%88%97" TargetMode="External"/><Relationship Id="rId9" Type="http://schemas.openxmlformats.org/officeDocument/2006/relationships/hyperlink" Target="https://wiki2.gamer.com.tw/wiki.php?n=7501:%E7%94%9F%E7%89%A9%E5%AD%B8%E5%9C%B0%E5%9C%96" TargetMode="External"/><Relationship Id="rId180" Type="http://schemas.openxmlformats.org/officeDocument/2006/relationships/hyperlink" Target="http://wiki2.gamer.com.tw/wiki.php?n=7501:%E6%97%A5%E6%9C%ACZipang&amp;ss=43163&amp;f=M" TargetMode="External"/><Relationship Id="rId210" Type="http://schemas.openxmlformats.org/officeDocument/2006/relationships/hyperlink" Target="https://wiki2.gamer.com.tw/wiki.php?n=7501:%E5%88%A9%E9%A6%AC%E6%9B%B8%E5%BA%AB" TargetMode="External"/><Relationship Id="rId215" Type="http://schemas.openxmlformats.org/officeDocument/2006/relationships/hyperlink" Target="http://wiki2.gamer.com.tw/wiki.php?n=7501%3A%E7%94%9F%E7%89%A9%E5%AD%B8%E5%9C%B0%E5%9C%96" TargetMode="External"/><Relationship Id="rId236" Type="http://schemas.openxmlformats.org/officeDocument/2006/relationships/hyperlink" Target="https://wiki2.gamer.com.tw/wiki.php?n=7501%3A%E5%A4%9C%E6%99%9A%E7%9A%84%E9%B8%9A%E9%B5%A1&amp;ss=7501" TargetMode="External"/><Relationship Id="rId257" Type="http://schemas.openxmlformats.org/officeDocument/2006/relationships/hyperlink" Target="https://wiki2.gamer.com.tw/wiki.php?n=7501%3A%E7%99%BD%E4%B9%8B%E7%9D%BF%E6%99%BA&amp;ss=7501" TargetMode="External"/><Relationship Id="rId26" Type="http://schemas.openxmlformats.org/officeDocument/2006/relationships/hyperlink" Target="http://wiki2.gamer.com.tw/wiki.php?n=7501%3A%E5%A4%A9%E7%A9%BA%E4%B9%8B%E5%B8%9D%E7%8E%8B&amp;ss=7501" TargetMode="External"/><Relationship Id="rId231" Type="http://schemas.openxmlformats.org/officeDocument/2006/relationships/hyperlink" Target="http://wiki2.gamer.com.tw/wiki.php?n=7501%3A%E5%9C%A8%E5%90%84%E5%80%8B%E6%B5%B7%E8%A7%92&amp;ss=7501" TargetMode="External"/><Relationship Id="rId252" Type="http://schemas.openxmlformats.org/officeDocument/2006/relationships/hyperlink" Target="https://wiki2.gamer.com.tw/wiki.php?n=7501%3A%E8%B7%B3%E8%88%9E%E7%9A%84%E8%87%89&amp;ss=7501" TargetMode="External"/><Relationship Id="rId47" Type="http://schemas.openxmlformats.org/officeDocument/2006/relationships/hyperlink" Target="http://wiki2.gamer.com.tw/wiki.php?n=7501%3A%E5%9B%A0%E9%B3%A5%E5%98%B4%E8%80%8C%E8%B5%B7%E7%88%AD%E5%9F%B7&amp;ss=7501" TargetMode="External"/><Relationship Id="rId68" Type="http://schemas.openxmlformats.org/officeDocument/2006/relationships/hyperlink" Target="http://wiki2.gamer.com.tw/wiki.php?n=7501:%E5%B1%B1%E4%B8%AD%E7%9A%84%E5%8D%B1%E9%9A%AA%E7%94%9F%E7%89%A9" TargetMode="External"/><Relationship Id="rId89" Type="http://schemas.openxmlformats.org/officeDocument/2006/relationships/hyperlink" Target="http://wiki2.gamer.com.tw/wiki.php?n=7501:%E7%B4%85%E9%A1%8D%E9%A0%AD%E7%9A%84%E9%B3%A5" TargetMode="External"/><Relationship Id="rId112" Type="http://schemas.openxmlformats.org/officeDocument/2006/relationships/hyperlink" Target="http://gvdb.mydns.jp/db/module/QuestDB/action/QuestShow?id=5306" TargetMode="External"/><Relationship Id="rId133" Type="http://schemas.openxmlformats.org/officeDocument/2006/relationships/hyperlink" Target="http://wiki2.gamer.com.tw/wiki.php?n=7501:%E9%81%A0%E6%9D%B1%E7%9A%84%E9%9D%92%E9%B3%A5" TargetMode="External"/><Relationship Id="rId154" Type="http://schemas.openxmlformats.org/officeDocument/2006/relationships/hyperlink" Target="http://wiki2.gamer.com.tw/wiki.php?n=7501%3A%E6%98%AF%E5%90%A6%E6%9C%89%E7%8F%8D%E5%A5%87%E7%9A%84%E9%B3%A5%E9%A1%9E%E5%91%A2%EF%BC%9F&amp;ss=7501" TargetMode="External"/><Relationship Id="rId175" Type="http://schemas.openxmlformats.org/officeDocument/2006/relationships/hyperlink" Target="http://wiki2.gamer.com.tw/wiki.php?n=7501%3A%E7%BD%95%E8%A6%8B%E7%9A%84%E7%BF%85%E8%86%80&amp;ss=7501" TargetMode="External"/><Relationship Id="rId196" Type="http://schemas.openxmlformats.org/officeDocument/2006/relationships/hyperlink" Target="http://wiki2.gamer.com.tw/wiki.php?n=7501%3A%E6%88%90%E5%88%97%E7%9A%84%E5%B7%A8%E7%9F%B3&amp;ss=7501" TargetMode="External"/><Relationship Id="rId200" Type="http://schemas.openxmlformats.org/officeDocument/2006/relationships/hyperlink" Target="http://wiki2.gamer.com.tw/wiki.php?n=7501%3A%E6%88%B4%E5%86%A0%E7%9A%84%E9%B3%A5&amp;ss=7501" TargetMode="External"/><Relationship Id="rId16" Type="http://schemas.openxmlformats.org/officeDocument/2006/relationships/hyperlink" Target="https://wiki2.gamer.com.tw/wiki.php?n=7501:%E7%94%9F%E7%89%A9%E5%AD%B8%E5%9C%B0%E5%9C%96" TargetMode="External"/><Relationship Id="rId221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242" Type="http://schemas.openxmlformats.org/officeDocument/2006/relationships/hyperlink" Target="https://wiki2.gamer.com.tw/wiki.php?n=7501:%E9%9A%A8%E9%A2%A8%E6%93%BA%E5%8B%95%E7%9A%84%E5%B0%BE%E7%BE%BD" TargetMode="External"/><Relationship Id="rId263" Type="http://schemas.openxmlformats.org/officeDocument/2006/relationships/table" Target="../tables/table10.xml"/><Relationship Id="rId37" Type="http://schemas.openxmlformats.org/officeDocument/2006/relationships/hyperlink" Target="http://wiki2.gamer.com.tw/wiki.php?n=7501%3A%E7%B4%84%E5%AE%9A%E7%9A%84%E5%A4%A9%E8%97%8D%E8%89%B2&amp;ss=7501" TargetMode="External"/><Relationship Id="rId58" Type="http://schemas.openxmlformats.org/officeDocument/2006/relationships/hyperlink" Target="http://wiki2.gamer.com.tw/wiki.php?n=7501%3A%E4%BB%A4%E4%BA%BA%E9%A9%9A%E8%A8%9D%E7%9A%84%E5%A4%96%E5%9E%8B&amp;ss=7501" TargetMode="External"/><Relationship Id="rId79" Type="http://schemas.openxmlformats.org/officeDocument/2006/relationships/hyperlink" Target="http://wiki2.gamer.com.tw/wiki.php?n=7501%3A%E8%BD%9F%E8%81%B2%E7%9A%84%E4%BE%86%E6%BA%90&amp;ss=7501" TargetMode="External"/><Relationship Id="rId102" Type="http://schemas.openxmlformats.org/officeDocument/2006/relationships/hyperlink" Target="http://wiki2.gamer.com.tw/wiki.php?n=7501%3A%E5%A4%A7%E7%BE%A4%E6%B8%A1%E9%B3%A5&amp;ss=48576" TargetMode="External"/><Relationship Id="rId123" Type="http://schemas.openxmlformats.org/officeDocument/2006/relationships/hyperlink" Target="http://wiki2.gamer.com.tw/wiki.php?n=7501:%E8%86%BD%E5%B0%8F%E7%9A%84%E5%8B%95%E7%89%A9" TargetMode="External"/><Relationship Id="rId144" Type="http://schemas.openxmlformats.org/officeDocument/2006/relationships/hyperlink" Target="http://wiki2.gamer.com.tw/wiki.php?n=7501%3A%E6%AD%90%E6%B4%B2%E7%9A%84%E5%AF%B6%E7%9F%B3&amp;ss=7501" TargetMode="External"/><Relationship Id="rId90" Type="http://schemas.openxmlformats.org/officeDocument/2006/relationships/hyperlink" Target="https://wiki2.gamer.com.tw/wiki.php?n=7501%3A%E8%88%87%E5%90%8C%E4%BC%B4%E5%85%B1%E7%94%9F&amp;ss=7501" TargetMode="External"/><Relationship Id="rId165" Type="http://schemas.openxmlformats.org/officeDocument/2006/relationships/hyperlink" Target="http://wiki2.gamer.com.tw/wiki.php?n=7501%3A%E7%B2%89%E7%B4%85%E8%89%B2%E7%9A%84%E9%B3%A5&amp;ss=7501" TargetMode="External"/><Relationship Id="rId186" Type="http://schemas.openxmlformats.org/officeDocument/2006/relationships/hyperlink" Target="http://wiki2.gamer.com.tw/wiki.php?n=7501:%E5%8C%97%E7%BE%8E%E7%9A%84%E9%B6%B4%E7%9A%84%E7%94%9F%E6%85%8B%E8%AA%BF%E6%9F%A5" TargetMode="External"/><Relationship Id="rId211" Type="http://schemas.openxmlformats.org/officeDocument/2006/relationships/hyperlink" Target="http://wiki2.gamer.com.tw/wiki.php?n=7501%3A%E7%94%9F%E7%89%A9%E5%AD%B8%E5%9C%B0%E5%9C%96" TargetMode="External"/><Relationship Id="rId232" Type="http://schemas.openxmlformats.org/officeDocument/2006/relationships/hyperlink" Target="http://wiki2.gamer.com.tw/wiki.php?n=7501%3A%E5%8B%95%E6%A4%8D%E7%89%A9%E7%9A%84%E6%A8%82%E5%9C%92&amp;ss=7501" TargetMode="External"/><Relationship Id="rId253" Type="http://schemas.openxmlformats.org/officeDocument/2006/relationships/hyperlink" Target="https://wiki2.gamer.com.tw/wiki.php?n=7501:%E6%88%80%E6%84%9B%E6%83%85%E6%B3%81" TargetMode="External"/><Relationship Id="rId27" Type="http://schemas.openxmlformats.org/officeDocument/2006/relationships/hyperlink" Target="http://wiki2.gamer.com.tw/wiki.php?n=7501%3A%E7%95%99%E4%B8%8B%E5%9B%9E%E6%86%B6%E7%9A%84%E4%BA%8B&amp;ss=7501" TargetMode="External"/><Relationship Id="rId48" Type="http://schemas.openxmlformats.org/officeDocument/2006/relationships/hyperlink" Target="http://wiki2.gamer.com.tw/wiki.php?n=7501:%E7%99%BD%E4%B9%8B%E7%9D%BF%E6%99%BA" TargetMode="External"/><Relationship Id="rId69" Type="http://schemas.openxmlformats.org/officeDocument/2006/relationships/hyperlink" Target="http://wiki2.gamer.com.tw/wiki.php?n=7501:%E5%8F%B0%E7%81%A3%E5%B3%B6%E7%9A%84%E9%B3%A5%E9%A1%9E%E8%AA%BF%E6%9F%A5" TargetMode="External"/><Relationship Id="rId113" Type="http://schemas.openxmlformats.org/officeDocument/2006/relationships/hyperlink" Target="http://wiki2.gamer.com.tw/wiki.php?n=7501:%E9%9B%B7%E8%81%B2%E9%9A%86%E9%9A%86" TargetMode="External"/><Relationship Id="rId134" Type="http://schemas.openxmlformats.org/officeDocument/2006/relationships/hyperlink" Target="http://wiki2.gamer.com.tw/wiki.php?n=7501:%E5%B7%A8%E5%A4%A7%E8%BA%AB%E8%BB%80%E8%88%87%E8%81%B2%E9%9F%B3" TargetMode="External"/><Relationship Id="rId80" Type="http://schemas.openxmlformats.org/officeDocument/2006/relationships/hyperlink" Target="http://wiki2.gamer.com.tw/wiki.php?n=7501:%E5%8F%B0%E7%81%A3%E5%B3%B6%E7%9A%84%E9%B3%A5%E9%A1%9E%E8%AA%BF%E6%9F%A5" TargetMode="External"/><Relationship Id="rId155" Type="http://schemas.openxmlformats.org/officeDocument/2006/relationships/hyperlink" Target="http://wiki2.gamer.com.tw/wiki.php?n=7501%3A%E5%AD%94%E9%9B%80%E7%89%A7%E5%A0%B4%E8%A8%88%E5%8A%83&amp;ss=7501" TargetMode="External"/><Relationship Id="rId176" Type="http://schemas.openxmlformats.org/officeDocument/2006/relationships/hyperlink" Target="http://wiki2.gamer.com.tw/wiki.php?n=7501%3A%E9%AE%AE%E8%89%B7%E7%9A%84%E7%B4%85%E8%89%B2&amp;ss=7501" TargetMode="External"/><Relationship Id="rId197" Type="http://schemas.openxmlformats.org/officeDocument/2006/relationships/hyperlink" Target="http://wiki2.gamer.com.tw/wiki.php?n=7501:%E9%9B%B7%E8%81%B2%E9%9A%86%E9%9A%86" TargetMode="External"/><Relationship Id="rId201" Type="http://schemas.openxmlformats.org/officeDocument/2006/relationships/hyperlink" Target="http://wiki2.gamer.com.tw/wiki.php?n=7501:%E5%84%AA%E7%BE%8E%E7%9A%84%E7%AB%99%E5%A7%BF" TargetMode="External"/><Relationship Id="rId222" Type="http://schemas.openxmlformats.org/officeDocument/2006/relationships/hyperlink" Target="http://wiki2.gamer.com.tw/wiki.php?n=7501:%E6%97%A5%E6%9C%ACZipang&amp;ss=43163&amp;f=M" TargetMode="External"/><Relationship Id="rId243" Type="http://schemas.openxmlformats.org/officeDocument/2006/relationships/hyperlink" Target="https://wiki2.gamer.com.tw/wiki.php?n=7501%3A%E5%9C%A8%E3%80%8C%E8%91%A1%E8%90%84%E7%94%A2%E5%9C%B0%E3%80%8D%E7%9C%8B%E5%88%B0%E7%9A%84%E6%9C%AA%E4%BE%86&amp;ss=7501" TargetMode="External"/><Relationship Id="rId17" Type="http://schemas.openxmlformats.org/officeDocument/2006/relationships/hyperlink" Target="https://gvdb.mydns.jp/r/Quest/%E7%B5%90%E5%A9%9A%E3%81%AB%E7%9B%B8%E5%BF%9C%E3%81%97%E3%81%84%E6%84%8F%E5%8C%A0" TargetMode="External"/><Relationship Id="rId38" Type="http://schemas.openxmlformats.org/officeDocument/2006/relationships/hyperlink" Target="http://wiki2.gamer.com.tw/wiki.php?n=7501%3A%E7%BE%BD%E9%A3%BE&amp;ss=7501" TargetMode="External"/><Relationship Id="rId59" Type="http://schemas.openxmlformats.org/officeDocument/2006/relationships/hyperlink" Target="http://wiki2.gamer.com.tw/wiki.php?n=7501%3A%E6%A5%B5%E5%B0%8F%E7%9A%84%E5%AF%B6%E7%9F%B3&amp;ss=7501" TargetMode="External"/><Relationship Id="rId103" Type="http://schemas.openxmlformats.org/officeDocument/2006/relationships/hyperlink" Target="http://wiki2.gamer.com.tw/wiki.php?n=7501:%E9%BB%91%E8%87%89%E6%B8%A1%E9%B3%A5" TargetMode="External"/><Relationship Id="rId124" Type="http://schemas.openxmlformats.org/officeDocument/2006/relationships/hyperlink" Target="http://wiki2.gamer.com.tw/wiki.php?n=7501%3A%E5%BE%88%E9%95%B7%E5%BE%88%E9%95%B7%E7%9A%84%E9%B3%A5%E5%98%B4&amp;ss=7501" TargetMode="External"/><Relationship Id="rId70" Type="http://schemas.openxmlformats.org/officeDocument/2006/relationships/hyperlink" Target="http://wiki2.gamer.com.tw/wiki.php?n=7501%3A%E6%A3%B2%E6%81%AF%E6%96%BC%E6%9D%B1%E5%8D%97%E6%96%B9%E5%A4%A7%E9%99%B8%E7%9A%84%E5%A4%A7%E5%9E%8B%E7%94%9F%E7%89%A9&amp;ss=7501" TargetMode="External"/><Relationship Id="rId91" Type="http://schemas.openxmlformats.org/officeDocument/2006/relationships/hyperlink" Target="http://wiki2.gamer.com.tw/wiki.php?n=7501%3A%E7%95%B0%E8%89%B2%E5%90%8C%E9%B3%A5&amp;ss=7501" TargetMode="External"/><Relationship Id="rId145" Type="http://schemas.openxmlformats.org/officeDocument/2006/relationships/hyperlink" Target="http://wiki2.gamer.com.tw/wiki.php?n=7501%3A%E4%BD%BF%E7%94%A8%E5%B7%A5%E5%85%B7%E7%9A%84%E9%B3%A5&amp;ss=7501" TargetMode="External"/><Relationship Id="rId166" Type="http://schemas.openxmlformats.org/officeDocument/2006/relationships/hyperlink" Target="http://wiki2.gamer.com.tw/wiki.php?n=7501%3A%E6%88%B4%E8%91%97%E7%9C%BC%E9%8F%A1%E7%9A%84%E7%94%9F%E7%89%A9&amp;ss=7501" TargetMode="External"/><Relationship Id="rId187" Type="http://schemas.openxmlformats.org/officeDocument/2006/relationships/hyperlink" Target="https://wiki2.gamer.com.tw/wiki.php?n=7501:%E7%94%9F%E7%89%A9%E5%AD%B8%E5%9C%B0%E5%9C%96&amp;ss=7501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%3A%E6%B0%B4%E4%B8%8A%E5%A5%94%E9%A6%B3%E7%9A%84%E8%9C%A5%E8%9C%B4&amp;ss=7501" TargetMode="External"/><Relationship Id="rId117" Type="http://schemas.openxmlformats.org/officeDocument/2006/relationships/hyperlink" Target="http://wiki2.gamer.com.tw/wiki.php?n=7501:%E5%88%A9%E9%A6%AC%E6%9B%B8%E5%BA%AB" TargetMode="External"/><Relationship Id="rId21" Type="http://schemas.openxmlformats.org/officeDocument/2006/relationships/hyperlink" Target="http://wiki2.gamer.com.tw/wiki.php?n=7501:%E8%81%B2%E9%9F%B3%E7%9A%84%E5%8E%9F%E5%BD%A2" TargetMode="External"/><Relationship Id="rId42" Type="http://schemas.openxmlformats.org/officeDocument/2006/relationships/hyperlink" Target="http://wiki2.gamer.com.tw/wiki.php?n=7501%3A%E8%86%A8%E8%84%B9%E7%9A%84%E8%BA%AB%E9%AB%94&amp;ss=7501" TargetMode="External"/><Relationship Id="rId47" Type="http://schemas.openxmlformats.org/officeDocument/2006/relationships/hyperlink" Target="http://wiki2.gamer.com.tw/wiki.php?n=7501:%E9%BB%91%E5%A4%9C%E4%B8%AD%E7%99%BC%E5%87%BA%E7%9A%84%E6%B0%B4%E8%81%B2" TargetMode="External"/><Relationship Id="rId63" Type="http://schemas.openxmlformats.org/officeDocument/2006/relationships/hyperlink" Target="http://wiki2.gamer.com.tw/wiki.php?n=7501%3A%E8%AA%BF%E6%9F%A5%E6%89%81%E5%B9%B3%E7%9A%84%E7%94%9F%E7%89%A9&amp;ss=7501" TargetMode="External"/><Relationship Id="rId68" Type="http://schemas.openxmlformats.org/officeDocument/2006/relationships/hyperlink" Target="http://wiki2.gamer.com.tw/wiki.php?n=7501:%E7%90%89%E7%90%83%E4%B9%8B%E8%9B%99" TargetMode="External"/><Relationship Id="rId84" Type="http://schemas.openxmlformats.org/officeDocument/2006/relationships/hyperlink" Target="http://wiki2.gamer.com.tw/wiki.php?n=7501:%E9%87%91%E8%89%B2%E7%9A%84%E7%94%9F%E7%89%A9" TargetMode="External"/><Relationship Id="rId89" Type="http://schemas.openxmlformats.org/officeDocument/2006/relationships/hyperlink" Target="http://wiki2.gamer.com.tw/wiki.php?n=7501%3A%E5%85%A9%E5%BC%B5%E8%87%89&amp;ss=7501" TargetMode="External"/><Relationship Id="rId112" Type="http://schemas.openxmlformats.org/officeDocument/2006/relationships/hyperlink" Target="http://wiki2.gamer.com.tw/wiki.php?n=7501%3A%E9%80%83%E5%BE%97%E5%BE%88%E5%BF%AB%E7%9A%84%E5%85%94%E5%AD%90&amp;ss=7501" TargetMode="External"/><Relationship Id="rId133" Type="http://schemas.openxmlformats.org/officeDocument/2006/relationships/hyperlink" Target="http://wiki2.gamer.com.tw/wiki.php?n=7501%3A%E7%94%9F%E7%89%A9%E5%AD%B8%E5%9C%B0%E5%9C%96" TargetMode="External"/><Relationship Id="rId138" Type="http://schemas.openxmlformats.org/officeDocument/2006/relationships/hyperlink" Target="http://wiki2.gamer.com.tw/wiki.php?n=7501%3A%E7%94%9F%E7%89%A9%E5%AD%B8%E5%9C%B0%E5%9C%96" TargetMode="External"/><Relationship Id="rId154" Type="http://schemas.openxmlformats.org/officeDocument/2006/relationships/hyperlink" Target="http://wiki2.gamer.com.tw/wiki.php?n=7501%3A%E6%B2%99%E6%BC%A0%E5%8F%A6%E4%B8%80%E5%81%B4%E7%9A%84%E8%81%96%E5%9C%B0&amp;ss=7501" TargetMode="External"/><Relationship Id="rId159" Type="http://schemas.openxmlformats.org/officeDocument/2006/relationships/hyperlink" Target="https://wiki2.gamer.com.tw/wiki.php?n=7501%3A%E9%9D%9E%E6%B4%B2%E7%9A%84%E6%AF%92%E8%9B%87&amp;ss=7501" TargetMode="External"/><Relationship Id="rId175" Type="http://schemas.openxmlformats.org/officeDocument/2006/relationships/hyperlink" Target="https://wiki2.gamer.com.tw/wiki.php?n=7501%3A%E7%95%8F%E6%87%BC%E8%88%87%E9%9B%84%E5%A3%AF%E4%B9%8B%E5%B7%A8%E7%BF%BC&amp;ss=7501" TargetMode="External"/><Relationship Id="rId170" Type="http://schemas.openxmlformats.org/officeDocument/2006/relationships/hyperlink" Target="https://wiki2.gamer.com.tw/wiki.php?n=7501%3A%E5%A4%AA%E9%99%BD%E6%98%87%E8%B5%B7%E7%9A%84%E5%9C%B0%E6%96%B9&amp;ss=7501" TargetMode="External"/><Relationship Id="rId16" Type="http://schemas.openxmlformats.org/officeDocument/2006/relationships/hyperlink" Target="http://wiki2.gamer.com.tw/wiki.php?n=7501%3A%E7%A6%81%E6%96%B7%E7%9A%84%E8%8D%89%E8%8E%93&amp;ss=7501" TargetMode="External"/><Relationship Id="rId107" Type="http://schemas.openxmlformats.org/officeDocument/2006/relationships/hyperlink" Target="http://wiki2.gamer.com.tw/wiki.php?n=7501:TA1_Atlantic&amp;ss=7501&amp;f=M" TargetMode="External"/><Relationship Id="rId11" Type="http://schemas.openxmlformats.org/officeDocument/2006/relationships/hyperlink" Target="https://gvdb.mydns.jp/r/ozaJVsDIqi" TargetMode="External"/><Relationship Id="rId32" Type="http://schemas.openxmlformats.org/officeDocument/2006/relationships/hyperlink" Target="http://wiki2.gamer.com.tw/wiki.php?n=7501%3A%E9%A1%8F%E8%89%B2%E5%87%BA%E5%A5%87%E7%9A%84%E9%9D%92%E8%9B%99&amp;ss=7501" TargetMode="External"/><Relationship Id="rId37" Type="http://schemas.openxmlformats.org/officeDocument/2006/relationships/hyperlink" Target="http://wiki2.gamer.com.tw/wiki.php?n=7501%3A%E9%87%91%E8%89%B2%E7%9A%84%E7%94%9F%E7%89%A9&amp;ss=7501" TargetMode="External"/><Relationship Id="rId53" Type="http://schemas.openxmlformats.org/officeDocument/2006/relationships/hyperlink" Target="http://wiki2.gamer.com.tw/wiki.php?n=7501%3A%E8%AA%98%E4%BA%BA%E7%9A%84%E6%AF%9B%E7%9A%AE&amp;ss=7501" TargetMode="External"/><Relationship Id="rId58" Type="http://schemas.openxmlformats.org/officeDocument/2006/relationships/hyperlink" Target="http://wiki2.gamer.com.tw/wiki.php?n=7501%3A%E8%AA%98%E4%BA%BA%E7%9A%84%E6%AF%9B%E7%9A%AE&amp;ss=7501" TargetMode="External"/><Relationship Id="rId74" Type="http://schemas.openxmlformats.org/officeDocument/2006/relationships/hyperlink" Target="http://wiki2.gamer.com.tw/wiki.php?n=7501:%E5%A5%87%E6%80%AA%E7%9A%84%E8%80%81%E9%BC%A0" TargetMode="External"/><Relationship Id="rId79" Type="http://schemas.openxmlformats.org/officeDocument/2006/relationships/hyperlink" Target="http://wiki2.gamer.com.tw/wiki.php?n=7501%3A%E6%B1%BA%E4%B8%8D%E6%94%BE%E9%81%8E%E7%8D%B5%E7%89%A9%E7%9A%84%E6%AF%92%E8%9B%87&amp;ss=7501" TargetMode="External"/><Relationship Id="rId102" Type="http://schemas.openxmlformats.org/officeDocument/2006/relationships/hyperlink" Target="http://wiki2.gamer.com.tw/wiki.php?n=7501%3A%E9%A3%9B%E7%A9%BA%E8%9C%A5%E8%9C%B4&amp;ss=7501" TargetMode="External"/><Relationship Id="rId123" Type="http://schemas.openxmlformats.org/officeDocument/2006/relationships/hyperlink" Target="http://wiki2.gamer.com.tw/wiki.php?n=7501%3A%E7%94%9F%E7%89%A9%E5%AD%B8%E5%9C%B0%E5%9C%96" TargetMode="External"/><Relationship Id="rId128" Type="http://schemas.openxmlformats.org/officeDocument/2006/relationships/hyperlink" Target="http://wiki2.gamer.com.tw/wiki.php?n=7501%3A%E7%94%9F%E7%89%A9%E5%AD%B8%E5%9C%B0%E5%9C%96" TargetMode="External"/><Relationship Id="rId144" Type="http://schemas.openxmlformats.org/officeDocument/2006/relationships/hyperlink" Target="http://wiki2.gamer.com.tw/wiki.php?n=7501%3A%E7%94%9F%E7%89%A9%E5%AD%B8%E5%9C%B0%E5%9C%96" TargetMode="External"/><Relationship Id="rId149" Type="http://schemas.openxmlformats.org/officeDocument/2006/relationships/hyperlink" Target="http://wiki2.gamer.com.tw/wiki.php?n=7501%3A%E7%94%9F%E7%89%A9%E5%AD%B8%E5%9C%B0%E5%9C%96" TargetMode="External"/><Relationship Id="rId5" Type="http://schemas.openxmlformats.org/officeDocument/2006/relationships/hyperlink" Target="http://wiki2.gamer.com.tw/wiki.php?n=7501:%E6%83%A1%E9%AD%94%E7%B3%BB%E5%88%97" TargetMode="External"/><Relationship Id="rId90" Type="http://schemas.openxmlformats.org/officeDocument/2006/relationships/hyperlink" Target="http://wiki2.gamer.com.tw/wiki.php?n=7501:%E6%96%BC%E4%BB%99%E4%BA%BA%E6%8E%8C%E4%B9%8B%E4%B8%8B" TargetMode="External"/><Relationship Id="rId95" Type="http://schemas.openxmlformats.org/officeDocument/2006/relationships/hyperlink" Target="http://wiki2.gamer.com.tw/wiki.php?n=7501%3A%E8%90%8E%E7%B8%AE%E7%9A%84%E8%BA%AB%E9%AB%94&amp;ss=7501" TargetMode="External"/><Relationship Id="rId160" Type="http://schemas.openxmlformats.org/officeDocument/2006/relationships/hyperlink" Target="https://wiki2.gamer.com.tw/wiki.php?n=7501:%E5%99%B4%E5%90%90%E6%AF%92%E6%B6%B2%E7%9A%84%E8%9B%87" TargetMode="External"/><Relationship Id="rId165" Type="http://schemas.openxmlformats.org/officeDocument/2006/relationships/hyperlink" Target="https://wiki2.gamer.com.tw/wiki.php?n=7501:%E7%A6%81%E6%96%B7%E7%9A%84%E8%8D%89%E8%8E%93" TargetMode="External"/><Relationship Id="rId181" Type="http://schemas.openxmlformats.org/officeDocument/2006/relationships/hyperlink" Target="https://wiki2.gamer.com.tw/wiki.php?n=7501%3A%E5%8B%87%E6%B0%A3%E7%9A%84%E8%B1%A1%E5%BE%B5&amp;ss=7501" TargetMode="External"/><Relationship Id="rId22" Type="http://schemas.openxmlformats.org/officeDocument/2006/relationships/hyperlink" Target="https://wiki2.gamer.com.tw/wiki.php?n=7501%3A%E8%9C%B7%E6%9B%B2%E7%9A%84%E8%9C%A5%E8%9C%B4&amp;ss=7501" TargetMode="External"/><Relationship Id="rId27" Type="http://schemas.openxmlformats.org/officeDocument/2006/relationships/hyperlink" Target="http://wiki2.gamer.com.tw/wiki.php?n=7501%3A%E6%89%8B%E6%8E%8C%E8%88%AC%E5%A4%A7%E7%9A%84%E7%8C%B4%E5%AD%90&amp;ss=7501" TargetMode="External"/><Relationship Id="rId43" Type="http://schemas.openxmlformats.org/officeDocument/2006/relationships/hyperlink" Target="http://wiki2.gamer.com.tw/wiki.php?n=7501%3A%E5%8B%95%E6%A4%8D%E7%89%A9%E7%9A%84%E6%A8%82%E5%9C%92&amp;ss=7501" TargetMode="External"/><Relationship Id="rId48" Type="http://schemas.openxmlformats.org/officeDocument/2006/relationships/hyperlink" Target="http://wiki2.gamer.com.tw/wiki.php?n=7501%3A%E5%A0%85%E5%9B%BA%E7%9A%84%E9%98%B2%E5%AE%88&amp;ss=7501" TargetMode="External"/><Relationship Id="rId64" Type="http://schemas.openxmlformats.org/officeDocument/2006/relationships/hyperlink" Target="http://wiki2.gamer.com.tw/wiki.php?n=7501%3A%E5%8B%95%E4%BD%9C%E7%B7%A9%E6%85%A2%E7%9A%84%E7%8C%B4%E5%AD%90&amp;ss=7501" TargetMode="External"/><Relationship Id="rId69" Type="http://schemas.openxmlformats.org/officeDocument/2006/relationships/hyperlink" Target="http://wiki2.gamer.com.tw/wiki.php?n=7501:%E9%95%B7%E6%BB%BF%E9%AC%8D%E9%AC%9A%E7%9A%84%E8%87%89" TargetMode="External"/><Relationship Id="rId113" Type="http://schemas.openxmlformats.org/officeDocument/2006/relationships/hyperlink" Target="http://wiki2.gamer.com.tw/wiki.php?n=7501%3A%E8%AA%BF%E6%9F%A5%E5%8C%97%E6%AD%90%E7%9A%84%E6%AF%92%E8%9B%87&amp;ss=7501" TargetMode="External"/><Relationship Id="rId118" Type="http://schemas.openxmlformats.org/officeDocument/2006/relationships/hyperlink" Target="https://wiki2.gamer.com.tw/wiki.php?n=7501:%E6%8B%BF%E5%9D%A1%E9%87%8C%E6%9B%B8%E5%BA%AB" TargetMode="External"/><Relationship Id="rId134" Type="http://schemas.openxmlformats.org/officeDocument/2006/relationships/hyperlink" Target="http://wiki2.gamer.com.tw/wiki.php?n=7501%3A%E7%94%9F%E7%89%A9%E5%AD%B8%E5%9C%B0%E5%9C%96" TargetMode="External"/><Relationship Id="rId139" Type="http://schemas.openxmlformats.org/officeDocument/2006/relationships/hyperlink" Target="http://wiki2.gamer.com.tw/wiki.php?n=7501%3A%E6%8D%95%E6%8D%89%E7%81%AB%E8%9C%A5%E8%9C%B4&amp;ss=7501" TargetMode="External"/><Relationship Id="rId80" Type="http://schemas.openxmlformats.org/officeDocument/2006/relationships/hyperlink" Target="http://wiki2.gamer.com.tw/wiki.php?n=7501:%E8%87%89%E8%89%B2%E9%AE%AE%E7%B4%85%E7%9A%84%E8%9C%A5%E8%9D%AA" TargetMode="External"/><Relationship Id="rId85" Type="http://schemas.openxmlformats.org/officeDocument/2006/relationships/hyperlink" Target="http://wiki2.gamer.com.tw/wiki.php?n=7501:%E6%96%87%E5%8C%96%E8%81%9A%E9%9B%86%E4%B9%8B%E5%B3%B6" TargetMode="External"/><Relationship Id="rId150" Type="http://schemas.openxmlformats.org/officeDocument/2006/relationships/hyperlink" Target="http://wiki2.gamer.com.tw/wiki.php?n=7501%3A%E7%94%9F%E7%89%A9%E5%AD%B8%E5%9C%B0%E5%9C%96" TargetMode="External"/><Relationship Id="rId155" Type="http://schemas.openxmlformats.org/officeDocument/2006/relationships/hyperlink" Target="http://gvdb.mydns.jp/db/module/QuestDB/action/QuestShow?id=5463" TargetMode="External"/><Relationship Id="rId171" Type="http://schemas.openxmlformats.org/officeDocument/2006/relationships/hyperlink" Target="https://wiki2.gamer.com.tw/wiki.php?n=7501%3A%E8%AA%B0%E7%AC%91%E8%AA%B0%E5%B0%B1%E8%BC%B8&amp;ss=7501" TargetMode="External"/><Relationship Id="rId176" Type="http://schemas.openxmlformats.org/officeDocument/2006/relationships/hyperlink" Target="https://wiki2.gamer.com.tw/wiki.php?n=7501%3A%E8%9B%87%E7%9A%84%E5%89%B5%E4%B8%96%E7%A5%9E%E8%A9%B1&amp;ss=7501" TargetMode="External"/><Relationship Id="rId12" Type="http://schemas.openxmlformats.org/officeDocument/2006/relationships/hyperlink" Target="http://wiki2.gamer.com.tw/wiki.php?n=7501:%E6%B4%BB%E7%9A%84%E7%8E%BB%E7%92%83%E7%90%83" TargetMode="External"/><Relationship Id="rId17" Type="http://schemas.openxmlformats.org/officeDocument/2006/relationships/hyperlink" Target="http://wiki2.gamer.com.tw/wiki.php?n=7501%3A%E5%89%B5%E9%80%A0%E5%A5%87%E8%B7%A1%E7%9A%84%E8%9C%A5%E8%9C%B4&amp;ss=7501" TargetMode="External"/><Relationship Id="rId33" Type="http://schemas.openxmlformats.org/officeDocument/2006/relationships/hyperlink" Target="http://wiki2.gamer.com.tw/wiki.php?n=7501:%E8%A6%8B%E4%B8%8D%E8%91%97%E7%9A%84%E7%8B%97" TargetMode="External"/><Relationship Id="rId38" Type="http://schemas.openxmlformats.org/officeDocument/2006/relationships/hyperlink" Target="http://wiki2.gamer.com.tw/wiki.php?n=7501%3A%E6%80%AA%E9%B3%A5&amp;ss=7501" TargetMode="External"/><Relationship Id="rId59" Type="http://schemas.openxmlformats.org/officeDocument/2006/relationships/hyperlink" Target="http://wiki2.gamer.com.tw/wiki.php?n=7501%3A%E5%81%9A%E5%87%BA%E4%B8%83%E7%A8%AE%E8%AE%8A%E5%8C%96%E7%9A%84%E8%9C%A5%E8%9C%B4&amp;ss=7501" TargetMode="External"/><Relationship Id="rId103" Type="http://schemas.openxmlformats.org/officeDocument/2006/relationships/hyperlink" Target="http://wiki2.gamer.com.tw/wiki.php?n=7501%3A%E6%80%AA%E8%9B%99&amp;ss=7501" TargetMode="External"/><Relationship Id="rId108" Type="http://schemas.openxmlformats.org/officeDocument/2006/relationships/hyperlink" Target="http://wiki2.gamer.com.tw/wiki.php?n=7501%3A%E5%9C%93%E6%BB%BE%E6%BB%BE%E7%9A%84%E8%80%81%E9%BC%A0&amp;ss=7501" TargetMode="External"/><Relationship Id="rId124" Type="http://schemas.openxmlformats.org/officeDocument/2006/relationships/hyperlink" Target="http://wiki2.gamer.com.tw/wiki.php?n=7501%3A%E7%94%9F%E7%89%A9%E5%AD%B8%E5%9C%B0%E5%9C%96" TargetMode="External"/><Relationship Id="rId129" Type="http://schemas.openxmlformats.org/officeDocument/2006/relationships/hyperlink" Target="http://wiki2.gamer.com.tw/wiki.php?n=7501%3A%E7%94%9F%E7%89%A9%E5%AD%B8%E5%9C%B0%E5%9C%96" TargetMode="External"/><Relationship Id="rId54" Type="http://schemas.openxmlformats.org/officeDocument/2006/relationships/hyperlink" Target="http://wiki2.gamer.com.tw/wiki.php?n=7501:%E7%B6%A0%E9%BE%8D" TargetMode="External"/><Relationship Id="rId70" Type="http://schemas.openxmlformats.org/officeDocument/2006/relationships/hyperlink" Target="http://wiki2.gamer.com.tw/wiki.php?n=7501:GA1_GranAtlas&amp;ss=7501&amp;f=M" TargetMode="External"/><Relationship Id="rId7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1" Type="http://schemas.openxmlformats.org/officeDocument/2006/relationships/hyperlink" Target="http://wiki2.gamer.com.tw/wiki.php?n=7501%3A%E9%A3%9B%E7%A9%BA%E8%9C%A5%E8%9C%B4&amp;ss=7501" TargetMode="External"/><Relationship Id="rId96" Type="http://schemas.openxmlformats.org/officeDocument/2006/relationships/hyperlink" Target="http://wiki2.gamer.com.tw/wiki.php?n=7501%3A%E8%86%A8%E8%84%B9%E7%9A%84%E8%BA%AB%E9%AB%94&amp;ss=7501" TargetMode="External"/><Relationship Id="rId140" Type="http://schemas.openxmlformats.org/officeDocument/2006/relationships/hyperlink" Target="http://wiki2.gamer.com.tw/wiki.php?n=7501%3A%E7%94%9F%E7%89%A9%E5%AD%B8%E5%9C%B0%E5%9C%96" TargetMode="External"/><Relationship Id="rId145" Type="http://schemas.openxmlformats.org/officeDocument/2006/relationships/hyperlink" Target="http://wiki2.gamer.com.tw/wiki.php?n=7501%3A%E9%A3%9B%E5%A4%A9%E5%B0%8F%E6%9D%BE%E9%BC%A0&amp;ss=7501" TargetMode="External"/><Relationship Id="rId161" Type="http://schemas.openxmlformats.org/officeDocument/2006/relationships/hyperlink" Target="https://wiki2.gamer.com.tw/wiki.php?n=7501:%E5%99%B4%E5%90%90%E6%AF%92%E6%B6%B2%E7%9A%84%E8%9B%87" TargetMode="External"/><Relationship Id="rId166" Type="http://schemas.openxmlformats.org/officeDocument/2006/relationships/hyperlink" Target="https://wiki2.gamer.com.tw/wiki.php?n=7501%3A%E8%AA%BF%E6%9F%A5%E6%96%BC%E7%95%B6%E5%9C%B0%E7%9A%84%E7%94%9F%E7%89%A9&amp;ss=7501" TargetMode="External"/><Relationship Id="rId182" Type="http://schemas.openxmlformats.org/officeDocument/2006/relationships/hyperlink" Target="https://wiki2.gamer.com.tw/wiki.php?n=7501%3A%E5%B0%8B%E6%89%BE%E5%90%8C%E4%BC%B4&amp;ss=7501" TargetMode="External"/><Relationship Id="rId1" Type="http://schemas.openxmlformats.org/officeDocument/2006/relationships/hyperlink" Target="http://wiki2.gamer.com.tw/wiki.php?n=7501:%E6%83%A1%E9%AD%94%E7%B3%BB%E5%88%97" TargetMode="External"/><Relationship Id="rId6" Type="http://schemas.openxmlformats.org/officeDocument/2006/relationships/hyperlink" Target="https://wiki2.gamer.com.tw/wiki.php?ss=7501&amp;n=7501:%E4%B8%8D%E6%80%95%E6%AF%92%E7%9A%84%E7%94%9F%E7%89%A9" TargetMode="External"/><Relationship Id="rId23" Type="http://schemas.openxmlformats.org/officeDocument/2006/relationships/hyperlink" Target="http://wiki2.gamer.com.tw/wiki.php?ss=7501&amp;n=7501:%E9%BB%83%E9%87%91%E7%9A%84%E9%A3%9B%E7%BF%94%E7%89%A9%E9%AB%94" TargetMode="External"/><Relationship Id="rId28" Type="http://schemas.openxmlformats.org/officeDocument/2006/relationships/hyperlink" Target="https://wiki2.gamer.com.tw/wiki.php?n=7501%3A%E4%B8%8D%E5%8F%AF%E6%80%9D%E8%AD%B0%E7%9A%84%E6%AF%92%E8%9B%87&amp;ss=7501" TargetMode="External"/><Relationship Id="rId49" Type="http://schemas.openxmlformats.org/officeDocument/2006/relationships/hyperlink" Target="http://wiki2.gamer.com.tw/wiki.php?n=7501%3A%E9%99%8D%E8%87%A8%E6%96%BC%E6%9A%97%E5%A4%9C%E4%B8%AD%E7%9A%84%E8%BA%AB%E5%BD%B1&amp;ss=7501" TargetMode="External"/><Relationship Id="rId114" Type="http://schemas.openxmlformats.org/officeDocument/2006/relationships/hyperlink" Target="http://wiki2.gamer.com.tw/wiki.php?n=7501%3A%E7%94%9F%E7%89%A9%E5%AD%B8%E5%9C%B0%E5%9C%96" TargetMode="External"/><Relationship Id="rId11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44" Type="http://schemas.openxmlformats.org/officeDocument/2006/relationships/hyperlink" Target="http://wiki2.gamer.com.tw/wiki.php?n=7501%3A%E6%82%A0%E4%B9%85%E7%9A%84%E5%BE%AE%E7%AC%91" TargetMode="External"/><Relationship Id="rId60" Type="http://schemas.openxmlformats.org/officeDocument/2006/relationships/hyperlink" Target="http://wiki2.gamer.com.tw/wiki.php?n=7501%3A%E6%9A%97%E5%A4%9C%E7%9A%84%E5%A4%A7%E9%A8%B7%E5%8B%95&amp;ss=7501" TargetMode="External"/><Relationship Id="rId65" Type="http://schemas.openxmlformats.org/officeDocument/2006/relationships/hyperlink" Target="http://wiki2.gamer.com.tw/wiki.php?n=7501%3A%E7%94%A8%E9%9B%99%E8%85%B3%E7%96%BE%E8%B5%B0%E7%9A%84%E8%9C%A5%E8%9C%B4&amp;ss=7501" TargetMode="External"/><Relationship Id="rId81" Type="http://schemas.openxmlformats.org/officeDocument/2006/relationships/hyperlink" Target="http://wiki2.gamer.com.tw/wiki.php?n=7501:%E5%B0%8F%E6%AF%9B%E7%90%83" TargetMode="External"/><Relationship Id="rId86" Type="http://schemas.openxmlformats.org/officeDocument/2006/relationships/hyperlink" Target="http://wiki2.gamer.com.tw/wiki.php?n=7501%3A%E5%A4%A7%E5%9E%8B%E7%9F%B3%E8%A3%BD%E6%88%BF%E5%B1%8B&amp;ss=7501" TargetMode="External"/><Relationship Id="rId130" Type="http://schemas.openxmlformats.org/officeDocument/2006/relationships/hyperlink" Target="http://wiki2.gamer.com.tw/wiki.php?n=7501%3A%E7%94%9F%E7%89%A9%E5%AD%B8%E5%9C%B0%E5%9C%96" TargetMode="External"/><Relationship Id="rId135" Type="http://schemas.openxmlformats.org/officeDocument/2006/relationships/hyperlink" Target="http://wiki2.gamer.com.tw/wiki.php?n=7501%3A%E7%94%9F%E7%89%A9%E5%AD%B8%E5%9C%B0%E5%9C%96" TargetMode="External"/><Relationship Id="rId151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56" Type="http://schemas.openxmlformats.org/officeDocument/2006/relationships/hyperlink" Target="http://wiki2.gamer.com.tw/wiki.php?n=7501%3A%E5%8B%95%E6%A4%8D%E7%89%A9%E7%9A%84%E6%A8%82%E5%9C%92&amp;ss=7501" TargetMode="External"/><Relationship Id="rId177" Type="http://schemas.openxmlformats.org/officeDocument/2006/relationships/hyperlink" Target="https://wiki2.gamer.com.tw/wiki.php?n=7501%3A%E7%81%BC%E7%86%B1%E7%9A%84%E8%9C%A5%E8%9C%B4&amp;ss=7501" TargetMode="External"/><Relationship Id="rId4" Type="http://schemas.openxmlformats.org/officeDocument/2006/relationships/hyperlink" Target="http://wiki2.gamer.com.tw/wiki.php?n=7501:%E6%83%A1%E9%AD%94%E7%B3%BB%E5%88%97" TargetMode="External"/><Relationship Id="rId9" Type="http://schemas.openxmlformats.org/officeDocument/2006/relationships/hyperlink" Target="http://gvdb.mydns.jp/db/module/QuestDB/action/QuestShow?id=6178" TargetMode="External"/><Relationship Id="rId172" Type="http://schemas.openxmlformats.org/officeDocument/2006/relationships/hyperlink" Target="https://wiki2.gamer.com.tw/wiki.php?n=7501%3A%E8%97%A5%E6%88%96%E6%AF%92&amp;ss=7501" TargetMode="External"/><Relationship Id="rId180" Type="http://schemas.openxmlformats.org/officeDocument/2006/relationships/hyperlink" Target="https://wiki2.gamer.com.tw/wiki.php?n=7501%3A%E7%94%9F%E6%B4%BB%E5%9C%A8%E5%9C%B0%E4%B8%8B%E7%9A%84%E5%8B%95%E7%89%A9&amp;ss=7501" TargetMode="External"/><Relationship Id="rId13" Type="http://schemas.openxmlformats.org/officeDocument/2006/relationships/hyperlink" Target="http://wiki2.gamer.com.tw/wiki.php?n=7501%3A%E6%83%A1%E9%AD%94%E7%9A%84%E4%BD%BF%E8%80%85&amp;ss=7501" TargetMode="External"/><Relationship Id="rId18" Type="http://schemas.openxmlformats.org/officeDocument/2006/relationships/hyperlink" Target="http://wiki2.gamer.com.tw/wiki.php?n=7501%3A%E6%A3%AE%E6%9E%97%E4%B8%AD%E7%9A%84%E5%B0%8F%E7%88%BA%E7%88%BA&amp;ss=7501" TargetMode="External"/><Relationship Id="rId39" Type="http://schemas.openxmlformats.org/officeDocument/2006/relationships/hyperlink" Target="http://wiki2.gamer.com.tw/wiki.php?n=7501%3A%E7%B4%84%E5%AE%9A%E7%9A%84%E5%A4%A9%E8%97%8D%E8%89%B2&amp;ss=7501" TargetMode="External"/><Relationship Id="rId10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4" Type="http://schemas.openxmlformats.org/officeDocument/2006/relationships/hyperlink" Target="http://wiki2.gamer.com.tw/wiki.php?n=7501:%E9%BB%91%E5%A4%9C%E4%B8%AD%E7%99%BC%E5%87%BA%E7%9A%84%E6%B0%B4%E8%81%B2" TargetMode="External"/><Relationship Id="rId50" Type="http://schemas.openxmlformats.org/officeDocument/2006/relationships/hyperlink" Target="http://wiki2.gamer.com.tw/wiki.php?n=7501:%E9%9B%B7%E8%81%B2%E9%9A%86%E9%9A%86" TargetMode="External"/><Relationship Id="rId55" Type="http://schemas.openxmlformats.org/officeDocument/2006/relationships/hyperlink" Target="http://wiki2.gamer.com.tw/wiki.php?n=7501:%E5%8F%97%E4%B8%AD%E6%96%B7%E7%9A%84%E5%A7%94%E8%A8%97" TargetMode="External"/><Relationship Id="rId76" Type="http://schemas.openxmlformats.org/officeDocument/2006/relationships/hyperlink" Target="http://wiki2.gamer.com.tw/wiki.php?n=7501%3A%E5%85%A9%E5%BC%B5%E8%87%89&amp;ss=7501" TargetMode="External"/><Relationship Id="rId97" Type="http://schemas.openxmlformats.org/officeDocument/2006/relationships/hyperlink" Target="http://wiki2.gamer.com.tw/wiki.php?n=7501:%E9%A3%BC%E4%B8%BB%E7%9A%84%E6%93%94%E5%BF%83" TargetMode="External"/><Relationship Id="rId104" Type="http://schemas.openxmlformats.org/officeDocument/2006/relationships/hyperlink" Target="http://wiki2.gamer.com.tw/wiki.php?n=7501%3A%E9%9B%99%E8%85%B3%E7%AB%99%E7%AB%8B%E7%9A%84%E8%B2%93&amp;ss=7501" TargetMode="External"/><Relationship Id="rId120" Type="http://schemas.openxmlformats.org/officeDocument/2006/relationships/hyperlink" Target="http://wiki2.gamer.com.tw/wiki.php?n=7501:%E6%9D%AD%E5%B7%9E%E9%99%84%E8%BF%91%E7%9A%84%E5%9C%B0%E7%90%86%E8%AA%BF%E6%9F%A5" TargetMode="External"/><Relationship Id="rId125" Type="http://schemas.openxmlformats.org/officeDocument/2006/relationships/hyperlink" Target="http://wiki2.gamer.com.tw/wiki.php?n=7501%3A%E7%94%9F%E7%89%A9%E5%AD%B8%E5%9C%B0%E5%9C%96" TargetMode="External"/><Relationship Id="rId141" Type="http://schemas.openxmlformats.org/officeDocument/2006/relationships/hyperlink" Target="http://wiki2.gamer.com.tw/wiki.php?n=7501%3A%E7%94%9F%E7%89%A9%E5%AD%B8%E5%9C%B0%E5%9C%96" TargetMode="External"/><Relationship Id="rId146" Type="http://schemas.openxmlformats.org/officeDocument/2006/relationships/hyperlink" Target="http://wiki2.gamer.com.tw/wiki.php?n=7501%3A%E7%94%9F%E7%89%A9%E5%AD%B8%E5%9C%B0%E5%9C%96" TargetMode="External"/><Relationship Id="rId167" Type="http://schemas.openxmlformats.org/officeDocument/2006/relationships/hyperlink" Target="https://wiki2.gamer.com.tw/wiki.php?n=7501%3A%E6%90%9C%E7%B4%A2%E6%96%B0%E5%A4%A7%E9%99%B8%E8%A5%BF%E5%B2%B8%E5%9C%B0%E5%8D%80%E7%9A%84%E5%8B%95%E7%89%A9&amp;ss=7501" TargetMode="External"/><Relationship Id="rId7" Type="http://schemas.openxmlformats.org/officeDocument/2006/relationships/hyperlink" Target="https://gvdb.mydns.jp/r/mNjyHxe7r9" TargetMode="External"/><Relationship Id="rId71" Type="http://schemas.openxmlformats.org/officeDocument/2006/relationships/hyperlink" Target="http://wiki2.gamer.com.tw/wiki.php?n=7501%3A%E7%84%A1%E6%AF%9B%E9%BC%A0&amp;ss=7501" TargetMode="External"/><Relationship Id="rId92" Type="http://schemas.openxmlformats.org/officeDocument/2006/relationships/hyperlink" Target="http://wiki2.gamer.com.tw/wiki.php?n=7501%3A%E6%AF%94%E8%BA%AB%E9%AB%94%E9%82%84%E9%95%B7%E7%9A%84%E5%B0%BE%E5%B7%B4&amp;ss=7501" TargetMode="External"/><Relationship Id="rId162" Type="http://schemas.openxmlformats.org/officeDocument/2006/relationships/hyperlink" Target="https://wiki2.gamer.com.tw/wiki.php?n=7501%3A%E8%AA%BF%E6%9F%A5%E6%96%BC%E7%95%B6%E5%9C%B0%E7%9A%84%E7%94%9F%E7%89%A9&amp;ss=7501" TargetMode="External"/><Relationship Id="rId183" Type="http://schemas.openxmlformats.org/officeDocument/2006/relationships/hyperlink" Target="https://wiki2.gamer.com.tw/wiki.php?n=7501:%E6%9A%97%E5%A4%9C%E7%9A%84%E5%A4%A7%E9%A8%B7%E5%8B%95" TargetMode="External"/><Relationship Id="rId2" Type="http://schemas.openxmlformats.org/officeDocument/2006/relationships/hyperlink" Target="http://wiki2.gamer.com.tw/wiki.php?n=7501:%E6%83%A1%E9%AD%94%E7%B3%BB%E5%88%97" TargetMode="External"/><Relationship Id="rId29" Type="http://schemas.openxmlformats.org/officeDocument/2006/relationships/hyperlink" Target="http://wiki2.gamer.com.tw/wiki.php?n=7501%3A%E5%A4%A7%E7%9C%BC%E7%9D%9B&amp;ss=7501" TargetMode="External"/><Relationship Id="rId24" Type="http://schemas.openxmlformats.org/officeDocument/2006/relationships/hyperlink" Target="http://wiki2.gamer.com.tw/wiki.php?n=7501%3A%E9%95%B7%E8%A7%92%E7%9A%84%E8%9B%87%E7%9A%84%E8%AA%BF%E6%9F%A5&amp;ss=7501" TargetMode="External"/><Relationship Id="rId40" Type="http://schemas.openxmlformats.org/officeDocument/2006/relationships/hyperlink" Target="http://wiki2.gamer.com.tw/wiki.php?n=7501%3A%E7%99%BE%E7%8D%B8%E4%B9%8B%E7%8E%8B&amp;ss=7501" TargetMode="External"/><Relationship Id="rId45" Type="http://schemas.openxmlformats.org/officeDocument/2006/relationships/hyperlink" Target="http://wiki2.gamer.com.tw/wiki.php?n=7501%3A%E7%94%A2%E9%A6%99%E6%96%99%E7%9A%84%E8%B2%93&amp;ss=7501" TargetMode="External"/><Relationship Id="rId66" Type="http://schemas.openxmlformats.org/officeDocument/2006/relationships/hyperlink" Target="http://wiki2.gamer.com.tw/wiki.php?n=7501%3A%E6%89%BE%E5%B0%8B%E5%B7%AE%E7%95%B0&amp;ss=7501" TargetMode="External"/><Relationship Id="rId87" Type="http://schemas.openxmlformats.org/officeDocument/2006/relationships/hyperlink" Target="http://wiki2.gamer.com.tw/wiki.php?n=7501%3A%E5%8B%95%E6%A4%8D%E7%89%A9%E7%9A%84%E6%A8%82%E5%9C%92&amp;ss=7501" TargetMode="External"/><Relationship Id="rId110" Type="http://schemas.openxmlformats.org/officeDocument/2006/relationships/hyperlink" Target="http://wiki2.gamer.com.tw/wiki.php?n=7501%3A%E7%94%9F%E7%89%A9%E5%AD%B8%E5%9C%B0%E5%9C%96" TargetMode="External"/><Relationship Id="rId115" Type="http://schemas.openxmlformats.org/officeDocument/2006/relationships/hyperlink" Target="http://wiki2.gamer.com.tw/wiki.php?n=7501%3A%E7%94%9F%E7%89%A9%E5%AD%B8%E5%9C%B0%E5%9C%96" TargetMode="External"/><Relationship Id="rId131" Type="http://schemas.openxmlformats.org/officeDocument/2006/relationships/hyperlink" Target="http://wiki2.gamer.com.tw/wiki.php?n=7501%3A%E6%B8%BE%E8%BA%AB%E6%98%AF%E5%88%BA%E7%9A%84%E8%80%81%E9%BC%A0&amp;ss=7501" TargetMode="External"/><Relationship Id="rId136" Type="http://schemas.openxmlformats.org/officeDocument/2006/relationships/hyperlink" Target="http://wiki2.gamer.com.tw/wiki.php?n=7501%3A%E7%94%9F%E7%89%A9%E5%AD%B8%E5%9C%B0%E5%9C%96" TargetMode="External"/><Relationship Id="rId157" Type="http://schemas.openxmlformats.org/officeDocument/2006/relationships/hyperlink" Target="http://wiki2.gamer.com.tw/wiki.php?n=7501%3A%E5%9C%A8%E5%90%84%E5%80%8B%E6%B5%B7%E8%A7%92&amp;ss=7501" TargetMode="External"/><Relationship Id="rId178" Type="http://schemas.openxmlformats.org/officeDocument/2006/relationships/hyperlink" Target="https://wiki2.gamer.com.tw/wiki.php?n=7501%3A%E7%8E%8B%E6%AC%8A%E7%9A%84%E8%B1%A1%E5%BE%B5&amp;ss=7501" TargetMode="External"/><Relationship Id="rId61" Type="http://schemas.openxmlformats.org/officeDocument/2006/relationships/hyperlink" Target="http://wiki2.gamer.com.tw/wiki.php?n=7501%3A%E6%AF%94%E8%BA%AB%E9%AB%94%E9%82%84%E9%95%B7%E7%9A%84%E5%B0%BE%E5%B7%B4&amp;ss=7501" TargetMode="External"/><Relationship Id="rId82" Type="http://schemas.openxmlformats.org/officeDocument/2006/relationships/hyperlink" Target="http://wiki2.gamer.com.tw/wiki.php?n=7501:%E4%B8%8D%E5%A4%A7%E4%B8%8D%E5%B0%8F" TargetMode="External"/><Relationship Id="rId152" Type="http://schemas.openxmlformats.org/officeDocument/2006/relationships/hyperlink" Target="http://wiki2.gamer.com.tw/wiki.php?n=7501:%E6%97%A5%E6%9C%ACZipang&amp;ss=43163&amp;f=M" TargetMode="External"/><Relationship Id="rId173" Type="http://schemas.openxmlformats.org/officeDocument/2006/relationships/hyperlink" Target="https://wiki2.gamer.com.tw/wiki.php?n=7501:%E7%B5%A6%E4%BA%88%E7%B4%84%E5%AE%9A%E7%9A%84%E6%9C%AA%E4%BE%86" TargetMode="External"/><Relationship Id="rId19" Type="http://schemas.openxmlformats.org/officeDocument/2006/relationships/hyperlink" Target="http://wiki2.gamer.com.tw/wiki.php?n=7501%3A%E9%A3%9B%E7%A9%BA%E8%B2%93&amp;ss=7501" TargetMode="External"/><Relationship Id="rId14" Type="http://schemas.openxmlformats.org/officeDocument/2006/relationships/hyperlink" Target="http://wiki2.gamer.com.tw/wiki.php?n=7501%3A%E9%87%91%E8%89%B2%E7%9A%84%E7%8C%B4%E5%AD%90&amp;ss=7501" TargetMode="External"/><Relationship Id="rId30" Type="http://schemas.openxmlformats.org/officeDocument/2006/relationships/hyperlink" Target="http://wiki2.gamer.com.tw/wiki.php?ss=7501&amp;n=7501:%E6%96%B0%E5%A4%A9%E5%9C%B0%E7%9A%84%E8%AA%98%E4%BA%BA%E6%AF%9B%E7%9A%AE" TargetMode="External"/><Relationship Id="rId35" Type="http://schemas.openxmlformats.org/officeDocument/2006/relationships/hyperlink" Target="https://wiki2.gamer.com.tw/wiki.php?n=7501%3A%E8%A6%AA%E8%BF%91%E4%BA%BA%E9%A1%9E%E7%9A%84%E5%8B%95%E7%89%A9&amp;ss=7501" TargetMode="External"/><Relationship Id="rId56" Type="http://schemas.openxmlformats.org/officeDocument/2006/relationships/hyperlink" Target="http://wiki2.gamer.com.tw/wiki.php?n=7501%3A%E6%B1%BA%E4%B8%8D%E6%94%BE%E9%81%8E%E7%8D%B5%E7%89%A9%E7%9A%84%E6%AF%92%E8%9B%87&amp;ss=7501" TargetMode="External"/><Relationship Id="rId77" Type="http://schemas.openxmlformats.org/officeDocument/2006/relationships/hyperlink" Target="http://wiki2.gamer.com.tw/wiki.php?n=7501%3A%E6%9C%83%E5%8B%95%E7%9A%84%E9%87%9D%E5%B1%B1&amp;ss=7501" TargetMode="External"/><Relationship Id="rId100" Type="http://schemas.openxmlformats.org/officeDocument/2006/relationships/hyperlink" Target="http://wiki2.gamer.com.tw/wiki.php?n=7501:%E9%AB%98%E9%80%9F%E7%9A%84%E6%AF%9B%E7%90%83" TargetMode="External"/><Relationship Id="rId105" Type="http://schemas.openxmlformats.org/officeDocument/2006/relationships/hyperlink" Target="http://wiki2.gamer.com.tw/wiki.php?n=7501%3A%E9%99%8D%E8%87%A8%E6%96%BC%E6%9A%97%E5%A4%9C%E4%B8%AD%E7%9A%84%E8%BA%AB%E5%BD%B1&amp;ss=7501" TargetMode="External"/><Relationship Id="rId126" Type="http://schemas.openxmlformats.org/officeDocument/2006/relationships/hyperlink" Target="http://gvdb.mydns.jp/db/module/QuestDB/action/QuestShow?id=5463" TargetMode="External"/><Relationship Id="rId147" Type="http://schemas.openxmlformats.org/officeDocument/2006/relationships/hyperlink" Target="http://wiki2.gamer.com.tw/wiki.php?n=7501%3A%E7%94%9F%E7%89%A9%E5%AD%B8%E5%9C%B0%E5%9C%96" TargetMode="External"/><Relationship Id="rId168" Type="http://schemas.openxmlformats.org/officeDocument/2006/relationships/hyperlink" Target="https://wiki2.gamer.com.tw/wiki.php?n=7501:%E6%BA%9C%E5%9C%93%E8%BB%9F%E7%B6%BF" TargetMode="External"/><Relationship Id="rId8" Type="http://schemas.openxmlformats.org/officeDocument/2006/relationships/hyperlink" Target="https://gvdb.mydns.jp/r/XEbAMw3ZQE" TargetMode="External"/><Relationship Id="rId51" Type="http://schemas.openxmlformats.org/officeDocument/2006/relationships/hyperlink" Target="https://wiki2.gamer.com.tw/wiki.php?n=7501%3A%E4%B8%8D%E5%8F%AF%E6%80%9D%E8%AD%B0%E7%9A%84%E6%AF%92%E8%9B%87&amp;ss=7501" TargetMode="External"/><Relationship Id="rId72" Type="http://schemas.openxmlformats.org/officeDocument/2006/relationships/hyperlink" Target="http://wiki2.gamer.com.tw/wiki.php?n=7501%3A%E6%BA%9C%E5%9C%93%E8%BB%9F%E7%B6%BF&amp;ss=7501" TargetMode="External"/><Relationship Id="rId93" Type="http://schemas.openxmlformats.org/officeDocument/2006/relationships/hyperlink" Target="http://wiki2.gamer.com.tw/wiki.php?n=7501%3A%E5%A4%A7%E6%B2%99%E6%BC%A0&amp;ss=7501" TargetMode="External"/><Relationship Id="rId98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21" Type="http://schemas.openxmlformats.org/officeDocument/2006/relationships/hyperlink" Target="http://wiki2.gamer.com.tw/wiki.php?n=7501%3A%E9%80%83%E5%BE%97%E5%BE%88%E5%BF%AB%E7%9A%84%E5%85%94%E5%AD%90&amp;ss=7501" TargetMode="External"/><Relationship Id="rId142" Type="http://schemas.openxmlformats.org/officeDocument/2006/relationships/hyperlink" Target="http://wiki2.gamer.com.tw/wiki.php?n=7501%3A%E7%94%9F%E7%89%A9%E5%AD%B8%E5%9C%B0%E5%9C%96" TargetMode="External"/><Relationship Id="rId163" Type="http://schemas.openxmlformats.org/officeDocument/2006/relationships/hyperlink" Target="https://wiki2.gamer.com.tw/wiki.php?n=7501:%E5%A4%A7%E6%B2%99%E6%BC%A0" TargetMode="External"/><Relationship Id="rId184" Type="http://schemas.openxmlformats.org/officeDocument/2006/relationships/hyperlink" Target="https://wiki2.gamer.com.tw/wiki.php?n=7501%3A%E5%B7%A8%E5%A4%A7%E8%9D%B8%E7%89%9B%E4%BE%86%E8%A5%B2&amp;ss=7501" TargetMode="External"/><Relationship Id="rId3" Type="http://schemas.openxmlformats.org/officeDocument/2006/relationships/hyperlink" Target="http://wiki2.gamer.com.tw/wiki.php?n=7501:%E5%B0%96%E8%B9%84%E7%B3%BB%E5%88%97" TargetMode="External"/><Relationship Id="rId25" Type="http://schemas.openxmlformats.org/officeDocument/2006/relationships/hyperlink" Target="http://wiki2.gamer.com.tw/wiki.php?n=7501%3A%E5%94%B1%E6%AD%8C%E7%9A%84%E8%80%81%E9%BC%A0&amp;ss=7501" TargetMode="External"/><Relationship Id="rId46" Type="http://schemas.openxmlformats.org/officeDocument/2006/relationships/hyperlink" Target="http://wiki2.gamer.com.tw/wiki.php?n=7501:TA3_GreatPlains&amp;ss=7501&amp;f=M" TargetMode="External"/><Relationship Id="rId67" Type="http://schemas.openxmlformats.org/officeDocument/2006/relationships/hyperlink" Target="http://wiki2.gamer.com.tw/wiki.php?n=7501%3A%E7%82%BA%E4%BA%86%E5%80%9F%E7%9D%A1%E8%88%96&amp;ss=7501" TargetMode="External"/><Relationship Id="rId116" Type="http://schemas.openxmlformats.org/officeDocument/2006/relationships/hyperlink" Target="http://wiki2.gamer.com.tw/wiki.php?n=7501:TA1_Atlantic&amp;ss=7501&amp;f=M" TargetMode="External"/><Relationship Id="rId137" Type="http://schemas.openxmlformats.org/officeDocument/2006/relationships/hyperlink" Target="http://wiki2.gamer.com.tw/wiki.php?n=7501%3A%E8%AA%BF%E6%9F%A5%E9%BB%91%E8%B2%82%E7%9A%84%E7%94%9F%E6%85%8B&amp;ss=7501" TargetMode="External"/><Relationship Id="rId158" Type="http://schemas.openxmlformats.org/officeDocument/2006/relationships/hyperlink" Target="https://wiki2.gamer.com.tw/wiki.php?n=7501:%E6%A5%B5%E5%B0%8F%E7%9A%84%E5%AF%B6%E7%9F%B3" TargetMode="External"/><Relationship Id="rId20" Type="http://schemas.openxmlformats.org/officeDocument/2006/relationships/hyperlink" Target="http://wiki2.gamer.com.tw/wiki.php?n=7501%3A%E6%A3%B2%E6%81%AF%E6%96%BC%E5%A4%A7%E8%8D%89%E5%8E%9F%E4%B8%8A%E7%9A%84%E5%8B%95%E7%89%A9&amp;ss=48576" TargetMode="External"/><Relationship Id="rId41" Type="http://schemas.openxmlformats.org/officeDocument/2006/relationships/hyperlink" Target="http://wiki2.gamer.com.tw/wiki.php?n=7501%3A%E7%A6%81%E6%96%B7%E7%9A%84%E8%8D%89%E8%8E%93&amp;ss=7501" TargetMode="External"/><Relationship Id="rId62" Type="http://schemas.openxmlformats.org/officeDocument/2006/relationships/hyperlink" Target="http://wiki2.gamer.com.tw/wiki.php?n=7501%3A%E5%81%9A%E7%82%BA%E7%A6%AE%E7%89%A9&amp;ss=7501" TargetMode="External"/><Relationship Id="rId83" Type="http://schemas.openxmlformats.org/officeDocument/2006/relationships/hyperlink" Target="https://wiki2.gamer.com.tw/wiki.php?n=7501:%E7%94%9F%E7%89%A9%E5%AD%B8%E5%9C%B0%E5%9C%96&amp;ss=7501&amp;f=M" TargetMode="External"/><Relationship Id="rId88" Type="http://schemas.openxmlformats.org/officeDocument/2006/relationships/hyperlink" Target="http://wiki2.gamer.com.tw/wiki.php?n=7501%3A%E5%85%A9%E5%BC%B5%E8%87%89&amp;ss=7501" TargetMode="External"/><Relationship Id="rId111" Type="http://schemas.openxmlformats.org/officeDocument/2006/relationships/hyperlink" Target="http://wiki2.gamer.com.tw/wiki.php?n=7501%3A%E7%94%9F%E7%89%A9%E5%AD%B8%E5%9C%B0%E5%9C%96" TargetMode="External"/><Relationship Id="rId132" Type="http://schemas.openxmlformats.org/officeDocument/2006/relationships/hyperlink" Target="https://wiki2.gamer.com.tw/wiki.php?n=7501:%E4%B8%AD%E7%BE%8E%E9%96%8B%E6%8B%93%E6%B8%AF%E6%9B%B8%E5%BA%AB" TargetMode="External"/><Relationship Id="rId153" Type="http://schemas.openxmlformats.org/officeDocument/2006/relationships/hyperlink" Target="https://wiki2.gamer.com.tw/wiki.php?n=7501:%E7%94%9F%E7%89%A9%E5%AD%B8%E5%9C%B0%E5%9C%96&amp;ss=7501&amp;f=M" TargetMode="External"/><Relationship Id="rId174" Type="http://schemas.openxmlformats.org/officeDocument/2006/relationships/hyperlink" Target="https://wiki2.gamer.com.tw/wiki.php?n=7501:%E5%86%92%E9%9A%AA%E5%AE%B6%E7%9A%84%E7%B6%93%E5%85%B8%E8%91%97%E4%BD%9C" TargetMode="External"/><Relationship Id="rId179" Type="http://schemas.openxmlformats.org/officeDocument/2006/relationships/hyperlink" Target="http://gvdb.mydns.jp/db/module/QuestDB/action/QuestShow?id=5407" TargetMode="External"/><Relationship Id="rId15" Type="http://schemas.openxmlformats.org/officeDocument/2006/relationships/hyperlink" Target="http://wiki2.gamer.com.tw/wiki.php?n=7501%3A%E9%87%91%E8%89%B2%E7%9A%84%E7%94%9F%E7%89%A9&amp;ss=7501" TargetMode="External"/><Relationship Id="rId36" Type="http://schemas.openxmlformats.org/officeDocument/2006/relationships/hyperlink" Target="https://wiki2.gamer.com.tw/wiki.php?n=7501%3A%E7%A5%96%E6%AF%8D%E7%B6%A0%E8%89%B2%E7%9A%84%E8%9B%87&amp;ss=7501" TargetMode="External"/><Relationship Id="rId57" Type="http://schemas.openxmlformats.org/officeDocument/2006/relationships/hyperlink" Target="http://wiki2.gamer.com.tw/wiki.php?n=7501:%E9%9B%B7%E8%81%B2%E9%9A%86%E9%9A%86" TargetMode="External"/><Relationship Id="rId106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27" Type="http://schemas.openxmlformats.org/officeDocument/2006/relationships/hyperlink" Target="http://wiki2.gamer.com.tw/wiki.php?n=7501:%E5%8C%97%E5%A4%A7%E9%99%B8%E7%9A%84%E9%A2%A8%E6%99%AF" TargetMode="External"/><Relationship Id="rId10" Type="http://schemas.openxmlformats.org/officeDocument/2006/relationships/hyperlink" Target="https://wiki2.gamer.com.tw/wiki.php?n=7501:%E7%94%9F%E7%89%A9%E5%AD%B8%E5%9C%B0%E5%9C%96" TargetMode="External"/><Relationship Id="rId31" Type="http://schemas.openxmlformats.org/officeDocument/2006/relationships/hyperlink" Target="http://wiki2.gamer.com.tw/wiki.php?n=7501%3A%E5%90%83%E8%9B%87%E7%9A%84%E6%AF%92%E8%9B%87&amp;ss=7501" TargetMode="External"/><Relationship Id="rId52" Type="http://schemas.openxmlformats.org/officeDocument/2006/relationships/hyperlink" Target="http://wiki2.gamer.com.tw/wiki.php?n=7501%3A%E5%90%83%E8%9B%87%E7%9A%84%E6%AF%92%E8%9B%87&amp;ss=7501" TargetMode="External"/><Relationship Id="rId73" Type="http://schemas.openxmlformats.org/officeDocument/2006/relationships/hyperlink" Target="http://wiki2.gamer.com.tw/wiki.php?n=7501:%E7%A7%BB%E5%8B%95%E7%9A%84%E9%BB%83%E8%89%B2%E7%B7%9A%E6%A2%9D" TargetMode="External"/><Relationship Id="rId78" Type="http://schemas.openxmlformats.org/officeDocument/2006/relationships/hyperlink" Target="http://wiki2.gamer.com.tw/wiki.php?n=7501%3A%E9%A3%9B%E7%A9%BA%E8%9B%87&amp;ss=7501" TargetMode="External"/><Relationship Id="rId94" Type="http://schemas.openxmlformats.org/officeDocument/2006/relationships/hyperlink" Target="http://wiki2.gamer.com.tw/wiki.php?n=7501%3A%E5%A0%85%E7%A1%AC%E7%9A%84%E7%83%8F%E9%BE%9C&amp;ss=7501" TargetMode="External"/><Relationship Id="rId99" Type="http://schemas.openxmlformats.org/officeDocument/2006/relationships/hyperlink" Target="http://wiki2.gamer.com.tw/wiki.php?n=7501:%E5%87%BA%E7%8F%BE%E6%96%BC%E9%95%B7%E6%B1%9F%E7%9A%84%E5%B0%8F%E5%8B%95%E7%89%A9" TargetMode="External"/><Relationship Id="rId101" Type="http://schemas.openxmlformats.org/officeDocument/2006/relationships/hyperlink" Target="https://wiki2.gamer.com.tw/wiki.php?n=7501%3A%E5%8B%87%E6%B0%A3%E7%9A%84%E8%B1%A1%E5%BE%B5&amp;ss=7501" TargetMode="External"/><Relationship Id="rId122" Type="http://schemas.openxmlformats.org/officeDocument/2006/relationships/hyperlink" Target="http://wiki2.gamer.com.tw/wiki.php?n=7501%3A%E9%9D%9E%E6%B4%B2%E5%8D%97%E7%AB%AF" TargetMode="External"/><Relationship Id="rId143" Type="http://schemas.openxmlformats.org/officeDocument/2006/relationships/hyperlink" Target="http://wiki2.gamer.com.tw/wiki.php?n=7501%3A%E7%94%9F%E7%89%A9%E5%AD%B8%E5%9C%B0%E5%9C%96" TargetMode="External"/><Relationship Id="rId148" Type="http://schemas.openxmlformats.org/officeDocument/2006/relationships/hyperlink" Target="http://wiki2.gamer.com.tw/wiki.php?n=7501%3A%E7%94%9F%E7%89%A9%E5%AD%B8%E5%9C%B0%E5%9C%96" TargetMode="External"/><Relationship Id="rId164" Type="http://schemas.openxmlformats.org/officeDocument/2006/relationships/hyperlink" Target="https://wiki2.gamer.com.tw/wiki.php?n=7501:%E4%B8%8D%E6%80%95%E6%AF%92%E7%9A%84%E7%94%9F%E7%89%A9" TargetMode="External"/><Relationship Id="rId169" Type="http://schemas.openxmlformats.org/officeDocument/2006/relationships/hyperlink" Target="https://wiki2.gamer.com.tw/wiki.php?n=7501%3A%E5%A4%AA%E9%99%BD%E6%98%87%E8%B5%B7%E7%9A%84%E5%9C%B0%E6%96%B9&amp;ss=7501" TargetMode="External"/><Relationship Id="rId185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%3A%E5%85%A9%E5%BC%B5%E8%87%89&amp;ss=7501" TargetMode="External"/><Relationship Id="rId21" Type="http://schemas.openxmlformats.org/officeDocument/2006/relationships/hyperlink" Target="http://wiki2.gamer.com.tw/wiki.php?n=7501:%E6%9C%80%E6%A3%92%E7%9A%84%E7%8B%97" TargetMode="External"/><Relationship Id="rId42" Type="http://schemas.openxmlformats.org/officeDocument/2006/relationships/hyperlink" Target="http://wiki2.gamer.com.tw/wiki.php?n=7501:%E5%BB%BA%E9%80%A0%E5%B7%A2%E7%A9%B4%E7%9A%84%E5%8B%95%E7%89%A9" TargetMode="External"/><Relationship Id="rId63" Type="http://schemas.openxmlformats.org/officeDocument/2006/relationships/hyperlink" Target="http://wiki2.gamer.com.tw/wiki.php?n=7501%3A%E7%99%BE%E7%8D%B8%E4%B9%8B%E7%8E%8B&amp;ss=7501" TargetMode="External"/><Relationship Id="rId84" Type="http://schemas.openxmlformats.org/officeDocument/2006/relationships/hyperlink" Target="http://wiki2.gamer.com.tw/wiki.php?n=7501%3A%E5%A0%85%E5%9B%BA%E7%9A%84%E9%98%B2%E5%AE%88&amp;ss=7501" TargetMode="External"/><Relationship Id="rId138" Type="http://schemas.openxmlformats.org/officeDocument/2006/relationships/hyperlink" Target="http://wiki2.gamer.com.tw/wiki.php?n=7501:TA1_Atlantic&amp;ss=7501&amp;f=M" TargetMode="External"/><Relationship Id="rId159" Type="http://schemas.openxmlformats.org/officeDocument/2006/relationships/hyperlink" Target="http://wiki2.gamer.com.tw/wiki.php?n=7501%3A%E9%9D%9E%E6%B4%B2%E5%B7%A8%E6%9C%A8&amp;ss=7501" TargetMode="External"/><Relationship Id="rId170" Type="http://schemas.openxmlformats.org/officeDocument/2006/relationships/hyperlink" Target="http://wiki2.gamer.com.tw/wiki.php?n=7501%3A%E5%A6%82%E9%87%9D%E5%B1%B1%E8%88%AC%E7%9A%84%E5%8B%95%E7%89%A9&amp;ss=7501" TargetMode="External"/><Relationship Id="rId191" Type="http://schemas.openxmlformats.org/officeDocument/2006/relationships/hyperlink" Target="http://wiki2.gamer.com.tw/wiki.php?n=7501%3A%E9%BB%91%E7%9C%BC%E7%9D%9B%E6%B5%B7%E7%8D%B8&amp;ss=7501" TargetMode="External"/><Relationship Id="rId205" Type="http://schemas.openxmlformats.org/officeDocument/2006/relationships/hyperlink" Target="https://wiki2.gamer.com.tw/wiki.php?n=7501%3A%E6%B9%96%E6%B3%8A%E7%9A%84%E4%B8%BB%E4%BA%BA&amp;ss=7501" TargetMode="External"/><Relationship Id="rId107" Type="http://schemas.openxmlformats.org/officeDocument/2006/relationships/hyperlink" Target="http://wiki2.gamer.com.tw/wiki.php?n=7501%3A%E5%94%B1%E6%AD%8C%E7%9A%84%E8%80%81%E9%BC%A0&amp;ss=7501" TargetMode="External"/><Relationship Id="rId11" Type="http://schemas.openxmlformats.org/officeDocument/2006/relationships/hyperlink" Target="https://wiki2.gamer.com.tw/wiki.php?n=7501%3A%E5%AE%97%E6%95%99%E5%AD%B8%E5%9C%B0%E5%9C%96&amp;ss=7501&amp;mpath=,285," TargetMode="External"/><Relationship Id="rId32" Type="http://schemas.openxmlformats.org/officeDocument/2006/relationships/hyperlink" Target="http://wiki2.gamer.com.tw/wiki.php?n=7501:%E9%AC%A5%E5%A3%AB%E7%9A%84%E5%88%A5%E5%90%8D" TargetMode="External"/><Relationship Id="rId53" Type="http://schemas.openxmlformats.org/officeDocument/2006/relationships/hyperlink" Target="http://wiki2.gamer.com.tw/wiki.php?n=7501%3A%E5%B7%A8%E4%BA%BA%E7%9A%84%E6%89%8B%E6%8E%8C&amp;ss=7501" TargetMode="External"/><Relationship Id="rId74" Type="http://schemas.openxmlformats.org/officeDocument/2006/relationships/hyperlink" Target="http://wiki2.gamer.com.tw/wiki.php?n=7501:%E6%98%93%E6%96%BC%E9%A3%BC%E9%A4%8A%E7%9A%84%E7%8E%A9%E8%B3%9E%E7%8A%AC" TargetMode="External"/><Relationship Id="rId128" Type="http://schemas.openxmlformats.org/officeDocument/2006/relationships/hyperlink" Target="http://wiki2.gamer.com.tw/wiki.php?n=7501%3A%E7%94%9F%E7%89%A9%E5%AD%B8%E5%9C%B0%E5%9C%96" TargetMode="External"/><Relationship Id="rId149" Type="http://schemas.openxmlformats.org/officeDocument/2006/relationships/hyperlink" Target="http://wiki2.gamer.com.tw/wiki.php?n=7501%3A%E5%A0%85%E5%9B%BA%E7%9A%84%E9%98%B2%E5%AE%88&amp;ss=7501" TargetMode="External"/><Relationship Id="rId5" Type="http://schemas.openxmlformats.org/officeDocument/2006/relationships/hyperlink" Target="http://wiki2.gamer.com.tw/wiki.php?n=7501:%E5%B0%96%E8%B9%84%E7%B3%BB%E5%88%97" TargetMode="External"/><Relationship Id="rId90" Type="http://schemas.openxmlformats.org/officeDocument/2006/relationships/hyperlink" Target="http://wiki2.gamer.com.tw/wiki.php?n=7501%3A%E7%B2%BE%E9%9D%88%E4%B9%8B%E8%88%9E&amp;ss=7501" TargetMode="External"/><Relationship Id="rId95" Type="http://schemas.openxmlformats.org/officeDocument/2006/relationships/hyperlink" Target="http://wiki2.gamer.com.tw/wiki.php?n=7501%3A%E6%AF%92%E8%9B%87%E7%9A%84%E5%A4%A9%E6%95%B5&amp;ss=7501" TargetMode="External"/><Relationship Id="rId160" Type="http://schemas.openxmlformats.org/officeDocument/2006/relationships/hyperlink" Target="http://wiki2.gamer.com.tw/wiki.php?n=7501%3A%E5%8D%B0%E5%BA%A6%E6%B4%8B%E7%9A%84%E5%A4%A7%E5%B3%B6&amp;ss=7501" TargetMode="External"/><Relationship Id="rId165" Type="http://schemas.openxmlformats.org/officeDocument/2006/relationships/hyperlink" Target="http://wiki2.gamer.com.tw/wiki.php?n=7501%3A%E7%B6%A0%E9%BE%8D&amp;ss=7501" TargetMode="External"/><Relationship Id="rId181" Type="http://schemas.openxmlformats.org/officeDocument/2006/relationships/hyperlink" Target="http://wiki2.gamer.com.tw/wiki.php?n=7501%3A%E7%94%9F%E7%89%A9%E5%AD%B8%E5%9C%B0%E5%9C%96" TargetMode="External"/><Relationship Id="rId186" Type="http://schemas.openxmlformats.org/officeDocument/2006/relationships/hyperlink" Target="https://wiki2.gamer.com.tw/wiki.php?n=7501:%E7%94%9F%E7%89%A9%E5%AD%B8%E5%9C%B0%E5%9C%96" TargetMode="External"/><Relationship Id="rId216" Type="http://schemas.openxmlformats.org/officeDocument/2006/relationships/hyperlink" Target="https://wiki2.gamer.com.tw/wiki.php?n=7501%3A%E5%86%92%E9%9A%AA%E5%AE%B6%E7%9A%84%E7%B6%93%E5%85%B8%E8%91%97%E4%BD%9C&amp;ss=7501" TargetMode="External"/><Relationship Id="rId211" Type="http://schemas.openxmlformats.org/officeDocument/2006/relationships/hyperlink" Target="https://wiki2.gamer.com.tw/wiki.php?n=7501%3A%E8%B2%93%E4%B8%8D%E6%9C%83%E5%9C%A8%E8%A2%AB%E7%88%90%E4%B8%AD%E8%9C%B7%E8%B5%B7%E4%BE%86&amp;ss=7501" TargetMode="External"/><Relationship Id="rId22" Type="http://schemas.openxmlformats.org/officeDocument/2006/relationships/hyperlink" Target="http://wiki2.gamer.com.tw/wiki.php?n=7501%3A%E6%A3%AE%E6%9E%97%E7%9A%84%E6%83%A1%E9%AD%94&amp;ss=7501" TargetMode="External"/><Relationship Id="rId27" Type="http://schemas.openxmlformats.org/officeDocument/2006/relationships/hyperlink" Target="http://wiki2.gamer.com.tw/wiki.php?n=7501:%E8%99%9B%E5%B9%BB%E7%9A%84%E7%B2%89%E7%B4%85%E8%89%B2%E8%9C%A5%E8%9D%AA" TargetMode="External"/><Relationship Id="rId43" Type="http://schemas.openxmlformats.org/officeDocument/2006/relationships/hyperlink" Target="http://wiki2.gamer.com.tw/wiki.php?n=7501:%E5%8F%97%E4%B8%AD%E6%96%B7%E7%9A%84%E5%A7%94%E8%A8%97" TargetMode="External"/><Relationship Id="rId48" Type="http://schemas.openxmlformats.org/officeDocument/2006/relationships/hyperlink" Target="http://wiki2.gamer.com.tw/wiki.php?n=7501:%E9%81%94%E6%96%87%E8%A5%BF%E5%85%88%E7%94%9F%E5%A7%94%E8%A8%97%E8%B7%91%E8%85%BF" TargetMode="External"/><Relationship Id="rId64" Type="http://schemas.openxmlformats.org/officeDocument/2006/relationships/hyperlink" Target="http://wiki2.gamer.com.tw/wiki.php?n=7501:%E5%8C%97%E6%A5%B5%E7%9A%84%E7%94%9F%E7%89%A9%E8%AA%BF%E6%9F%A5%E5%9C%B0" TargetMode="External"/><Relationship Id="rId69" Type="http://schemas.openxmlformats.org/officeDocument/2006/relationships/hyperlink" Target="http://wiki2.gamer.com.tw/wiki.php?n=7501%3A%E7%B2%BE%E9%9D%88%E4%B9%8B%E8%88%9E&amp;ss=7501" TargetMode="External"/><Relationship Id="rId113" Type="http://schemas.openxmlformats.org/officeDocument/2006/relationships/hyperlink" Target="http://wiki2.gamer.com.tw/wiki.php?n=7501:%E6%A3%AE%E6%9E%97%E6%B7%B1%E8%99%95%E4%B9%8B%E8%AC%8E" TargetMode="External"/><Relationship Id="rId118" Type="http://schemas.openxmlformats.org/officeDocument/2006/relationships/hyperlink" Target="https://gvdb.mydns.jp/r/x8qjkBrhX7" TargetMode="External"/><Relationship Id="rId134" Type="http://schemas.openxmlformats.org/officeDocument/2006/relationships/hyperlink" Target="http://wiki2.gamer.com.tw/wiki.php?n=7501%3A%E5%B0%8B%E6%89%BE%E9%87%91%E8%89%B2%E7%9A%84%E7%8B%97&amp;ss=7501" TargetMode="External"/><Relationship Id="rId139" Type="http://schemas.openxmlformats.org/officeDocument/2006/relationships/hyperlink" Target="http://wiki2.gamer.com.tw/wiki.php?n=7501%3A%E6%9C%89%E8%B6%A3%E7%9A%84%E7%89%B9%E6%8A%80&amp;ss=7501" TargetMode="External"/><Relationship Id="rId80" Type="http://schemas.openxmlformats.org/officeDocument/2006/relationships/hyperlink" Target="http://wiki2.gamer.com.tw/wiki.php?n=7501:%E6%96%BC%E4%BB%99%E4%BA%BA%E6%8E%8C%E4%B9%8B%E4%B8%8B" TargetMode="External"/><Relationship Id="rId85" Type="http://schemas.openxmlformats.org/officeDocument/2006/relationships/hyperlink" Target="http://wiki2.gamer.com.tw/wiki.php?n=7501%3A%E7%8D%B5%E7%8A%AC&amp;ss=7501" TargetMode="External"/><Relationship Id="rId150" Type="http://schemas.openxmlformats.org/officeDocument/2006/relationships/hyperlink" Target="http://wiki2.gamer.com.tw/wiki.php?n=7501%3A%E7%94%9F%E7%89%A9%E5%AD%B8%E5%9C%B0%E5%9C%96" TargetMode="External"/><Relationship Id="rId155" Type="http://schemas.openxmlformats.org/officeDocument/2006/relationships/hyperlink" Target="http://wiki2.gamer.com.tw/wiki.php?n=7501:%E8%8F%AF%E5%8D%97%E7%9A%84%E5%A4%A7%E4%BD%9B" TargetMode="External"/><Relationship Id="rId171" Type="http://schemas.openxmlformats.org/officeDocument/2006/relationships/hyperlink" Target="http://wiki2.gamer.com.tw/wiki.php?n=7501%3A%E7%94%9F%E7%89%A9%E5%AD%B8%E5%9C%B0%E5%9C%96" TargetMode="External"/><Relationship Id="rId176" Type="http://schemas.openxmlformats.org/officeDocument/2006/relationships/hyperlink" Target="http://wiki2.gamer.com.tw/wiki.php?n=7501%3A%E7%94%9F%E7%89%A9%E5%AD%B8%E5%9C%B0%E5%9C%96" TargetMode="External"/><Relationship Id="rId192" Type="http://schemas.openxmlformats.org/officeDocument/2006/relationships/hyperlink" Target="http://wiki2.gamer.com.tw/wiki.php?n=7501%3A%E7%94%9F%E7%89%A9%E5%AD%B8%E5%9C%B0%E5%9C%96" TargetMode="External"/><Relationship Id="rId197" Type="http://schemas.openxmlformats.org/officeDocument/2006/relationships/hyperlink" Target="http://wiki2.gamer.com.tw/wiki.php?n=7501%3A%E7%94%9F%E7%89%A9%E5%AD%B8%E5%9C%B0%E5%9C%96" TargetMode="External"/><Relationship Id="rId206" Type="http://schemas.openxmlformats.org/officeDocument/2006/relationships/hyperlink" Target="https://wiki2.gamer.com.tw/wiki.php?n=7501%3A%E8%87%B3%E4%BB%8A%E7%82%BA%E6%AD%A2%E6%9C%80%E8%B2%B4%E7%9A%84%E7%8A%AC&amp;ss=7501" TargetMode="External"/><Relationship Id="rId201" Type="http://schemas.openxmlformats.org/officeDocument/2006/relationships/hyperlink" Target="https://wiki2.gamer.com.tw/wiki.php?n=7501%3A%E6%9C%80%E5%BF%AB%E7%9A%84%E7%8C%B4%E5%AD%90&amp;ss=7501" TargetMode="External"/><Relationship Id="rId12" Type="http://schemas.openxmlformats.org/officeDocument/2006/relationships/hyperlink" Target="https://wiki2.gamer.com.tw/wiki.php?n=7501:%E7%94%9F%E7%89%A9%E5%AD%B8%E5%9C%B0%E5%9C%96" TargetMode="External"/><Relationship Id="rId17" Type="http://schemas.openxmlformats.org/officeDocument/2006/relationships/hyperlink" Target="http://wiki2.gamer.com.tw/wiki.php?n=7501%3A%E6%A3%AE%E6%9E%97%E4%B8%AD%E7%9A%84%E5%A4%A7%E5%9E%8B%E7%BE%9A%E7%BE%8A&amp;ss=7501" TargetMode="External"/><Relationship Id="rId33" Type="http://schemas.openxmlformats.org/officeDocument/2006/relationships/hyperlink" Target="http://wiki2.gamer.com.tw/wiki.php?n=7501:%E5%BC%97%E8%98%AD%E6%A0%BC%E7%88%BE%E5%B3%B6%E7%9A%84%E7%94%9F%E7%89%A9%E8%AA%BF%E6%9F%A5" TargetMode="External"/><Relationship Id="rId38" Type="http://schemas.openxmlformats.org/officeDocument/2006/relationships/hyperlink" Target="http://wiki2.gamer.com.tw/wiki.php?n=7501:%E8%86%BD%E5%B0%8F%E7%9A%84%E5%8B%95%E7%89%A9" TargetMode="External"/><Relationship Id="rId59" Type="http://schemas.openxmlformats.org/officeDocument/2006/relationships/hyperlink" Target="http://wiki2.gamer.com.tw/wiki.php?n=7501:%E7%9F%A5%E4%B9%8B%E6%84%8F" TargetMode="External"/><Relationship Id="rId103" Type="http://schemas.openxmlformats.org/officeDocument/2006/relationships/hyperlink" Target="http://wiki2.gamer.com.tw/wiki.php?n=7501%3A%E7%94%9F%E7%89%A9%E5%AD%B8%E5%9C%B0%E5%9C%96" TargetMode="External"/><Relationship Id="rId108" Type="http://schemas.openxmlformats.org/officeDocument/2006/relationships/hyperlink" Target="http://wiki2.gamer.com.tw/wiki.php?n=7501%3A%E7%94%9F%E7%89%A9%E5%AD%B8%E5%9C%B0%E5%9C%96" TargetMode="External"/><Relationship Id="rId124" Type="http://schemas.openxmlformats.org/officeDocument/2006/relationships/hyperlink" Target="http://wiki2.gamer.com.tw/wiki.php?n=7501%3A%E9%99%B8%E5%9C%B0%E4%B8%8A%E7%9A%84%E9%AD%9A&amp;ss=7501" TargetMode="External"/><Relationship Id="rId129" Type="http://schemas.openxmlformats.org/officeDocument/2006/relationships/hyperlink" Target="http://wiki2.gamer.com.tw/wiki.php?n=7501%3A%E7%94%A2%E9%A6%99%E6%96%99%E7%9A%84%E8%B2%93&amp;ss=7501" TargetMode="External"/><Relationship Id="rId54" Type="http://schemas.openxmlformats.org/officeDocument/2006/relationships/hyperlink" Target="http://wiki2.gamer.com.tw/wiki.php?n=7501%3A%E6%9C%80%E5%BC%B7%E7%9A%84%E9%BC%B4%E9%BC%A0&amp;ss=7501" TargetMode="External"/><Relationship Id="rId70" Type="http://schemas.openxmlformats.org/officeDocument/2006/relationships/hyperlink" Target="http://wiki2.gamer.com.tw/wiki.php?n=7501%3A%E9%A6%AC%E9%81%94%E5%8A%A0%E6%96%AF%E5%8A%A0%E7%9A%84%E7%8E%8B%E8%80%85&amp;ss=7501" TargetMode="External"/><Relationship Id="rId75" Type="http://schemas.openxmlformats.org/officeDocument/2006/relationships/hyperlink" Target="http://wiki2.gamer.com.tw/wiki.php?n=7501:%E6%BD%9B%E8%97%8F%E6%96%BC%E6%BA%AA%E6%B5%81%E4%B8%AD%E7%9A%84%E5%B7%A8%E5%A4%A7%E8%BA%AB%E5%BD%B1" TargetMode="External"/><Relationship Id="rId91" Type="http://schemas.openxmlformats.org/officeDocument/2006/relationships/hyperlink" Target="http://wiki2.gamer.com.tw/wiki.php?n=7501%3A%E7%8C%BF%E7%A5%9E%E4%B9%8B%E4%BD%BF%E8%80%85&amp;ss=7501" TargetMode="External"/><Relationship Id="rId96" Type="http://schemas.openxmlformats.org/officeDocument/2006/relationships/hyperlink" Target="http://wiki2.gamer.com.tw/wiki.php?n=7501%3A%E9%80%B2%E8%A1%8C%E8%BF%BD%E8%B9%A4%E5%90%A7&amp;ss=7501" TargetMode="External"/><Relationship Id="rId140" Type="http://schemas.openxmlformats.org/officeDocument/2006/relationships/hyperlink" Target="http://wiki2.gamer.com.tw/wiki.php?n=7501%3A%E9%95%B7%E6%BB%BF%E9%BB%91%E6%AF%9B%E7%9A%84%E7%94%9F%E7%89%A9&amp;ss=7501" TargetMode="External"/><Relationship Id="rId145" Type="http://schemas.openxmlformats.org/officeDocument/2006/relationships/hyperlink" Target="https://wiki2.gamer.com.tw/wiki.php?n=7501:%E7%94%9F%E7%89%A9%E5%AD%B8%E5%9C%B0%E5%9C%96&amp;ss=7501" TargetMode="External"/><Relationship Id="rId161" Type="http://schemas.openxmlformats.org/officeDocument/2006/relationships/hyperlink" Target="http://wiki2.gamer.com.tw/wiki.php?n=7501%3A%E9%80%9A%E5%BE%80%E5%8D%A1%E5%88%A9%E5%8D%A1%E7%89%B9%E7%9A%84%E8%B7%AF%E6%A8%99&amp;ss=7501" TargetMode="External"/><Relationship Id="rId166" Type="http://schemas.openxmlformats.org/officeDocument/2006/relationships/hyperlink" Target="http://wiki2.gamer.com.tw/wiki.php?n=7501:%E6%97%A5%E6%9C%ACZipang&amp;ss=43163&amp;f=M" TargetMode="External"/><Relationship Id="rId182" Type="http://schemas.openxmlformats.org/officeDocument/2006/relationships/hyperlink" Target="http://wiki2.gamer.com.tw/wiki.php?n=7501%3A%E7%94%9F%E7%89%A9%E5%AD%B8%E5%9C%B0%E5%9C%96" TargetMode="External"/><Relationship Id="rId187" Type="http://schemas.openxmlformats.org/officeDocument/2006/relationships/hyperlink" Target="http://wiki2.gamer.com.tw/wiki.php?n=7501%3A%E5%8B%95%E6%A4%8D%E7%89%A9%E7%9A%84%E6%A8%82%E5%9C%92&amp;ss=7501" TargetMode="External"/><Relationship Id="rId217" Type="http://schemas.openxmlformats.org/officeDocument/2006/relationships/hyperlink" Target="https://wiki2.gamer.com.tw/wiki.php?n=7501%3A%E5%85%88%E6%9C%89%E7%A5%9E%E8%A9%B1%EF%BC%9F&amp;ss=7501" TargetMode="External"/><Relationship Id="rId1" Type="http://schemas.openxmlformats.org/officeDocument/2006/relationships/hyperlink" Target="http://wiki2.gamer.com.tw/wiki.php?n=7501%3A%E7%8D%B5%E7%8A%AC" TargetMode="External"/><Relationship Id="rId6" Type="http://schemas.openxmlformats.org/officeDocument/2006/relationships/hyperlink" Target="http://wiki2.gamer.com.tw/wiki.php?n=7501:%E8%81%96%E7%B4%8D%E5%BA%A6%E7%B3%BB%E5%88%97" TargetMode="External"/><Relationship Id="rId212" Type="http://schemas.openxmlformats.org/officeDocument/2006/relationships/hyperlink" Target="https://wiki2.gamer.com.tw/wiki.php?n=7501%3A%E5%85%88%E4%BA%BA%E7%9A%84%E7%99%BC%E7%8F%BE&amp;ss=7501" TargetMode="External"/><Relationship Id="rId23" Type="http://schemas.openxmlformats.org/officeDocument/2006/relationships/hyperlink" Target="http://wiki2.gamer.com.tw/wiki.php?n=7501%3A%E6%9C%89%E8%A2%8B%E6%8D%95%E9%A3%9F%E8%80%85&amp;ss=7501" TargetMode="External"/><Relationship Id="rId28" Type="http://schemas.openxmlformats.org/officeDocument/2006/relationships/hyperlink" Target="http://wiki2.gamer.com.tw/wiki.php?n=7501:%E8%88%87%E5%82%B3%E8%AA%AA%E7%9A%84%E7%9B%B8%E9%81%87" TargetMode="External"/><Relationship Id="rId49" Type="http://schemas.openxmlformats.org/officeDocument/2006/relationships/hyperlink" Target="http://wiki2.gamer.com.tw/wiki.php?n=7501:%E6%98%93%E6%96%BC%E9%A3%BC%E9%A4%8A%E7%9A%84%E7%8E%A9%E8%B3%9E%E7%8A%AC" TargetMode="External"/><Relationship Id="rId114" Type="http://schemas.openxmlformats.org/officeDocument/2006/relationships/hyperlink" Target="http://wiki2.gamer.com.tw/wiki.php?n=7501%3A%E9%A0%98%E5%8F%A3%E7%9A%84%E9%A1%8F%E8%89%B2&amp;ss=7501" TargetMode="External"/><Relationship Id="rId119" Type="http://schemas.openxmlformats.org/officeDocument/2006/relationships/hyperlink" Target="http://wiki2.gamer.com.tw/wiki.php?n=7501%3A%E9%96%83%E8%80%80%E7%9A%84%E8%9B%87&amp;ss=7501" TargetMode="External"/><Relationship Id="rId44" Type="http://schemas.openxmlformats.org/officeDocument/2006/relationships/hyperlink" Target="http://wiki2.gamer.com.tw/wiki.php?n=7501%3A%E7%94%9F%E7%89%A9%E5%AD%B8%E5%9C%B0%E5%9C%96" TargetMode="External"/><Relationship Id="rId60" Type="http://schemas.openxmlformats.org/officeDocument/2006/relationships/hyperlink" Target="http://wiki2.gamer.com.tw/wiki.php?n=7501:%E5%9B%A0%E9%B3%A5%E7%BE%BD%E6%AF%9B%E8%80%8C%E7%99%BC%E5%B1%95" TargetMode="External"/><Relationship Id="rId65" Type="http://schemas.openxmlformats.org/officeDocument/2006/relationships/hyperlink" Target="http://wiki2.gamer.com.tw/wiki.php?n=7501%3A%E7%94%9F%E7%89%A9%E5%AD%B8%E5%9C%B0%E5%9C%96" TargetMode="External"/><Relationship Id="rId81" Type="http://schemas.openxmlformats.org/officeDocument/2006/relationships/hyperlink" Target="http://wiki2.gamer.com.tw/wiki.php?n=7501%3A%E5%94%B1%E6%AD%8C%E7%9A%84%E7%8B%97&amp;ss=7501" TargetMode="External"/><Relationship Id="rId86" Type="http://schemas.openxmlformats.org/officeDocument/2006/relationships/hyperlink" Target="http://wiki2.gamer.com.tw/wiki.php?n=7501:%E6%A3%B2%E6%81%AF%E6%96%BC%E6%B5%B7%E4%B8%AD%E7%9A%84%E8%9C%A5%E8%9D%AA" TargetMode="External"/><Relationship Id="rId130" Type="http://schemas.openxmlformats.org/officeDocument/2006/relationships/hyperlink" Target="http://wiki2.gamer.com.tw/wiki.php?n=7501%3A%E9%BB%91%E7%99%BD%E7%8C%B4&amp;ss=7501" TargetMode="External"/><Relationship Id="rId135" Type="http://schemas.openxmlformats.org/officeDocument/2006/relationships/hyperlink" Target="https://wiki2.gamer.com.tw/wiki.php?n=7501%3A%E8%8D%89%E5%8E%9F%E7%9A%84%E5%90%8D%E7%8D%B5%E6%89%8B&amp;ss=7501" TargetMode="External"/><Relationship Id="rId151" Type="http://schemas.openxmlformats.org/officeDocument/2006/relationships/hyperlink" Target="http://wiki2.gamer.com.tw/wiki.php?n=7501%3A%E7%94%9F%E7%89%A9%E5%AD%B8%E5%9C%B0%E5%9C%96" TargetMode="External"/><Relationship Id="rId156" Type="http://schemas.openxmlformats.org/officeDocument/2006/relationships/hyperlink" Target="http://wiki2.gamer.com.tw/wiki.php?n=7501%3A%E7%94%9F%E7%89%A9%E5%AD%B8%E5%9C%B0%E5%9C%96" TargetMode="External"/><Relationship Id="rId177" Type="http://schemas.openxmlformats.org/officeDocument/2006/relationships/hyperlink" Target="http://wiki2.gamer.com.tw/wiki.php?n=7501%3A%E7%94%9F%E7%89%A9%E5%AD%B8%E5%9C%B0%E5%9C%96" TargetMode="External"/><Relationship Id="rId198" Type="http://schemas.openxmlformats.org/officeDocument/2006/relationships/hyperlink" Target="https://gvdb.mydns.jp/r/gbSgu0CJGV" TargetMode="External"/><Relationship Id="rId172" Type="http://schemas.openxmlformats.org/officeDocument/2006/relationships/hyperlink" Target="http://wiki2.gamer.com.tw/wiki.php?n=7501%3A%E7%94%9F%E7%89%A9%E5%AD%B8%E5%9C%B0%E5%9C%96" TargetMode="External"/><Relationship Id="rId193" Type="http://schemas.openxmlformats.org/officeDocument/2006/relationships/hyperlink" Target="http://wiki2.gamer.com.tw/wiki.php?n=7501%3A%E7%94%9F%E7%89%A9%E5%AD%B8%E5%9C%B0%E5%9C%96" TargetMode="External"/><Relationship Id="rId202" Type="http://schemas.openxmlformats.org/officeDocument/2006/relationships/hyperlink" Target="https://wiki2.gamer.com.tw/wiki.php?n=7501:%E6%B2%99%E6%BC%A0%E7%9A%84%E7%83%8F%E9%BE%9C" TargetMode="External"/><Relationship Id="rId207" Type="http://schemas.openxmlformats.org/officeDocument/2006/relationships/hyperlink" Target="https://wiki2.gamer.com.tw/wiki.php?n=7501:%E6%98%93%E6%96%BC%E9%A3%BC%E9%A4%8A%E7%9A%84%E7%8E%A9%E8%B3%9E%E7%8A%AC" TargetMode="External"/><Relationship Id="rId13" Type="http://schemas.openxmlformats.org/officeDocument/2006/relationships/hyperlink" Target="https://wiki2.gamer.com.tw/wiki.php?n=7501:%E7%94%9F%E7%89%A9%E5%AD%B8%E5%9C%B0%E5%9C%96" TargetMode="External"/><Relationship Id="rId18" Type="http://schemas.openxmlformats.org/officeDocument/2006/relationships/hyperlink" Target="http://wiki2.gamer.com.tw/wiki.php?n=7501%3A%E5%8E%AD%E6%B0%B4%E7%9A%84%E6%B2%B3%E9%A6%AC&amp;ss=7501" TargetMode="External"/><Relationship Id="rId39" Type="http://schemas.openxmlformats.org/officeDocument/2006/relationships/hyperlink" Target="http://wiki2.gamer.com.tw/wiki.php?n=7501:TA2_Vinland&amp;ss=48576" TargetMode="External"/><Relationship Id="rId109" Type="http://schemas.openxmlformats.org/officeDocument/2006/relationships/hyperlink" Target="http://wiki2.gamer.com.tw/wiki.php?n=7501:%E8%AA%BF%E6%9F%A5%E8%AA%A4%E5%85%A5%E7%9A%84%E5%B3%B6%E5%B6%BC" TargetMode="External"/><Relationship Id="rId34" Type="http://schemas.openxmlformats.org/officeDocument/2006/relationships/hyperlink" Target="http://wiki2.gamer.com.tw/wiki.php?n=7501%3A%E5%9C%A8%E9%BB%91%E6%9A%97%E4%B8%AD%E8%A0%A2%E5%8B%95%E7%9A%84%E9%99%B0%E5%BD%B1&amp;ss=7501" TargetMode="External"/><Relationship Id="rId50" Type="http://schemas.openxmlformats.org/officeDocument/2006/relationships/hyperlink" Target="http://wiki2.gamer.com.tw/wiki.php?n=7501%3A%E7%94%A2%E9%A6%99%E6%96%99%E7%9A%84%E8%B2%93&amp;ss=7501" TargetMode="External"/><Relationship Id="rId55" Type="http://schemas.openxmlformats.org/officeDocument/2006/relationships/hyperlink" Target="http://wiki2.gamer.com.tw/wiki.php?n=7501%3A%E6%9C%80%E5%BC%B7%E7%9A%84%E9%BC%B4%E9%BC%A0&amp;ss=7501" TargetMode="External"/><Relationship Id="rId76" Type="http://schemas.openxmlformats.org/officeDocument/2006/relationships/hyperlink" Target="http://wiki2.gamer.com.tw/wiki.php?n=7501:%E9%B9%BF%E7%9A%AE%E4%B9%8B%E6%89%80%E6%9C%89" TargetMode="External"/><Relationship Id="rId97" Type="http://schemas.openxmlformats.org/officeDocument/2006/relationships/hyperlink" Target="http://wiki2.gamer.com.tw/wiki.php?n=7501:%E9%86%AB%E7%94%9F%E6%89%80%E5%B0%8B%E6%89%BE%E7%9A%84%E6%AF%92%E8%9B%87" TargetMode="External"/><Relationship Id="rId104" Type="http://schemas.openxmlformats.org/officeDocument/2006/relationships/hyperlink" Target="http://wiki2.gamer.com.tw/wiki.php?n=7501:%E6%A3%B2%E6%81%AF%E6%96%BC%E6%B5%B7%E4%B8%AD%E7%9A%84%E8%9C%A5%E8%9D%AA" TargetMode="External"/><Relationship Id="rId120" Type="http://schemas.openxmlformats.org/officeDocument/2006/relationships/hyperlink" Target="http://wiki2.gamer.com.tw/wiki.php?n=7501%3A%E6%A3%B2%E6%81%AF%E6%96%BC%E5%B3%B6%E4%B8%8A%E7%9A%84%E7%8C%B4%E5%AD%90&amp;ss=7501" TargetMode="External"/><Relationship Id="rId125" Type="http://schemas.openxmlformats.org/officeDocument/2006/relationships/hyperlink" Target="https://wiki2.gamer.com.tw/wiki.php?n=7501%3A%E7%82%BA%E4%BA%86%E7%A8%AE%E7%BE%A4&amp;ss=7501" TargetMode="External"/><Relationship Id="rId141" Type="http://schemas.openxmlformats.org/officeDocument/2006/relationships/hyperlink" Target="http://wiki2.gamer.com.tw/wiki.php?n=7501%3A%E7%94%9F%E7%89%A9%E5%AD%B8%E5%9C%B0%E5%9C%96" TargetMode="External"/><Relationship Id="rId146" Type="http://schemas.openxmlformats.org/officeDocument/2006/relationships/hyperlink" Target="http://wiki2.gamer.com.tw/wiki.php?n=7501%3A%E5%8D%B0%E5%BA%A6%E7%9A%84%E5%A4%A7%E8%9B%87&amp;ss=7501" TargetMode="External"/><Relationship Id="rId16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88" Type="http://schemas.openxmlformats.org/officeDocument/2006/relationships/hyperlink" Target="http://wiki2.gamer.com.tw/wiki.php?n=7501%3A%E5%8B%95%E6%A4%8D%E7%89%A9%E7%9A%84%E6%A8%82%E5%9C%92&amp;ss=7501" TargetMode="External"/><Relationship Id="rId7" Type="http://schemas.openxmlformats.org/officeDocument/2006/relationships/hyperlink" Target="http://wiki2.gamer.com.tw/wiki.php?n=7501%3A%E7%8D%B5%E7%8A%AC" TargetMode="External"/><Relationship Id="rId71" Type="http://schemas.openxmlformats.org/officeDocument/2006/relationships/hyperlink" Target="http://wiki2.gamer.com.tw/wiki.php?n=7501%3A%E5%A4%A7%E6%B2%99%E6%BC%A0&amp;ss=7501" TargetMode="External"/><Relationship Id="rId92" Type="http://schemas.openxmlformats.org/officeDocument/2006/relationships/hyperlink" Target="http://wiki2.gamer.com.tw/wiki.php?n=7501:%E8%AA%BF%E6%9F%A5%E5%B3%B6%E4%B8%8A%E7%9A%84%E7%94%9F%E7%89%A9" TargetMode="External"/><Relationship Id="rId162" Type="http://schemas.openxmlformats.org/officeDocument/2006/relationships/hyperlink" Target="http://gvdb.mydns.jp/db/module/QuestDB/action/QuestShow?id=5463" TargetMode="External"/><Relationship Id="rId183" Type="http://schemas.openxmlformats.org/officeDocument/2006/relationships/hyperlink" Target="http://wiki2.gamer.com.tw/wiki.php?n=7501%3A%E9%BB%91%E7%9C%BC%E7%9D%9B%E6%B5%B7%E7%8D%B8&amp;ss=7501" TargetMode="External"/><Relationship Id="rId213" Type="http://schemas.openxmlformats.org/officeDocument/2006/relationships/hyperlink" Target="https://wiki2.gamer.com.tw/wiki.php?n=7501%3A%E5%AE%8C%E5%85%A8%E6%98%AF%E4%BE%8B%E5%A4%96&amp;ss=7501" TargetMode="External"/><Relationship Id="rId218" Type="http://schemas.openxmlformats.org/officeDocument/2006/relationships/hyperlink" Target="https://wiki2.gamer.com.tw/wiki.php?n=7501%3A%E6%9B%BF%E4%BB%A3%E7%A8%85%E9%87%91&amp;ss=7501" TargetMode="External"/><Relationship Id="rId2" Type="http://schemas.openxmlformats.org/officeDocument/2006/relationships/hyperlink" Target="http://wiki2.gamer.com.tw/wiki.php?n=7501:%E7%99%BD%E7%A5%9E%E7%B3%BB%E5%88%97" TargetMode="External"/><Relationship Id="rId29" Type="http://schemas.openxmlformats.org/officeDocument/2006/relationships/hyperlink" Target="http://wiki2.gamer.com.tw/wiki.php?n=7501:%E8%A5%BF%E4%BC%AF%E5%88%A9%E4%BA%9E%E7%9A%84%E9%BA%9D%E9%A6%99" TargetMode="External"/><Relationship Id="rId24" Type="http://schemas.openxmlformats.org/officeDocument/2006/relationships/hyperlink" Target="http://wiki2.gamer.com.tw/wiki.php?n=7501%3A%E8%A2%AB%E7%A8%B1%E7%82%BA%E6%83%A1%E9%AD%94%E7%9A%84%E7%94%9F%E7%89%A9&amp;ss=7501" TargetMode="External"/><Relationship Id="rId40" Type="http://schemas.openxmlformats.org/officeDocument/2006/relationships/hyperlink" Target="http://wiki2.gamer.com.tw/wiki.php?n=7501%3A%E6%BC%81%E5%A4%AB%E7%9A%84%E5%A4%A5%E4%BC%B4" TargetMode="External"/><Relationship Id="rId45" Type="http://schemas.openxmlformats.org/officeDocument/2006/relationships/hyperlink" Target="http://wiki2.gamer.com.tw/wiki.php?n=7501%3A%E5%A5%87%E6%80%AA&amp;ss=7501" TargetMode="External"/><Relationship Id="rId66" Type="http://schemas.openxmlformats.org/officeDocument/2006/relationships/hyperlink" Target="http://wiki2.gamer.com.tw/wiki.php?n=7501:%E5%8D%B1%E9%9A%AA%E7%9A%84%E6%B5%B7%E5%B3%BD" TargetMode="External"/><Relationship Id="rId87" Type="http://schemas.openxmlformats.org/officeDocument/2006/relationships/hyperlink" Target="https://wiki2.gamer.com.tw/wiki.php?n=7501%3A%E9%A6%AC%E8%96%A9%E5%85%8B%E5%9C%96%E6%A1%88%E8%8A%B1%E7%B4%8B%E7%9A%84%E7%94%B2%E6%AE%BC&amp;ss=7501" TargetMode="External"/><Relationship Id="rId110" Type="http://schemas.openxmlformats.org/officeDocument/2006/relationships/hyperlink" Target="http://wiki2.gamer.com.tw/wiki.php?n=7501%3A%E9%BB%91%E8%80%B3%E6%9C%B5%E7%9A%84%E9%87%8E%E7%8D%B8&amp;ss=7501" TargetMode="External"/><Relationship Id="rId115" Type="http://schemas.openxmlformats.org/officeDocument/2006/relationships/hyperlink" Target="http://wiki2.gamer.com.tw/wiki.php?n=7501:%E8%AA%BF%E6%9F%A5%E5%8C%97%E6%AD%90%E7%9A%84%E6%AF%92%E8%9B%87" TargetMode="External"/><Relationship Id="rId131" Type="http://schemas.openxmlformats.org/officeDocument/2006/relationships/hyperlink" Target="http://wiki2.gamer.com.tw/wiki.php?n=7501:%E6%AF%92%E8%9B%87%E7%9A%84%E5%A8%81%E8%84%85" TargetMode="External"/><Relationship Id="rId136" Type="http://schemas.openxmlformats.org/officeDocument/2006/relationships/hyperlink" Target="https://gvdb.mydns.jp/r/kXxwYErVmI" TargetMode="External"/><Relationship Id="rId157" Type="http://schemas.openxmlformats.org/officeDocument/2006/relationships/hyperlink" Target="http://wiki2.gamer.com.tw/wiki.php?n=7501:%E8%BF%BD%E5%B0%8B%E8%99%B9%E5%BD%A9" TargetMode="External"/><Relationship Id="rId178" Type="http://schemas.openxmlformats.org/officeDocument/2006/relationships/hyperlink" Target="http://wiki2.gamer.com.tw/wiki.php?n=7501%3A%E7%94%9F%E7%89%A9%E5%AD%B8%E5%9C%B0%E5%9C%96" TargetMode="External"/><Relationship Id="rId61" Type="http://schemas.openxmlformats.org/officeDocument/2006/relationships/hyperlink" Target="http://wiki2.gamer.com.tw/wiki.php?n=7501%3A%E9%BB%91%E8%89%B2%E7%9A%84%E7%8C%9B%E7%8D%B8&amp;ss=7501" TargetMode="External"/><Relationship Id="rId82" Type="http://schemas.openxmlformats.org/officeDocument/2006/relationships/hyperlink" Target="https://wiki2.gamer.com.tw/wiki.php?n=7501%3A%E5%8D%97%E7%BE%8E%E7%9A%84%E8%B3%A2%E8%80%85&amp;ss=7501" TargetMode="External"/><Relationship Id="rId152" Type="http://schemas.openxmlformats.org/officeDocument/2006/relationships/hyperlink" Target="http://wiki2.gamer.com.tw/wiki.php?n=7501%3A%E9%95%B7%E6%BB%BF%E9%BB%91%E6%AF%9B%E7%9A%84%E7%94%9F%E7%89%A9&amp;ss=7501" TargetMode="External"/><Relationship Id="rId173" Type="http://schemas.openxmlformats.org/officeDocument/2006/relationships/hyperlink" Target="http://wiki2.gamer.com.tw/wiki.php?n=7501%3A%E7%94%9F%E7%89%A9%E5%AD%B8%E5%9C%B0%E5%9C%96" TargetMode="External"/><Relationship Id="rId194" Type="http://schemas.openxmlformats.org/officeDocument/2006/relationships/hyperlink" Target="http://wiki2.gamer.com.tw/wiki.php?n=7501%3A%E7%94%9F%E7%89%A9%E5%AD%B8%E5%9C%B0%E5%9C%96" TargetMode="External"/><Relationship Id="rId199" Type="http://schemas.openxmlformats.org/officeDocument/2006/relationships/hyperlink" Target="https://wiki2.gamer.com.tw/wiki.php?n=7501%3A%E5%87%8D%E5%9C%9F%E7%9A%84%E6%A3%AE%E6%9E%97&amp;ss=7501" TargetMode="External"/><Relationship Id="rId203" Type="http://schemas.openxmlformats.org/officeDocument/2006/relationships/hyperlink" Target="https://wiki2.gamer.com.tw/wiki.php?n=7501%3A%E5%84%AA%E7%A7%80%E7%9A%84%E5%AE%B6%E7%95%9C&amp;ss=7501" TargetMode="External"/><Relationship Id="rId208" Type="http://schemas.openxmlformats.org/officeDocument/2006/relationships/hyperlink" Target="https://wiki2.gamer.com.tw/wiki.php?n=7501:%E6%8B%89%E5%9C%96%E6%89%80%E9%97%9C%E5%BF%83%E7%9A%84%E7%8B%97" TargetMode="External"/><Relationship Id="rId19" Type="http://schemas.openxmlformats.org/officeDocument/2006/relationships/hyperlink" Target="http://wiki2.gamer.com.tw/wiki.php?n=7501:%E5%B1%B1%E4%B8%AD%E7%9A%84%E5%8D%B1%E9%9A%AA%E7%94%9F%E7%89%A9" TargetMode="External"/><Relationship Id="rId14" Type="http://schemas.openxmlformats.org/officeDocument/2006/relationships/hyperlink" Target="https://wiki2.gamer.com.tw/wiki.php?n=7501:%E7%94%9F%E7%89%A9%E5%AD%B8%E5%9C%B0%E5%9C%96" TargetMode="External"/><Relationship Id="rId30" Type="http://schemas.openxmlformats.org/officeDocument/2006/relationships/hyperlink" Target="http://wiki2.gamer.com.tw/wiki.php?n=7501%3A%E5%8D%B1%E9%9A%AA%E7%9A%84%E9%9B%B2&amp;ss=7501" TargetMode="External"/><Relationship Id="rId35" Type="http://schemas.openxmlformats.org/officeDocument/2006/relationships/hyperlink" Target="http://wiki2.gamer.com.tw/wiki.php?n=7501%3A%E7%99%BD%E8%89%B2%E7%9A%84%E5%A4%A7%E8%A1%A3&amp;ss=7501" TargetMode="External"/><Relationship Id="rId56" Type="http://schemas.openxmlformats.org/officeDocument/2006/relationships/hyperlink" Target="http://wiki2.gamer.com.tw/wiki.php?n=7501%3A%E5%8D%B1%E9%9A%AA%E7%9A%84%E9%9B%B2&amp;ss=7501" TargetMode="External"/><Relationship Id="rId77" Type="http://schemas.openxmlformats.org/officeDocument/2006/relationships/hyperlink" Target="http://wiki2.gamer.com.tw/wiki.php?n=7501:GA1_GranAtlas&amp;ss=7501&amp;f=M" TargetMode="External"/><Relationship Id="rId100" Type="http://schemas.openxmlformats.org/officeDocument/2006/relationships/hyperlink" Target="http://wiki2.gamer.com.tw/wiki.php?n=7501%3A%E5%A4%A7%E5%9C%B0%E7%9A%84%E8%BA%8D%E5%8B%95&amp;ss=7501" TargetMode="External"/><Relationship Id="rId105" Type="http://schemas.openxmlformats.org/officeDocument/2006/relationships/hyperlink" Target="http://wiki2.gamer.com.tw/wiki.php?n=7501%3A%E7%8D%B5%E7%8A%AC&amp;ss=7501" TargetMode="External"/><Relationship Id="rId126" Type="http://schemas.openxmlformats.org/officeDocument/2006/relationships/hyperlink" Target="http://wiki2.gamer.com.tw/wiki.php?n=7501%3A%E9%A0%98%E5%8F%A3%E7%9A%84%E9%A1%8F%E8%89%B2&amp;ss=7501" TargetMode="External"/><Relationship Id="rId147" Type="http://schemas.openxmlformats.org/officeDocument/2006/relationships/hyperlink" Target="http://wiki2.gamer.com.tw/wiki.php?n=7501%3A%E7%BA%8F%E8%91%97%E4%B8%8D%E6%94%BE&amp;ss=7501" TargetMode="External"/><Relationship Id="rId168" Type="http://schemas.openxmlformats.org/officeDocument/2006/relationships/hyperlink" Target="http://wiki2.gamer.com.tw/wiki.php?n=7501%3A%E8%A4%90%E8%89%B2%E7%9A%84%E6%B5%B7%E7%8D%B8&amp;ss=7501" TargetMode="External"/><Relationship Id="rId8" Type="http://schemas.openxmlformats.org/officeDocument/2006/relationships/hyperlink" Target="http://wiki2.gamer.com.tw/wiki.php?n=7501%3A%E7%8D%B5%E7%8A%AC" TargetMode="External"/><Relationship Id="rId51" Type="http://schemas.openxmlformats.org/officeDocument/2006/relationships/hyperlink" Target="http://wiki2.gamer.com.tw/wiki.php?n=7501:%E8%87%89%E8%89%B2%E9%AE%AE%E7%B4%85%E7%9A%84%E8%9C%A5%E8%9D%AA" TargetMode="External"/><Relationship Id="rId72" Type="http://schemas.openxmlformats.org/officeDocument/2006/relationships/hyperlink" Target="http://wiki2.gamer.com.tw/wiki.php?n=7501%3A%E5%B0%96%E8%B9%84&amp;ss=7501" TargetMode="External"/><Relationship Id="rId93" Type="http://schemas.openxmlformats.org/officeDocument/2006/relationships/hyperlink" Target="https://wiki2.gamer.com.tw/wiki.php?n=7501%3A%E7%8C%B4%E5%AD%90%E7%9A%84%E7%94%9F%E6%85%8B%E8%AA%BF%E6%9F%A5&amp;ss=7501" TargetMode="External"/><Relationship Id="rId98" Type="http://schemas.openxmlformats.org/officeDocument/2006/relationships/hyperlink" Target="http://wiki2.gamer.com.tw/wiki.php?n=7501:GA1_GranAtlas&amp;ss=7501&amp;f=M" TargetMode="External"/><Relationship Id="rId121" Type="http://schemas.openxmlformats.org/officeDocument/2006/relationships/hyperlink" Target="http://wiki2.gamer.com.tw/wiki.php?n=7501%3A%E8%97%8D%E8%89%B2%E9%87%8E%E7%8D%B8%E7%9A%84%E8%AA%BF%E6%9F%A5&amp;ss=7501" TargetMode="External"/><Relationship Id="rId142" Type="http://schemas.openxmlformats.org/officeDocument/2006/relationships/hyperlink" Target="http://wiki2.gamer.com.tw/wiki.php?n=7501%3A%E9%BB%91%E7%99%BD%E7%9B%B8%E9%96%93%E7%9A%84%E6%A2%9D%E7%8B%80%E8%8A%B1%E7%B4%8B&amp;ss=7501" TargetMode="External"/><Relationship Id="rId163" Type="http://schemas.openxmlformats.org/officeDocument/2006/relationships/hyperlink" Target="http://wiki2.gamer.com.tw/wiki.php?n=7501%3A%E7%94%9F%E7%89%A9%E5%AD%B8%E5%9C%B0%E5%9C%96" TargetMode="External"/><Relationship Id="rId184" Type="http://schemas.openxmlformats.org/officeDocument/2006/relationships/hyperlink" Target="http://wiki2.gamer.com.tw/wiki.php?n=7501%3A%E7%83%8F%E9%BE%9C%E8%B4%8F%E5%85%94%E5%AD%90&amp;ss=7501" TargetMode="External"/><Relationship Id="rId189" Type="http://schemas.openxmlformats.org/officeDocument/2006/relationships/hyperlink" Target="http://wiki2.gamer.com.tw/wiki.php?n=7501:%E6%9D%B1%E6%96%B9%E7%9B%A1%E9%A0%AD%E4%B9%8B%E5%8A%A0%E6%8B%89%E5%B7%B4%E5%93%A5" TargetMode="External"/><Relationship Id="rId219" Type="http://schemas.openxmlformats.org/officeDocument/2006/relationships/hyperlink" Target="https://wiki2.gamer.com.tw/wiki.php?n=7501:%E9%86%AB%E7%94%9F%E6%89%80%E6%89%BE%E5%B0%8B%E7%9A%84%E6%AF%92%E8%9B%87" TargetMode="External"/><Relationship Id="rId3" Type="http://schemas.openxmlformats.org/officeDocument/2006/relationships/hyperlink" Target="http://wiki2.gamer.com.tw/wiki.php?n=7501:%E7%99%BD%E7%A5%9E%E7%B3%BB%E5%88%97" TargetMode="External"/><Relationship Id="rId214" Type="http://schemas.openxmlformats.org/officeDocument/2006/relationships/hyperlink" Target="https://wiki2.gamer.com.tw/wiki.php?n=7501%3A%E5%B0%8B%E6%89%BE%E5%8F%88%E5%A4%A7%E5%8F%88%E6%BA%AB%E5%92%8C%E7%9A%84%E8%9D%99%E8%9D%A0&amp;ss=7501" TargetMode="External"/><Relationship Id="rId25" Type="http://schemas.openxmlformats.org/officeDocument/2006/relationships/hyperlink" Target="http://wiki2.gamer.com.tw/wiki.php?n=7501%3A%E9%A6%AC%E9%81%94%E5%8A%A0%E6%96%AF%E5%8A%A0%E7%9A%84%E7%8E%8B%E8%80%85&amp;ss=7501" TargetMode="External"/><Relationship Id="rId46" Type="http://schemas.openxmlformats.org/officeDocument/2006/relationships/hyperlink" Target="http://wiki2.gamer.com.tw/wiki.php?n=7501%3A%E6%BD%9B%E4%BC%8F%E5%9C%A8%E6%B2%B3%E4%B8%AD%E7%9A%84%E5%B7%A8%E5%A4%A7%E7%94%9F%E7%89%A9&amp;ss=7501" TargetMode="External"/><Relationship Id="rId67" Type="http://schemas.openxmlformats.org/officeDocument/2006/relationships/hyperlink" Target="http://wiki2.gamer.com.tw/wiki.php?n=7501:%E5%86%8D%E6%AC%A1%E5%B0%8B%E6%B1%82%E6%96%B0%E5%A4%A9%E5%9C%B0" TargetMode="External"/><Relationship Id="rId116" Type="http://schemas.openxmlformats.org/officeDocument/2006/relationships/hyperlink" Target="http://wiki2.gamer.com.tw/wiki.php?n=7501%3A%E5%90%83%E8%9B%87%E7%9A%84%E6%AF%92%E8%9B%87&amp;ss=7501" TargetMode="External"/><Relationship Id="rId137" Type="http://schemas.openxmlformats.org/officeDocument/2006/relationships/hyperlink" Target="http://wiki2.gamer.com.tw/wiki.php?n=7501%3A%E5%83%8F%E5%9C%93%E6%9C%A8%E7%9A%84%E5%8B%95%E7%89%A9&amp;ss=7501" TargetMode="External"/><Relationship Id="rId158" Type="http://schemas.openxmlformats.org/officeDocument/2006/relationships/hyperlink" Target="http://wiki2.gamer.com.tw/wiki.php?n=7501%3A%E9%BB%91%E7%99%BD%E7%9B%B8%E9%96%93%E7%9A%84%E6%A2%9D%E7%8B%80%E8%8A%B1%E7%B4%8B&amp;ss=7501" TargetMode="External"/><Relationship Id="rId20" Type="http://schemas.openxmlformats.org/officeDocument/2006/relationships/hyperlink" Target="http://wiki2.gamer.com.tw/wiki.php?n=7501:%E7%8E%8B%E5%A6%83%E8%88%87%E7%8C%B4" TargetMode="External"/><Relationship Id="rId41" Type="http://schemas.openxmlformats.org/officeDocument/2006/relationships/hyperlink" Target="http://wiki2.gamer.com.tw/wiki.php?ss=7501&amp;n=7501:%E5%BC%95%E4%BB%A5%E7%82%BA%E5%82%B2%E7%9A%84%E7%8B%97" TargetMode="External"/><Relationship Id="rId62" Type="http://schemas.openxmlformats.org/officeDocument/2006/relationships/hyperlink" Target="http://wiki2.gamer.com.tw/wiki.php?n=7501%3A%E7%8D%B5%E7%8A%AC&amp;ss=7501" TargetMode="External"/><Relationship Id="rId83" Type="http://schemas.openxmlformats.org/officeDocument/2006/relationships/hyperlink" Target="http://wiki2.gamer.com.tw/wiki.php?n=7501%3A%E8%A1%8C%E5%8B%95%E9%81%B2%E7%B7%A9%E7%9A%84%E7%94%9F%E7%89%A9&amp;ss=7501" TargetMode="External"/><Relationship Id="rId88" Type="http://schemas.openxmlformats.org/officeDocument/2006/relationships/hyperlink" Target="https://wiki2.gamer.com.tw/wiki.php?n=7501%3A%E8%AA%BF%E6%9F%A5%E5%A5%87%E5%A6%99%E7%9A%84%E5%82%B3%E8%81%9E&amp;ss=7501" TargetMode="External"/><Relationship Id="rId111" Type="http://schemas.openxmlformats.org/officeDocument/2006/relationships/hyperlink" Target="http://wiki2.gamer.com.tw/wiki.php?n=7501%3A%E4%B8%8D%E4%B8%8B%E6%B0%B4%E7%9A%84%E7%83%8F%E9%BE%9C&amp;ss=7501" TargetMode="External"/><Relationship Id="rId132" Type="http://schemas.openxmlformats.org/officeDocument/2006/relationships/hyperlink" Target="http://wiki2.gamer.com.tw/wiki.php?n=7501:%E8%AA%BF%E6%9F%BB%E5%B1%8B%E4%B9%85%E5%B3%B6%E7%9A%84%E7%8C%B4%E5%AD%90" TargetMode="External"/><Relationship Id="rId153" Type="http://schemas.openxmlformats.org/officeDocument/2006/relationships/hyperlink" Target="http://wiki2.gamer.com.tw/wiki.php?n=7501:%E6%9D%B1%E6%96%B9%E7%9B%A1%E9%A0%AD%E4%B9%8B%E5%8A%A0%E6%8B%89%E5%B7%B4%E5%93%A5" TargetMode="External"/><Relationship Id="rId174" Type="http://schemas.openxmlformats.org/officeDocument/2006/relationships/hyperlink" Target="http://wiki2.gamer.com.tw/wiki.php?n=7501%3A%E7%94%9F%E7%89%A9%E5%AD%B8%E5%9C%B0%E5%9C%96" TargetMode="External"/><Relationship Id="rId179" Type="http://schemas.openxmlformats.org/officeDocument/2006/relationships/hyperlink" Target="http://wiki2.gamer.com.tw/wiki.php?n=7501%3A%E7%94%9F%E7%89%A9%E5%AD%B8%E5%9C%B0%E5%9C%96" TargetMode="External"/><Relationship Id="rId195" Type="http://schemas.openxmlformats.org/officeDocument/2006/relationships/hyperlink" Target="http://wiki2.gamer.com.tw/wiki.php?n=7501%3A%E7%94%9F%E7%89%A9%E5%AD%B8%E5%9C%B0%E5%9C%96" TargetMode="External"/><Relationship Id="rId209" Type="http://schemas.openxmlformats.org/officeDocument/2006/relationships/hyperlink" Target="https://wiki2.gamer.com.tw/wiki.php?n=7501%3A%E6%9C%89%E6%AF%92%E7%9A%84%E5%A4%A7%E8%9B%87&amp;ss=7501" TargetMode="External"/><Relationship Id="rId190" Type="http://schemas.openxmlformats.org/officeDocument/2006/relationships/hyperlink" Target="http://wiki2.gamer.com.tw/wiki.php?n=7501%3A%E8%AA%BF%E6%9F%A5%E6%96%B0%E5%A4%A7%E9%99%B8%E6%9D%B1%E5%B2%B8&amp;ss=7501" TargetMode="External"/><Relationship Id="rId204" Type="http://schemas.openxmlformats.org/officeDocument/2006/relationships/hyperlink" Target="https://wiki2.gamer.com.tw/wiki.php?n=7501%3A%E7%99%BC%E5%91%86%E7%9A%84%E8%87%89&amp;ss=7501" TargetMode="External"/><Relationship Id="rId220" Type="http://schemas.openxmlformats.org/officeDocument/2006/relationships/table" Target="../tables/table12.xml"/><Relationship Id="rId15" Type="http://schemas.openxmlformats.org/officeDocument/2006/relationships/hyperlink" Target="https://gvdb.mydns.jp/r/YEM2nJ7znE" TargetMode="External"/><Relationship Id="rId36" Type="http://schemas.openxmlformats.org/officeDocument/2006/relationships/hyperlink" Target="http://wiki2.gamer.com.tw/wiki.php?n=7501%3A%E6%9C%80%E5%BC%B7%E7%9A%84%E9%BC%B4%E9%BC%A0&amp;ss=7501" TargetMode="External"/><Relationship Id="rId57" Type="http://schemas.openxmlformats.org/officeDocument/2006/relationships/hyperlink" Target="http://wiki2.gamer.com.tw/wiki.php?n=7501%3A%E9%80%9A%E5%BE%80%E5%8D%A1%E5%88%A9%E5%8D%A1%E7%89%B9%E7%9A%84%E8%B7%AF%E6%A8%99&amp;ss=7501" TargetMode="External"/><Relationship Id="rId106" Type="http://schemas.openxmlformats.org/officeDocument/2006/relationships/hyperlink" Target="http://wiki2.gamer.com.tw/wiki.php?n=7501:%E6%9C%83%E5%94%B1%E6%AD%8C%E7%9A%84%E9%B3%A5" TargetMode="External"/><Relationship Id="rId127" Type="http://schemas.openxmlformats.org/officeDocument/2006/relationships/hyperlink" Target="http://wiki2.gamer.com.tw/wiki.php?n=7501%3A%E9%BB%91%E8%80%B3%E6%9C%B5%E7%9A%84%E9%87%8E%E7%8D%B8&amp;ss=7501" TargetMode="External"/><Relationship Id="rId10" Type="http://schemas.openxmlformats.org/officeDocument/2006/relationships/hyperlink" Target="https://wiki2.gamer.com.tw/wiki.php?n=7501:%E7%94%9F%E7%89%A9%E5%AD%B8%E5%9C%B0%E5%9C%96" TargetMode="External"/><Relationship Id="rId31" Type="http://schemas.openxmlformats.org/officeDocument/2006/relationships/hyperlink" Target="http://wiki2.gamer.com.tw/wiki.php?n=7501:%E6%8B%89%E5%9C%96%E6%89%80%E9%97%9C%E5%BF%83%E7%9A%84%E7%8B%97" TargetMode="External"/><Relationship Id="rId52" Type="http://schemas.openxmlformats.org/officeDocument/2006/relationships/hyperlink" Target="http://wiki2.gamer.com.tw/wiki.php?n=7501:%E5%B7%B4%E7%88%BE%E8%92%82%E7%B8%BD%E7%AE%A1%E7%9A%84%E8%88%88%E8%B6%A3" TargetMode="External"/><Relationship Id="rId73" Type="http://schemas.openxmlformats.org/officeDocument/2006/relationships/hyperlink" Target="http://wiki2.gamer.com.tw/wiki.php?n=7501%3A%E9%9D%A2%E7%9B%AE%E5%9A%87%E4%BA%BA%E7%9A%84%E7%8C%B4%E5%AD%90&amp;ss=7501" TargetMode="External"/><Relationship Id="rId78" Type="http://schemas.openxmlformats.org/officeDocument/2006/relationships/hyperlink" Target="http://wiki2.gamer.com.tw/wiki.php?n=7501%3A%E4%B8%8D%E8%A6%8B%E8%B9%A4%E5%BD%B1%E7%9A%84%E7%94%9F%E7%89%A9&amp;ss=7501" TargetMode="External"/><Relationship Id="rId94" Type="http://schemas.openxmlformats.org/officeDocument/2006/relationships/hyperlink" Target="http://wiki2.gamer.com.tw/wiki.php?n=7501%3A%E5%9C%A8%E6%AF%8D%E8%A6%AA%E7%9A%84%E8%83%8C%E4%B8%8A&amp;ss=7501" TargetMode="External"/><Relationship Id="rId99" Type="http://schemas.openxmlformats.org/officeDocument/2006/relationships/hyperlink" Target="http://wiki2.gamer.com.tw/wiki.php?n=7501:%E5%8F%97%E4%B8%AD%E6%96%B7%E7%9A%84%E5%A7%94%E8%A8%97" TargetMode="External"/><Relationship Id="rId101" Type="http://schemas.openxmlformats.org/officeDocument/2006/relationships/hyperlink" Target="http://wiki2.gamer.com.tw/wiki.php?n=7501%3A%E5%A4%9A%E6%B1%9E%E6%97%8F%E7%9A%84%E7%A5%9E%E8%A9%B1&amp;ss=7501" TargetMode="External"/><Relationship Id="rId122" Type="http://schemas.openxmlformats.org/officeDocument/2006/relationships/hyperlink" Target="http://wiki2.gamer.com.tw/wiki.php?n=7501:TA3_GreatPlains&amp;ss=7501&amp;f=M" TargetMode="External"/><Relationship Id="rId143" Type="http://schemas.openxmlformats.org/officeDocument/2006/relationships/hyperlink" Target="http://wiki2.gamer.com.tw/wiki.php?n=7501:GA3_WildWest&amp;ss=7501&amp;f=M" TargetMode="External"/><Relationship Id="rId148" Type="http://schemas.openxmlformats.org/officeDocument/2006/relationships/hyperlink" Target="http://wiki2.gamer.com.tw/wiki.php?n=7501%3A%E5%94%B1%E6%AD%8C%E7%9A%84%E7%8B%97&amp;ss=7501" TargetMode="External"/><Relationship Id="rId164" Type="http://schemas.openxmlformats.org/officeDocument/2006/relationships/hyperlink" Target="http://wiki2.gamer.com.tw/wiki.php?n=7501%3A%E4%B8%8D%E4%B8%8B%E6%B0%B4%E7%9A%84%E7%83%8F%E9%BE%9C&amp;ss=7501" TargetMode="External"/><Relationship Id="rId169" Type="http://schemas.openxmlformats.org/officeDocument/2006/relationships/hyperlink" Target="http://wiki2.gamer.com.tw/wiki.php?n=7501%3A%E7%94%9F%E7%89%A9%E5%AD%B8%E5%9C%B0%E5%9C%96" TargetMode="External"/><Relationship Id="rId185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4" Type="http://schemas.openxmlformats.org/officeDocument/2006/relationships/hyperlink" Target="http://wiki2.gamer.com.tw/wiki.php?n=7501:%E7%8D%B5%E4%BA%BA%E7%B3%BB%E5%88%97" TargetMode="External"/><Relationship Id="rId9" Type="http://schemas.openxmlformats.org/officeDocument/2006/relationships/hyperlink" Target="http://gvo.cbo.com.tw/ADV_MissionDetail.aspx?MID=4056" TargetMode="External"/><Relationship Id="rId180" Type="http://schemas.openxmlformats.org/officeDocument/2006/relationships/hyperlink" Target="http://wiki2.gamer.com.tw/wiki.php?n=7501%3A%E7%94%9F%E7%89%A9%E5%AD%B8%E5%9C%B0%E5%9C%96" TargetMode="External"/><Relationship Id="rId210" Type="http://schemas.openxmlformats.org/officeDocument/2006/relationships/hyperlink" Target="https://wiki2.gamer.com.tw/wiki.php?n=7501%3A%E9%9D%9E%E6%B4%B2%E8%A6%8B%E8%81%9E%E9%8C%84&amp;ss=7501" TargetMode="External"/><Relationship Id="rId215" Type="http://schemas.openxmlformats.org/officeDocument/2006/relationships/hyperlink" Target="https://wiki2.gamer.com.tw/wiki.php?n=7501%3A%E5%B7%B4%E6%8B%BF%E9%A6%AC%E6%83%A1%E8%87%AD%E4%BA%8B%E4%BB%B6%E7%B0%BF&amp;ss=7501" TargetMode="External"/><Relationship Id="rId26" Type="http://schemas.openxmlformats.org/officeDocument/2006/relationships/hyperlink" Target="http://wiki2.gamer.com.tw/wiki.php?n=7501%3A%E5%86%8D%E6%AC%A1%E8%BF%BD%E8%B9%A4&amp;ss=7501" TargetMode="External"/><Relationship Id="rId47" Type="http://schemas.openxmlformats.org/officeDocument/2006/relationships/hyperlink" Target="http://wiki2.gamer.com.tw/wiki.php?n=7501:%E8%8F%AF%E5%8D%97%E7%9A%84%E5%A4%A7%E4%BD%9B" TargetMode="External"/><Relationship Id="rId68" Type="http://schemas.openxmlformats.org/officeDocument/2006/relationships/hyperlink" Target="https://wiki2.gamer.com.tw/wiki.php?n=7501%3A%E9%A6%AC%E8%96%A9%E5%85%8B%E5%9C%96%E6%A1%88%E8%8A%B1%E7%B4%8B%E7%9A%84%E7%94%B2%E6%AE%BC&amp;ss=7501" TargetMode="External"/><Relationship Id="rId89" Type="http://schemas.openxmlformats.org/officeDocument/2006/relationships/hyperlink" Target="http://wiki2.gamer.com.tw/wiki.php?n=7501%3A%E5%90%83%E7%AB%B9%E8%80%85&amp;ss=7501" TargetMode="External"/><Relationship Id="rId112" Type="http://schemas.openxmlformats.org/officeDocument/2006/relationships/hyperlink" Target="http://wiki2.gamer.com.tw/wiki.php?n=7501%3A%E8%AA%BF%E6%9F%A5%E5%B3%B6%E4%B8%8A%E7%9A%84%E7%94%9F%E7%89%A9&amp;ss=7501" TargetMode="External"/><Relationship Id="rId133" Type="http://schemas.openxmlformats.org/officeDocument/2006/relationships/hyperlink" Target="http://wiki2.gamer.com.tw/wiki.php?n=7501%3A%E9%BE%8D%E4%B9%8B%E5%A4%A7%E5%9C%B0&amp;ss=7501&amp;mpath=,200," TargetMode="External"/><Relationship Id="rId154" Type="http://schemas.openxmlformats.org/officeDocument/2006/relationships/hyperlink" Target="http://wiki2.gamer.com.tw/wiki.php?n=7501:%E7%A7%BB%E5%8B%95%E7%9A%84%E9%BB%83%E8%89%B2%E7%B7%9A%E6%A2%9D" TargetMode="External"/><Relationship Id="rId175" Type="http://schemas.openxmlformats.org/officeDocument/2006/relationships/hyperlink" Target="http://wiki2.gamer.com.tw/wiki.php?n=7501%3A%E6%B2%99%E6%BC%A0%E7%8B%90%E7%8B%B8&amp;ss=7501" TargetMode="External"/><Relationship Id="rId196" Type="http://schemas.openxmlformats.org/officeDocument/2006/relationships/hyperlink" Target="http://wiki2.gamer.com.tw/wiki.php?n=7501%3A%E7%94%9F%E7%89%A9%E5%AD%B8%E5%9C%B0%E5%9C%96" TargetMode="External"/><Relationship Id="rId200" Type="http://schemas.openxmlformats.org/officeDocument/2006/relationships/hyperlink" Target="https://wiki2.gamer.com.tw/wiki.php?n=7501:%E5%B9%AB%E5%8A%A9%E7%BE%85%E6%91%A9%E7%9A%84%E7%8C%BF%E7%A5%9E" TargetMode="External"/><Relationship Id="rId16" Type="http://schemas.openxmlformats.org/officeDocument/2006/relationships/hyperlink" Target="http://wiki2.gamer.com.tw/wiki.php?n=7501%3A%E9%A9%9A%E5%A4%A9%E5%8B%95%E5%9C%B0&amp;ss=7501" TargetMode="External"/><Relationship Id="rId37" Type="http://schemas.openxmlformats.org/officeDocument/2006/relationships/hyperlink" Target="http://wiki2.gamer.com.tw/wiki.php?n=7501%3A%E6%A3%AE%E6%9E%97%E7%9A%84%E5%90%88%E5%94%B1%E5%9C%98&amp;ss=7501" TargetMode="External"/><Relationship Id="rId58" Type="http://schemas.openxmlformats.org/officeDocument/2006/relationships/hyperlink" Target="http://wiki2.gamer.com.tw/wiki.php?n=7501%3A%E9%80%B2%E8%A1%8C%E8%BF%BD%E8%B9%A4%E5%90%A7&amp;ss=7501" TargetMode="External"/><Relationship Id="rId79" Type="http://schemas.openxmlformats.org/officeDocument/2006/relationships/hyperlink" Target="http://wiki2.gamer.com.tw/wiki.php?n=7501:%E5%9B%9B%E7%9C%BC%E9%B9%BF" TargetMode="External"/><Relationship Id="rId102" Type="http://schemas.openxmlformats.org/officeDocument/2006/relationships/hyperlink" Target="http://wiki2.gamer.com.tw/wiki.php?n=7501:%E8%A5%BF%E4%BC%AF%E5%88%A9%E4%BA%9E%E7%9A%84%E9%BA%9D%E9%A6%99" TargetMode="External"/><Relationship Id="rId123" Type="http://schemas.openxmlformats.org/officeDocument/2006/relationships/hyperlink" Target="http://wiki2.gamer.com.tw/wiki.php?n=7501%3A%E5%81%8F%E9%A3%9F&amp;ss=7501" TargetMode="External"/><Relationship Id="rId144" Type="http://schemas.openxmlformats.org/officeDocument/2006/relationships/hyperlink" Target="https://wiki2.gamer.com.tw/wiki.php?n=7501:%E4%B8%AD%E7%BE%8E%E9%96%8B%E6%8B%93%E6%B8%AF%E6%9B%B8%E5%BA%AB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:%E7%B2%BE%E9%9D%88%E7%86%8A" TargetMode="External"/><Relationship Id="rId117" Type="http://schemas.openxmlformats.org/officeDocument/2006/relationships/hyperlink" Target="http://wiki2.gamer.com.tw/wiki.php?n=7501%3A%E9%95%B7%E8%91%97%E8%A7%92%E5%92%8C%E9%AC%83%E6%AF%9B%E7%9A%84%E5%8B%95%E7%89%A9&amp;ss=7501" TargetMode="External"/><Relationship Id="rId21" Type="http://schemas.openxmlformats.org/officeDocument/2006/relationships/hyperlink" Target="http://wiki2.gamer.com.tw/wiki.php?n=7501%3A%E4%B8%80%E6%93%8A%EF%BC%81&amp;ss=7501" TargetMode="External"/><Relationship Id="rId42" Type="http://schemas.openxmlformats.org/officeDocument/2006/relationships/hyperlink" Target="http://wiki2.gamer.com.tw/wiki.php?n=7501%3A%E4%BA%9E%E9%A6%AC%E9%81%9C%E6%B2%B3%E4%B8%AD%E7%9A%84%E7%94%9F%E7%89%A9&amp;ss=7501" TargetMode="External"/><Relationship Id="rId47" Type="http://schemas.openxmlformats.org/officeDocument/2006/relationships/hyperlink" Target="http://wiki2.gamer.com.tw/wiki.php?n=7501%3A%E6%9C%AA%E7%AB%9F%E7%9A%84%E5%BF%83%E9%A1%98%E4%BD%95%E5%8E%BB%E4%BD%95%E8%B9%A4" TargetMode="External"/><Relationship Id="rId63" Type="http://schemas.openxmlformats.org/officeDocument/2006/relationships/hyperlink" Target="http://wiki2.gamer.com.tw/wiki.php?n=7501:%E7%B5%A6%E4%BA%88%E7%B4%84%E5%AE%9A%E7%9A%84%E6%9C%AA%E4%BE%86" TargetMode="External"/><Relationship Id="rId68" Type="http://schemas.openxmlformats.org/officeDocument/2006/relationships/hyperlink" Target="http://wiki2.gamer.com.tw/wiki.php?n=7501%3A%E9%87%8B%E8%BF%A6%E4%B9%98%E5%9D%90%E7%9A%84%E5%8B%95%E7%89%A9&amp;ss=7501" TargetMode="External"/><Relationship Id="rId84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89" Type="http://schemas.openxmlformats.org/officeDocument/2006/relationships/hyperlink" Target="http://wiki2.gamer.com.tw/wiki.php?ss=7501&amp;n=7501:%E8%A7%92%E5%BE%88%E6%B0%A3%E6%B4%BE%E7%9A%84%E9%B9%BF" TargetMode="External"/><Relationship Id="rId112" Type="http://schemas.openxmlformats.org/officeDocument/2006/relationships/hyperlink" Target="http://wiki2.gamer.com.tw/wiki.php?n=7501%3A%E5%A4%A7%E6%B2%99%E6%BC%A0&amp;ss=7501" TargetMode="External"/><Relationship Id="rId133" Type="http://schemas.openxmlformats.org/officeDocument/2006/relationships/hyperlink" Target="http://gvdb.mydns.jp/db/module/QuestDB/action/QuestShow?id=5476" TargetMode="External"/><Relationship Id="rId138" Type="http://schemas.openxmlformats.org/officeDocument/2006/relationships/hyperlink" Target="https://wiki2.gamer.com.tw/wiki.php?n=7501%3A%E8%8F%AF%E5%8D%97%E7%9A%84%E5%A4%A7%E4%BD%9B&amp;ss=7501" TargetMode="External"/><Relationship Id="rId16" Type="http://schemas.openxmlformats.org/officeDocument/2006/relationships/hyperlink" Target="http://wiki2.gamer.com.tw/wiki.php?n=7501%3A%E9%A3%9B%E9%BE%8D%E7%9A%84%E5%AD%90%E5%AD%AB&amp;ss=7501" TargetMode="External"/><Relationship Id="rId107" Type="http://schemas.openxmlformats.org/officeDocument/2006/relationships/hyperlink" Target="http://wiki2.gamer.com.tw/wiki.php?n=7501:%E6%9D%B1%E5%8C%97%E8%88%AA%E8%B7%AF%E6%9D%B1%E7%AB%AF%E8%AA%BF%E6%9F%A5" TargetMode="External"/><Relationship Id="rId11" Type="http://schemas.openxmlformats.org/officeDocument/2006/relationships/hyperlink" Target="https://wiki2.gamer.com.tw/wiki.php?n=7501:%E9%87%A3%E9%AD%9A%E7%99%BC%E7%8F%BE%E7%89%A9" TargetMode="External"/><Relationship Id="rId32" Type="http://schemas.openxmlformats.org/officeDocument/2006/relationships/hyperlink" Target="http://wiki2.gamer.com.tw/wiki.php?n=7501%3A%E9%A3%9F%E8%9F%BB%E7%8D%B8%E7%9A%84%E9%A0%AD%E7%9B%AE&amp;ss=7501" TargetMode="External"/><Relationship Id="rId37" Type="http://schemas.openxmlformats.org/officeDocument/2006/relationships/hyperlink" Target="http://wiki2.gamer.com.tw/wiki.php?n=7501:%E5%9C%A8%E8%8D%89%E5%8E%9F%E5%9C%B0%E5%B8%B6%E7%94%9F%E6%B4%BB" TargetMode="External"/><Relationship Id="rId53" Type="http://schemas.openxmlformats.org/officeDocument/2006/relationships/hyperlink" Target="http://wiki2.gamer.com.tw/wiki.php?n=7501%3A%E6%A3%AE%E6%9E%97%E7%9A%84%E5%90%88%E5%94%B1%E5%9C%98&amp;ss=7501" TargetMode="External"/><Relationship Id="rId58" Type="http://schemas.openxmlformats.org/officeDocument/2006/relationships/hyperlink" Target="http://wiki2.gamer.com.tw/wiki.php?n=7501%3A%E7%94%9F%E7%89%A9%E5%AD%B8%E5%9C%B0%E5%9C%96" TargetMode="External"/><Relationship Id="rId74" Type="http://schemas.openxmlformats.org/officeDocument/2006/relationships/hyperlink" Target="http://wiki2.gamer.com.tw/wiki.php?n=7501%3A%E6%9C%89%E5%AE%B3%E7%9A%84%E7%8C%9B%E7%8D%B8&amp;ss=7501" TargetMode="External"/><Relationship Id="rId79" Type="http://schemas.openxmlformats.org/officeDocument/2006/relationships/hyperlink" Target="http://wiki2.gamer.com.tw/wiki.php?n=7501%3A%E6%A3%AE%E6%9E%97%E4%B8%AD%E7%9A%84%E9%BB%91%E5%BD%B1&amp;ss=7501" TargetMode="External"/><Relationship Id="rId102" Type="http://schemas.openxmlformats.org/officeDocument/2006/relationships/hyperlink" Target="http://wiki2.gamer.com.tw/wiki.php?n=7501%3A%E4%BC%BC%E9%A7%B1%E9%A7%9D%E7%9A%84%E5%8B%95%E7%89%A9&amp;ss=7501" TargetMode="External"/><Relationship Id="rId123" Type="http://schemas.openxmlformats.org/officeDocument/2006/relationships/hyperlink" Target="http://wiki2.gamer.com.tw/wiki.php?n=7501%3A%E8%AA%BF%E6%9F%A5%E6%A3%95%E7%86%8A%E7%9A%84%E6%A3%B2%E6%81%AF%E5%9C%B0&amp;ss=7501" TargetMode="External"/><Relationship Id="rId128" Type="http://schemas.openxmlformats.org/officeDocument/2006/relationships/hyperlink" Target="http://wiki2.gamer.com.tw/wiki.php?n=7501%3A%E7%94%9F%E7%89%A9%E5%AD%B8%E5%9C%B0%E5%9C%96" TargetMode="External"/><Relationship Id="rId144" Type="http://schemas.openxmlformats.org/officeDocument/2006/relationships/hyperlink" Target="https://wiki2.gamer.com.tw/wiki.php?n=7501:%E5%B7%A8%E7%A5%9E%E7%9A%84%E5%B1%B1%E8%84%88" TargetMode="External"/><Relationship Id="rId149" Type="http://schemas.openxmlformats.org/officeDocument/2006/relationships/hyperlink" Target="https://wiki2.gamer.com.tw/wiki.php?n=7501%3A%E9%AB%98%E5%B1%B1%E7%9A%84%E5%AE%B6%E7%95%9C&amp;ss=7501" TargetMode="External"/><Relationship Id="rId5" Type="http://schemas.openxmlformats.org/officeDocument/2006/relationships/hyperlink" Target="http://wiki2.gamer.com.tw/wiki.php?n=7501:%E6%80%AA%E9%B3%A5%E7%B3%BB%E5%88%97" TargetMode="External"/><Relationship Id="rId90" Type="http://schemas.openxmlformats.org/officeDocument/2006/relationships/hyperlink" Target="http://wiki2.gamer.com.tw/wiki.php?ss=7501&amp;n=7501:%E5%8D%B1%E9%9A%AA%E7%94%9F%E7%89%A9%E8%AA%BF%E6%9F%A5" TargetMode="External"/><Relationship Id="rId95" Type="http://schemas.openxmlformats.org/officeDocument/2006/relationships/hyperlink" Target="http://wiki2.gamer.com.tw/wiki.php?n=7501%3A%E7%94%9F%E7%89%A9%E5%AD%B8%E5%9C%B0%E5%9C%96" TargetMode="External"/><Relationship Id="rId22" Type="http://schemas.openxmlformats.org/officeDocument/2006/relationships/hyperlink" Target="http://wiki2.gamer.com.tw/wiki.php?n=7501%3A%E5%8D%B0%E5%BA%A6%E7%9A%84%E5%A4%A7%E8%9B%87&amp;ss=7501" TargetMode="External"/><Relationship Id="rId27" Type="http://schemas.openxmlformats.org/officeDocument/2006/relationships/hyperlink" Target="https://wiki2.gamer.com.tw/wiki.php?n=7501:%E7%94%9F%E7%89%A9%E5%AD%B8%E5%9C%B0%E5%9C%96" TargetMode="External"/><Relationship Id="rId43" Type="http://schemas.openxmlformats.org/officeDocument/2006/relationships/hyperlink" Target="http://wiki2.gamer.com.tw/wiki.php?n=7501:%E7%95%99%E4%B8%8B%E5%9B%9E%E6%86%B6%E7%9A%84%E4%BA%8B" TargetMode="External"/><Relationship Id="rId48" Type="http://schemas.openxmlformats.org/officeDocument/2006/relationships/hyperlink" Target="http://wiki2.gamer.com.tw/wiki.php?n=7501%3A%E4%B8%80%E6%93%8A%EF%BC%81&amp;ss=7501" TargetMode="External"/><Relationship Id="rId64" Type="http://schemas.openxmlformats.org/officeDocument/2006/relationships/hyperlink" Target="http://wiki2.gamer.com.tw/wiki.php?n=7501:%E7%B5%A6%E4%BA%88%E7%B4%84%E5%AE%9A%E7%9A%84%E6%9C%AA%E4%BE%86" TargetMode="External"/><Relationship Id="rId69" Type="http://schemas.openxmlformats.org/officeDocument/2006/relationships/hyperlink" Target="http://wiki2.gamer.com.tw/wiki.php?n=7501%3A%E7%94%9F%E7%89%A9%E5%AD%B8%E5%9C%B0%E5%9C%96" TargetMode="External"/><Relationship Id="rId113" Type="http://schemas.openxmlformats.org/officeDocument/2006/relationships/hyperlink" Target="http://wiki2.gamer.com.tw/wiki.php?n=7501:%E8%97%8D%E8%89%B2%E9%87%8E%E7%8D%B8%E7%9A%84%E8%AA%BF%E6%9F%A5" TargetMode="External"/><Relationship Id="rId118" Type="http://schemas.openxmlformats.org/officeDocument/2006/relationships/hyperlink" Target="http://wiki2.gamer.com.tw/wiki.php?n=7501%3A%E6%BD%9B%E4%BC%8F%E5%9C%A8%E5%A4%A7%E6%B2%B3%E4%B8%AD%E7%9A%84%E6%80%AA%E7%8D%B8&amp;ss=7501" TargetMode="External"/><Relationship Id="rId134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139" Type="http://schemas.openxmlformats.org/officeDocument/2006/relationships/hyperlink" Target="https://wiki2.gamer.com.tw/wiki.php?n=7501%3A%E8%B3%A2%E8%80%85%E7%9A%84%E9%AC%8D%E9%AC%9A&amp;ss=7501" TargetMode="External"/><Relationship Id="rId80" Type="http://schemas.openxmlformats.org/officeDocument/2006/relationships/hyperlink" Target="http://wiki2.gamer.com.tw/wiki.php?n=7501%3A%E4%BC%BC%E9%A7%B1%E9%A7%9D%E7%9A%84%E5%8B%95%E7%89%A9&amp;ss=7501" TargetMode="External"/><Relationship Id="rId85" Type="http://schemas.openxmlformats.org/officeDocument/2006/relationships/hyperlink" Target="http://wiki2.gamer.com.tw/wiki.php?n=7501%3A%E9%BE%8D%E4%B9%8B%E5%A4%A7%E5%9C%B0&amp;ss=7501&amp;mpath=,200," TargetMode="External"/><Relationship Id="rId150" Type="http://schemas.openxmlformats.org/officeDocument/2006/relationships/hyperlink" Target="https://wiki2.gamer.com.tw/wiki.php?n=7501:%E7%A9%BF%E8%91%97%E9%8E%A7%E7%94%B2%E7%9A%84%E5%8B%95%E7%89%A9" TargetMode="External"/><Relationship Id="rId12" Type="http://schemas.openxmlformats.org/officeDocument/2006/relationships/hyperlink" Target="https://wiki2.gamer.com.tw/wiki.php?n=7501%3A%E9%87%A3%E9%AD%9A%E7%99%BC%E7%8F%BE%E7%89%A9&amp;ss=7501&amp;mpath=" TargetMode="External"/><Relationship Id="rId17" Type="http://schemas.openxmlformats.org/officeDocument/2006/relationships/hyperlink" Target="http://wiki2.gamer.com.tw/wiki.php?n=7501%3A%E5%A4%A2%E6%83%B3%E4%B9%8B%E6%97%85%E7%9B%B8%E7%95%B6%E9%81%99%E9%81%A0&amp;ss=7501" TargetMode="External"/><Relationship Id="rId25" Type="http://schemas.openxmlformats.org/officeDocument/2006/relationships/hyperlink" Target="http://wiki2.gamer.com.tw/wiki.php?n=7501:%E5%AF%92%E5%86%B7%E5%9C%B0%E5%B8%B6%E7%9A%84%E8%80%81%E8%99%8E%E8%AA%BF%E6%9F%A5" TargetMode="External"/><Relationship Id="rId33" Type="http://schemas.openxmlformats.org/officeDocument/2006/relationships/hyperlink" Target="http://wiki2.gamer.com.tw/wiki.php?n=7501%3A%E9%9B%A3%E4%BB%A5%E7%BD%AE%E4%BF%A1%E7%9A%84%E9%80%9F%E5%BA%A6&amp;ss=7501" TargetMode="External"/><Relationship Id="rId38" Type="http://schemas.openxmlformats.org/officeDocument/2006/relationships/hyperlink" Target="http://wiki2.gamer.com.tw/wiki.php?n=7501:%E6%9C%89%E8%91%97%E9%9B%99%E5%B3%B0%E7%9A%84%E9%A7%B1%E9%A7%9D" TargetMode="External"/><Relationship Id="rId46" Type="http://schemas.openxmlformats.org/officeDocument/2006/relationships/hyperlink" Target="http://wiki2.gamer.com.tw/wiki.php?n=7501%3A%E5%8D%B0%E5%BA%A6%E7%9A%84%E5%A4%A7%E8%9B%87&amp;ss=7501" TargetMode="External"/><Relationship Id="rId59" Type="http://schemas.openxmlformats.org/officeDocument/2006/relationships/hyperlink" Target="http://wiki2.gamer.com.tw/wiki.php?n=7501%3A%E5%81%8F%E9%A3%9F&amp;ss=7501" TargetMode="External"/><Relationship Id="rId67" Type="http://schemas.openxmlformats.org/officeDocument/2006/relationships/hyperlink" Target="http://wiki2.gamer.com.tw/wiki.php?n=7501%3A%E6%B5%B7%E5%B3%BD%E5%8D%97%E9%82%8A%E7%9A%84%E5%B3%B6%E5%B6%BC&amp;ss=7501" TargetMode="External"/><Relationship Id="rId103" Type="http://schemas.openxmlformats.org/officeDocument/2006/relationships/hyperlink" Target="http://wiki2.gamer.com.tw/wiki.php?n=7501%3A%E7%94%9F%E7%89%A9%E5%AD%B8%E5%9C%B0%E5%9C%96" TargetMode="External"/><Relationship Id="rId108" Type="http://schemas.openxmlformats.org/officeDocument/2006/relationships/hyperlink" Target="http://wiki2.gamer.com.tw/wiki.php?n=7501:%E6%A5%B5%E5%8C%97%E4%B9%8B%E5%9C%B0%E7%9A%84%E7%89%9B" TargetMode="External"/><Relationship Id="rId116" Type="http://schemas.openxmlformats.org/officeDocument/2006/relationships/hyperlink" Target="http://wiki2.gamer.com.tw/wiki.php?n=7501%3A%E5%A4%A7%E6%B2%99%E6%BC%A0&amp;ss=7501" TargetMode="External"/><Relationship Id="rId124" Type="http://schemas.openxmlformats.org/officeDocument/2006/relationships/hyperlink" Target="http://wiki2.gamer.com.tw/wiki.php?n=7501%3A%E7%94%9F%E7%89%A9%E5%AD%B8%E5%9C%B0%E5%9C%96" TargetMode="External"/><Relationship Id="rId129" Type="http://schemas.openxmlformats.org/officeDocument/2006/relationships/hyperlink" Target="http://wiki2.gamer.com.tw/wiki.php?n=7501%3A%E7%94%9F%E7%89%A9%E5%AD%B8%E5%9C%B0%E5%9C%96" TargetMode="External"/><Relationship Id="rId137" Type="http://schemas.openxmlformats.org/officeDocument/2006/relationships/hyperlink" Target="http://wiki2.gamer.com.tw/wiki.php?n=7501:%E9%95%B7%E6%9C%89%E8%A7%92%E7%9A%84%E5%8B%95%E7%89%A9" TargetMode="External"/><Relationship Id="rId20" Type="http://schemas.openxmlformats.org/officeDocument/2006/relationships/hyperlink" Target="http://wiki2.gamer.com.tw/wiki.php?n=7501%3A%E6%80%AA%E9%B3%A5&amp;ss=7501" TargetMode="External"/><Relationship Id="rId41" Type="http://schemas.openxmlformats.org/officeDocument/2006/relationships/hyperlink" Target="http://wiki2.gamer.com.tw/wiki.php?n=7501%3A%E6%A3%B2%E6%81%AF%E6%96%BC%E6%9D%B1%E5%8D%97%E5%A4%A7%E9%99%B8%E7%9A%84%E9%B1%B7%E9%AD%9A&amp;ss=7501" TargetMode="External"/><Relationship Id="rId54" Type="http://schemas.openxmlformats.org/officeDocument/2006/relationships/hyperlink" Target="http://wiki2.gamer.com.tw/wiki.php?n=7501%3A%E5%83%85%E6%9C%89%E4%B8%80%E5%8D%8A%E7%82%BA%E6%96%91%E9%A6%AC&amp;ss=7501" TargetMode="External"/><Relationship Id="rId62" Type="http://schemas.openxmlformats.org/officeDocument/2006/relationships/hyperlink" Target="http://wiki2.gamer.com.tw/wiki.php?n=7501%3A%E8%AA%BF%E6%9F%A5%E6%A3%95%E7%86%8A%E7%9A%84%E6%A3%B2%E6%81%AF%E5%9C%B0&amp;ss=7501" TargetMode="External"/><Relationship Id="rId70" Type="http://schemas.openxmlformats.org/officeDocument/2006/relationships/hyperlink" Target="http://wiki2.gamer.com.tw/wiki.php?n=7501%3A%E6%A8%B9%E4%B8%8A%E7%9A%84%E7%8D%B5%E4%BA%BA&amp;ss=7501" TargetMode="External"/><Relationship Id="rId75" Type="http://schemas.openxmlformats.org/officeDocument/2006/relationships/hyperlink" Target="http://wiki2.gamer.com.tw/wiki.php?n=7501%3A%E5%A4%A7%E5%9C%B0%E7%9A%84%E8%BA%8D%E5%8B%95&amp;ss=7501" TargetMode="External"/><Relationship Id="rId83" Type="http://schemas.openxmlformats.org/officeDocument/2006/relationships/hyperlink" Target="http://wiki2.gamer.com.tw/wiki.php?n=7501%3A%E6%B0%B4%E9%82%8A%E7%9A%84%E5%8D%B1%E9%9A%AA%E7%94%9F%E7%89%A9&amp;ss=7501" TargetMode="External"/><Relationship Id="rId88" Type="http://schemas.openxmlformats.org/officeDocument/2006/relationships/hyperlink" Target="http://wiki2.gamer.com.tw/wiki.php?n=7501:GA1_GranAtlas&amp;ss=7501&amp;f=M" TargetMode="External"/><Relationship Id="rId91" Type="http://schemas.openxmlformats.org/officeDocument/2006/relationships/hyperlink" Target="http://wiki2.gamer.com.tw/wiki.php?ss=7501&amp;n=7501:%E5%8C%97%E7%BE%8E%E7%9A%84%E5%B7%A8%E7%89%9B" TargetMode="External"/><Relationship Id="rId96" Type="http://schemas.openxmlformats.org/officeDocument/2006/relationships/hyperlink" Target="http://wiki2.gamer.com.tw/wiki.php?n=7501%3A%E6%88%B4%E8%91%97%E7%9C%BC%E9%8F%A1%E7%9A%84%E7%94%9F%E7%89%A9&amp;ss=7501" TargetMode="External"/><Relationship Id="rId111" Type="http://schemas.openxmlformats.org/officeDocument/2006/relationships/hyperlink" Target="http://wiki2.gamer.com.tw/wiki.php?ss=7501&amp;n=7501:%E5%8C%97%E7%BE%8E%E7%9A%84%E5%B7%A8%E7%89%9B" TargetMode="External"/><Relationship Id="rId132" Type="http://schemas.openxmlformats.org/officeDocument/2006/relationships/hyperlink" Target="http://wiki2.gamer.com.tw/wiki.php?n=7501:%E7%94%9F%E7%89%A9%E5%AD%B8%E5%9C%B0%E5%9C%96&amp;ss=7501&amp;f=M" TargetMode="External"/><Relationship Id="rId140" Type="http://schemas.openxmlformats.org/officeDocument/2006/relationships/hyperlink" Target="https://wiki2.gamer.com.tw/wiki.php?n=7501%3A%E9%A6%AC%E7%99%A1&amp;ss=7501" TargetMode="External"/><Relationship Id="rId145" Type="http://schemas.openxmlformats.org/officeDocument/2006/relationships/hyperlink" Target="https://wiki2.gamer.com.tw/wiki.php?n=7501:%E5%B0%8B%E6%89%BE%E6%AC%A0%E7%BC%BA%E7%9A%84%E9%BB%91%E8%89%B2" TargetMode="External"/><Relationship Id="rId1" Type="http://schemas.openxmlformats.org/officeDocument/2006/relationships/hyperlink" Target="https://wiki2.gamer.com.tw/wiki.php?n=7501%3A%E6%9C%AA%E7%9F%A5%E7%9A%84%E5%8D%B1%E9%9A%AA&amp;ss=7501" TargetMode="External"/><Relationship Id="rId6" Type="http://schemas.openxmlformats.org/officeDocument/2006/relationships/hyperlink" Target="http://wiki2.gamer.com.tw/wiki.php?n=7501:%E7%8D%B5%E4%BA%BA%E7%B3%BB%E5%88%97" TargetMode="External"/><Relationship Id="rId15" Type="http://schemas.openxmlformats.org/officeDocument/2006/relationships/hyperlink" Target="http://wiki2.gamer.com.tw/wiki.php?n=7501%3A%E5%9B%A0%E9%B3%A5%E7%BE%BD%E6%AF%9B%E8%80%8C%E7%99%BC%E5%B1%95&amp;ss=7501" TargetMode="External"/><Relationship Id="rId23" Type="http://schemas.openxmlformats.org/officeDocument/2006/relationships/hyperlink" Target="http://wiki2.gamer.com.tw/wiki.php?n=7501%3A%E7%99%BE%E7%8D%B8%E4%B9%8B%E7%8E%8B&amp;ss=7501" TargetMode="External"/><Relationship Id="rId28" Type="http://schemas.openxmlformats.org/officeDocument/2006/relationships/hyperlink" Target="http://wiki2.gamer.com.tw/wiki.php?n=7501%3A%E5%B7%A8%E4%BA%BA%E7%9A%84%E6%89%8B%E6%8E%8C&amp;ss=7501" TargetMode="External"/><Relationship Id="rId36" Type="http://schemas.openxmlformats.org/officeDocument/2006/relationships/hyperlink" Target="http://wiki2.gamer.com.tw/wiki.php?n=7501:%E5%86%B0%E5%A4%A9%E9%9B%AA%E5%9C%B0%E7%9A%84%E7%86%8A" TargetMode="External"/><Relationship Id="rId49" Type="http://schemas.openxmlformats.org/officeDocument/2006/relationships/hyperlink" Target="http://wiki2.gamer.com.tw/wiki.php?n=7501%3A%E6%9C%89%E5%AE%B3%E7%9A%84%E7%8C%9B%E7%8D%B8&amp;ss=7501" TargetMode="External"/><Relationship Id="rId57" Type="http://schemas.openxmlformats.org/officeDocument/2006/relationships/hyperlink" Target="http://wiki2.gamer.com.tw/wiki.php?n=7501:%E5%8C%97%E7%BE%8E%E7%9A%84%E9%B6%B4%E7%9A%84%E7%94%9F%E6%85%8B%E8%AA%BF%E6%9F%A5" TargetMode="External"/><Relationship Id="rId106" Type="http://schemas.openxmlformats.org/officeDocument/2006/relationships/hyperlink" Target="http://wiki2.gamer.com.tw/wiki.php?n=7501%3A%E6%88%B4%E7%9C%BC%E9%8F%A1%E7%9A%84%E7%86%8A&amp;ss=7501" TargetMode="External"/><Relationship Id="rId114" Type="http://schemas.openxmlformats.org/officeDocument/2006/relationships/hyperlink" Target="http://wiki2.gamer.com.tw/wiki.php?n=7501%3A%E9%80%83%E5%BE%97%E5%BE%88%E5%BF%AB%E7%9A%84%E5%85%94%E5%AD%90&amp;ss=7501" TargetMode="External"/><Relationship Id="rId119" Type="http://schemas.openxmlformats.org/officeDocument/2006/relationships/hyperlink" Target="http://wiki2.gamer.com.tw/wiki.php?n=7501%3A%E4%BC%BC%E7%89%9B%E7%9A%84%E7%94%9F%E7%89%A9&amp;ss=7501" TargetMode="External"/><Relationship Id="rId127" Type="http://schemas.openxmlformats.org/officeDocument/2006/relationships/hyperlink" Target="http://wiki2.gamer.com.tw/wiki.php?n=7501%3A%E7%94%9F%E7%89%A9%E5%AD%B8%E5%9C%B0%E5%9C%96" TargetMode="External"/><Relationship Id="rId10" Type="http://schemas.openxmlformats.org/officeDocument/2006/relationships/hyperlink" Target="http://wiki2.gamer.com.tw/wiki.php?n=7501:%E5%B0%96%E8%B9%84%E7%B3%BB%E5%88%97" TargetMode="External"/><Relationship Id="rId31" Type="http://schemas.openxmlformats.org/officeDocument/2006/relationships/hyperlink" Target="http://wiki2.gamer.com.tw/wiki.php?n=7501%3A%E6%A3%B2%E6%81%AF%E6%96%BC%E8%81%96%E6%B2%B3%E8%80%85&amp;ss=7501" TargetMode="External"/><Relationship Id="rId44" Type="http://schemas.openxmlformats.org/officeDocument/2006/relationships/hyperlink" Target="http://wiki2.gamer.com.tw/wiki.php?n=7501:%E7%B6%81%E6%9E%B6%E4%BA%8B%E4%BB%B6" TargetMode="External"/><Relationship Id="rId52" Type="http://schemas.openxmlformats.org/officeDocument/2006/relationships/hyperlink" Target="http://wiki2.gamer.com.tw/wiki.php?n=7501%3A%E5%A6%82%E9%A6%AC%E8%88%AC%E7%9A%84%E9%B3%A5&amp;ss=7501" TargetMode="External"/><Relationship Id="rId60" Type="http://schemas.openxmlformats.org/officeDocument/2006/relationships/hyperlink" Target="http://wiki2.gamer.com.tw/wiki.php?n=7501%3A%E5%92%8C%E5%B0%8F%E5%AD%A9%E4%B8%80%E8%88%AC%E9%AB%98%E7%9A%84%E5%B0%8F%E7%86%8A&amp;ss=7501" TargetMode="External"/><Relationship Id="rId65" Type="http://schemas.openxmlformats.org/officeDocument/2006/relationships/hyperlink" Target="http://wiki2.gamer.com.tw/wiki.php?n=7501:%E6%A5%B5%E5%AF%92%E4%B9%8B%E5%9C%B0%E7%B6%BB%E6%94%BE%E7%9A%84%E8%8A%B1%E6%9C%B5" TargetMode="External"/><Relationship Id="rId73" Type="http://schemas.openxmlformats.org/officeDocument/2006/relationships/hyperlink" Target="http://wiki2.gamer.com.tw/wiki.php?n=7501%3A%E5%8D%B0%E5%BA%A6%E8%B1%A1&amp;ss=7501" TargetMode="External"/><Relationship Id="rId78" Type="http://schemas.openxmlformats.org/officeDocument/2006/relationships/hyperlink" Target="http://wiki2.gamer.com.tw/wiki.php?n=7501%3A%E4%BC%BC%E6%A0%97%E8%89%B2%E7%BE%8A%E9%A7%9D%E7%9A%84%E5%8B%95%E7%89%A9&amp;ss=7501" TargetMode="External"/><Relationship Id="rId81" Type="http://schemas.openxmlformats.org/officeDocument/2006/relationships/hyperlink" Target="http://wiki2.gamer.com.tw/wiki.php?n=7501%3A%E5%8A%87%E6%AF%92&amp;ss=7501" TargetMode="External"/><Relationship Id="rId86" Type="http://schemas.openxmlformats.org/officeDocument/2006/relationships/hyperlink" Target="http://wiki2.gamer.com.tw/wiki.php?n=7501%3A%E5%8D%94%E5%8A%A9%E8%AA%BF%E6%9F%A5%E7%86%8A%E7%9A%84%E5%A7%94%E8%A8%97" TargetMode="External"/><Relationship Id="rId94" Type="http://schemas.openxmlformats.org/officeDocument/2006/relationships/hyperlink" Target="https://wiki2.gamer.com.tw/wiki.php?n=7501%3A%E8%9E%BA%E6%97%8B%E5%BD%A2%E8%A7%92%E7%9A%84%E5%8B%95%E7%89%A9&amp;ss=7501" TargetMode="External"/><Relationship Id="rId99" Type="http://schemas.openxmlformats.org/officeDocument/2006/relationships/hyperlink" Target="http://wiki2.gamer.com.tw/wiki.php?n=7501%3A%E6%96%87%E5%AD%97%E6%89%80%E4%BB%A3%E8%A1%A8%E7%9A%84%E6%84%8F%E7%BE%A9&amp;ss=7501" TargetMode="External"/><Relationship Id="rId101" Type="http://schemas.openxmlformats.org/officeDocument/2006/relationships/hyperlink" Target="http://wiki2.gamer.com.tw/wiki.php?n=7501%3A%E9%87%91%E8%89%B2%E7%9A%84%E6%8D%95%E9%A3%9F%E8%80%85&amp;ss=7501" TargetMode="External"/><Relationship Id="rId122" Type="http://schemas.openxmlformats.org/officeDocument/2006/relationships/hyperlink" Target="http://wiki2.gamer.com.tw/wiki.php?n=7501%3A%E7%94%9F%E7%89%A9%E5%AD%B8%E5%9C%B0%E5%9C%96" TargetMode="External"/><Relationship Id="rId130" Type="http://schemas.openxmlformats.org/officeDocument/2006/relationships/hyperlink" Target="http://wiki2.gamer.com.tw/wiki.php?n=7501%3A%E7%94%9F%E7%89%A9%E5%AD%B8%E5%9C%B0%E5%9C%96" TargetMode="External"/><Relationship Id="rId135" Type="http://schemas.openxmlformats.org/officeDocument/2006/relationships/hyperlink" Target="http://gvdb.mydns.jp/db/module/QuestDB/action/QuestShow?id=5463" TargetMode="External"/><Relationship Id="rId143" Type="http://schemas.openxmlformats.org/officeDocument/2006/relationships/hyperlink" Target="https://wiki2.gamer.com.tw/wiki.php?n=7501:%E7%99%BE%E7%8D%B8%E4%B9%8B%E7%8E%8B" TargetMode="External"/><Relationship Id="rId148" Type="http://schemas.openxmlformats.org/officeDocument/2006/relationships/hyperlink" Target="https://wiki2.gamer.com.tw/wiki.php?n=7501:%E5%AF%92%E5%86%B7%E5%9C%B0%E5%B8%B6%E7%9A%84%E8%80%81%E8%99%8E%E8%AA%BF%E6%9F%A5" TargetMode="External"/><Relationship Id="rId151" Type="http://schemas.openxmlformats.org/officeDocument/2006/relationships/table" Target="../tables/table13.xml"/><Relationship Id="rId4" Type="http://schemas.openxmlformats.org/officeDocument/2006/relationships/hyperlink" Target="http://wiki2.gamer.com.tw/wiki.php?n=7501:%E7%99%BD%E7%A5%9E%E7%B3%BB%E5%88%97" TargetMode="External"/><Relationship Id="rId9" Type="http://schemas.openxmlformats.org/officeDocument/2006/relationships/hyperlink" Target="http://wiki2.gamer.com.tw/wiki.php?n=7501:%E7%99%BD%E7%A5%9E%E7%B3%BB%E5%88%97" TargetMode="External"/><Relationship Id="rId13" Type="http://schemas.openxmlformats.org/officeDocument/2006/relationships/hyperlink" Target="https://wiki2.gamer.com.tw/wiki.php?n=7501%3A%E9%80%B2%E5%87%BA%E6%96%B0%E5%A4%A7%E9%99%B8%E7%9A%84%E5%A8%81%E8%84%85&amp;ss=7501" TargetMode="External"/><Relationship Id="rId18" Type="http://schemas.openxmlformats.org/officeDocument/2006/relationships/hyperlink" Target="http://wiki2.gamer.com.tw/wiki.php?n=7501%3A%E7%99%BD%E7%A5%9E%E7%9A%84%E4%BD%BF%E8%80%85&amp;ss=7501" TargetMode="External"/><Relationship Id="rId39" Type="http://schemas.openxmlformats.org/officeDocument/2006/relationships/hyperlink" Target="http://wiki2.gamer.com.tw/wiki.php?n=7501:%E6%A5%B5%E5%8C%97%E4%B9%8B%E5%9C%B0%E7%9A%84%E7%89%9B" TargetMode="External"/><Relationship Id="rId109" Type="http://schemas.openxmlformats.org/officeDocument/2006/relationships/hyperlink" Target="http://wiki2.gamer.com.tw/wiki.php?n=7501%3A%E7%94%9F%E7%89%A9%E5%AD%B8%E5%9C%B0%E5%9C%96" TargetMode="External"/><Relationship Id="rId34" Type="http://schemas.openxmlformats.org/officeDocument/2006/relationships/hyperlink" Target="http://wiki2.gamer.com.tw/wiki.php?n=7501%3A%E9%BB%91%E8%89%B2%E7%9A%84%E7%8C%9B%E7%8D%B8&amp;ss=7501" TargetMode="External"/><Relationship Id="rId50" Type="http://schemas.openxmlformats.org/officeDocument/2006/relationships/hyperlink" Target="http://wiki2.gamer.com.tw/wiki.php?n=7501%3A%E7%BA%8F%E8%91%97%E4%B8%8D%E6%94%BE&amp;ss=7501" TargetMode="External"/><Relationship Id="rId55" Type="http://schemas.openxmlformats.org/officeDocument/2006/relationships/hyperlink" Target="http://wiki2.gamer.com.tw/wiki.php?n=7501:%E6%9C%89%E5%AE%B3%E7%9A%84%E7%8C%9B%E7%8D%B8" TargetMode="External"/><Relationship Id="rId76" Type="http://schemas.openxmlformats.org/officeDocument/2006/relationships/hyperlink" Target="http://wiki2.gamer.com.tw/wiki.php?n=7501%3A%E6%90%9C%E7%B4%A2%E9%9D%9E%E6%B4%B2%E8%B1%A1&amp;ss=7501" TargetMode="External"/><Relationship Id="rId97" Type="http://schemas.openxmlformats.org/officeDocument/2006/relationships/hyperlink" Target="http://wiki2.gamer.com.tw/wiki.php?n=7501%3A%E6%90%9C%E7%B4%A2%E9%9D%9E%E6%B4%B2%E8%B1%A1&amp;ss=7501" TargetMode="External"/><Relationship Id="rId104" Type="http://schemas.openxmlformats.org/officeDocument/2006/relationships/hyperlink" Target="http://wiki2.gamer.com.tw/wiki.php?n=7501%3A%E7%94%9F%E7%89%A9%E5%AD%B8%E5%9C%B0%E5%9C%96" TargetMode="External"/><Relationship Id="rId120" Type="http://schemas.openxmlformats.org/officeDocument/2006/relationships/hyperlink" Target="http://wiki2.gamer.com.tw/wiki.php?n=7501%3A%E6%BD%9B%E4%BC%8F%E5%9C%A8%E6%B2%B3%E4%B8%AD%E7%9A%84%E5%B7%A8%E5%A4%A7%E7%94%9F%E7%89%A9&amp;ss=7501" TargetMode="External"/><Relationship Id="rId125" Type="http://schemas.openxmlformats.org/officeDocument/2006/relationships/hyperlink" Target="http://wiki2.gamer.com.tw/wiki.php?n=7501%3A%E7%94%9F%E7%89%A9%E5%AD%B8%E5%9C%B0%E5%9C%96" TargetMode="External"/><Relationship Id="rId141" Type="http://schemas.openxmlformats.org/officeDocument/2006/relationships/hyperlink" Target="https://wiki2.gamer.com.tw/wiki.php?n=7501:%E5%B0%8B%E6%89%BE%E6%AC%A0%E7%BC%BA%E7%9A%84%E9%BB%91%E8%89%B2" TargetMode="External"/><Relationship Id="rId146" Type="http://schemas.openxmlformats.org/officeDocument/2006/relationships/hyperlink" Target="https://wiki2.gamer.com.tw/wiki.php?n=7501%3A%E9%AA%A8%E9%AA%BC%E5%85%B7%E6%9C%89%E8%97%A5%E6%95%88%E7%9A%84%E8%80%81%E8%99%8E&amp;ss=7501" TargetMode="External"/><Relationship Id="rId7" Type="http://schemas.openxmlformats.org/officeDocument/2006/relationships/hyperlink" Target="http://wiki2.gamer.com.tw/wiki.php?n=7501:%E5%B0%96%E8%B9%84%E7%B3%BB%E5%88%97" TargetMode="External"/><Relationship Id="rId71" Type="http://schemas.openxmlformats.org/officeDocument/2006/relationships/hyperlink" Target="http://wiki2.gamer.com.tw/wiki.php?n=7501%3A%E5%83%85%E6%9C%89%E4%B8%80%E5%8D%8A%E7%82%BA%E6%96%91%E9%A6%AC&amp;ss=7501" TargetMode="External"/><Relationship Id="rId92" Type="http://schemas.openxmlformats.org/officeDocument/2006/relationships/hyperlink" Target="http://wiki2.gamer.com.tw/wiki.php?n=7501:%E8%A7%92%E5%BE%88%E6%B0%A3%E6%B4%BE%E7%9A%84%E7%89%9B" TargetMode="External"/><Relationship Id="rId2" Type="http://schemas.openxmlformats.org/officeDocument/2006/relationships/hyperlink" Target="http://wiki2.gamer.com.tw/wiki.php?n=7501:%E8%B1%A1%E7%B3%BB%E5%88%97" TargetMode="External"/><Relationship Id="rId29" Type="http://schemas.openxmlformats.org/officeDocument/2006/relationships/hyperlink" Target="http://wiki2.gamer.com.tw/wiki.php?n=7501%3A%E5%92%8C%E5%B0%8F%E5%AD%A9%E4%B8%80%E8%88%AC%E9%AB%98%E7%9A%84%E5%B0%8F%E7%86%8A&amp;ss=7501" TargetMode="External"/><Relationship Id="rId24" Type="http://schemas.openxmlformats.org/officeDocument/2006/relationships/hyperlink" Target="http://wiki2.gamer.com.tw/wiki.php?n=7501:%E9%B9%BF%E7%89%9B%E9%A6%AC%E5%92%8C%E9%A9%A2" TargetMode="External"/><Relationship Id="rId40" Type="http://schemas.openxmlformats.org/officeDocument/2006/relationships/hyperlink" Target="http://wiki2.gamer.com.tw/wiki.php?n=7501%3A%E6%A3%B2%E6%81%AF%E5%9C%A8%E6%A3%AE%E6%9E%97%E7%9A%84%E9%BE%8D&amp;ss=7501" TargetMode="External"/><Relationship Id="rId45" Type="http://schemas.openxmlformats.org/officeDocument/2006/relationships/hyperlink" Target="http://wiki2.gamer.com.tw/wiki.php?n=7501%3A%E6%96%B0%E5%A4%A7%E9%99%B8%E7%9A%84%E9%A3%9B%E9%BE%8D&amp;ss=7501" TargetMode="External"/><Relationship Id="rId66" Type="http://schemas.openxmlformats.org/officeDocument/2006/relationships/hyperlink" Target="http://wiki2.gamer.com.tw/wiki.php?n=7501%3A%E9%A3%9B%E9%BE%8D%E7%9A%84%E5%AD%90%E5%AD%AB&amp;ss=7501" TargetMode="External"/><Relationship Id="rId87" Type="http://schemas.openxmlformats.org/officeDocument/2006/relationships/hyperlink" Target="http://wiki2.gamer.com.tw/wiki.php?n=7501:GA2_Astronomy&amp;ss=7501&amp;f=M" TargetMode="External"/><Relationship Id="rId110" Type="http://schemas.openxmlformats.org/officeDocument/2006/relationships/hyperlink" Target="http://wiki2.gamer.com.tw/wiki.php?ss=7501&amp;n=7501:%E8%A7%92%E5%BE%88%E6%B0%A3%E6%B4%BE%E7%9A%84%E9%B9%BF" TargetMode="External"/><Relationship Id="rId115" Type="http://schemas.openxmlformats.org/officeDocument/2006/relationships/hyperlink" Target="http://wiki2.gamer.com.tw/wiki.php?n=7501%3A%E7%94%9F%E7%89%A9%E5%AD%B8%E5%9C%B0%E5%9C%96" TargetMode="External"/><Relationship Id="rId131" Type="http://schemas.openxmlformats.org/officeDocument/2006/relationships/hyperlink" Target="http://wiki2.gamer.com.tw/wiki.php?n=7501%3A%E7%94%9F%E7%89%A9%E5%AD%B8%E5%9C%B0%E5%9C%96" TargetMode="External"/><Relationship Id="rId136" Type="http://schemas.openxmlformats.org/officeDocument/2006/relationships/hyperlink" Target="http://wiki2.gamer.com.tw/wiki.php?n=7501:GA1_GranAtlas&amp;ss=7501&amp;f=M" TargetMode="External"/><Relationship Id="rId61" Type="http://schemas.openxmlformats.org/officeDocument/2006/relationships/hyperlink" Target="http://wiki2.gamer.com.tw/wiki.php?n=7501%3A%E6%A8%B9%E4%B8%8A%E7%9A%84%E7%8D%B5%E4%BA%BA&amp;ss=7501" TargetMode="External"/><Relationship Id="rId82" Type="http://schemas.openxmlformats.org/officeDocument/2006/relationships/hyperlink" Target="http://wiki2.gamer.com.tw/wiki.php?n=7501%3A%E7%BA%8F%E8%91%97%E4%B8%8D%E6%94%BE&amp;ss=7501" TargetMode="External"/><Relationship Id="rId19" Type="http://schemas.openxmlformats.org/officeDocument/2006/relationships/hyperlink" Target="http://wiki2.gamer.com.tw/wiki.php?n=7501%3A%E4%BA%9E%E9%A6%AC%E9%81%9C%E7%9A%84%E5%A4%A7%E8%9B%87&amp;ss=7501" TargetMode="External"/><Relationship Id="rId14" Type="http://schemas.openxmlformats.org/officeDocument/2006/relationships/hyperlink" Target="https://wiki2.gamer.com.tw/wiki.php?n=7501:%E7%94%9F%E7%89%A9%E5%AD%B8%E5%9C%B0%E5%9C%96" TargetMode="External"/><Relationship Id="rId30" Type="http://schemas.openxmlformats.org/officeDocument/2006/relationships/hyperlink" Target="http://wiki2.gamer.com.tw/wiki.php?n=7501%3A%E9%87%91%E8%89%B2%E7%9A%84%E6%8D%95%E9%A3%9F%E8%80%85&amp;ss=7501" TargetMode="External"/><Relationship Id="rId35" Type="http://schemas.openxmlformats.org/officeDocument/2006/relationships/hyperlink" Target="http://wiki2.gamer.com.tw/wiki.php?n=7501:%E9%85%92%E9%A4%A8%E8%80%81%E9%97%86%E7%9A%84%E7%85%A9%E6%83%B1" TargetMode="External"/><Relationship Id="rId56" Type="http://schemas.openxmlformats.org/officeDocument/2006/relationships/hyperlink" Target="http://wiki2.gamer.com.tw/wiki.php?n=7501:%E7%B5%A6%E4%BA%88%E7%B4%84%E5%AE%9A%E7%9A%84%E6%9C%AA%E4%BE%86" TargetMode="External"/><Relationship Id="rId77" Type="http://schemas.openxmlformats.org/officeDocument/2006/relationships/hyperlink" Target="http://wiki2.gamer.com.tw/wiki.php?n=7501%3A%E8%99%95%E7%90%86%E5%8D%B1%E6%A9%9F&amp;ss=7501" TargetMode="External"/><Relationship Id="rId100" Type="http://schemas.openxmlformats.org/officeDocument/2006/relationships/hyperlink" Target="http://wiki2.gamer.com.tw/wiki.php?n=7501%3A%E9%9D%9E%E6%B4%B2%E7%9A%84%E7%B6%A0%E6%A3%AE%E6%9E%97" TargetMode="External"/><Relationship Id="rId105" Type="http://schemas.openxmlformats.org/officeDocument/2006/relationships/hyperlink" Target="http://wiki2.gamer.com.tw/wiki.php?n=7501%3A%E8%AA%BF%E6%9F%A5%E6%A3%95%E7%86%8A%E7%9A%84%E6%A3%B2%E6%81%AF%E5%9C%B0&amp;ss=7501" TargetMode="External"/><Relationship Id="rId126" Type="http://schemas.openxmlformats.org/officeDocument/2006/relationships/hyperlink" Target="http://wiki2.gamer.com.tw/wiki.php?n=7501%3A%E7%94%9F%E7%89%A9%E5%AD%B8%E5%9C%B0%E5%9C%96" TargetMode="External"/><Relationship Id="rId147" Type="http://schemas.openxmlformats.org/officeDocument/2006/relationships/hyperlink" Target="https://wiki2.gamer.com.tw/wiki.php?n=7501:%E6%9C%89%E5%AE%B3%E7%9A%84%E7%8C%9B%E7%8D%B8" TargetMode="External"/><Relationship Id="rId8" Type="http://schemas.openxmlformats.org/officeDocument/2006/relationships/hyperlink" Target="http://wiki2.gamer.com.tw/wiki.php?n=7501:%E6%80%AA%E9%B3%A5%E7%B3%BB%E5%88%97" TargetMode="External"/><Relationship Id="rId51" Type="http://schemas.openxmlformats.org/officeDocument/2006/relationships/hyperlink" Target="http://wiki2.gamer.com.tw/wiki.php?n=7501%3A%E4%BA%9E%E9%A6%AC%E9%81%9C%E6%B2%B3%E4%B8%AD%E7%9A%84%E7%94%9F%E7%89%A9&amp;ss=7501" TargetMode="External"/><Relationship Id="rId72" Type="http://schemas.openxmlformats.org/officeDocument/2006/relationships/hyperlink" Target="http://wiki2.gamer.com.tw/wiki.php?n=7501%3A%E6%88%B4%E7%9C%BC%E9%8F%A1%E7%9A%84%E7%86%8A&amp;ss=7501" TargetMode="External"/><Relationship Id="rId93" Type="http://schemas.openxmlformats.org/officeDocument/2006/relationships/hyperlink" Target="https://wiki2.gamer.com.tw/wiki.php?n=7501:%E7%94%9F%E7%89%A9%E5%AD%B8%E5%9C%B0%E5%9C%96" TargetMode="External"/><Relationship Id="rId98" Type="http://schemas.openxmlformats.org/officeDocument/2006/relationships/hyperlink" Target="http://wiki2.gamer.com.tw/wiki.php?n=7501%3A%E9%95%B7%E8%91%97%E8%A7%92%E5%92%8C%E9%AC%83%E6%AF%9B%E7%9A%84%E5%8B%95%E7%89%A9&amp;ss=7501" TargetMode="External"/><Relationship Id="rId121" Type="http://schemas.openxmlformats.org/officeDocument/2006/relationships/hyperlink" Target="http://wiki2.gamer.com.tw/wiki.php?n=7501%3A%E9%87%8E%E7%94%9F%E6%AD%90%E6%B4%B2%E7%89%9B%E7%9A%84%E8%AA%BF%E6%9F%A5&amp;ss=7501" TargetMode="External"/><Relationship Id="rId142" Type="http://schemas.openxmlformats.org/officeDocument/2006/relationships/hyperlink" Target="https://wiki2.gamer.com.tw/wiki.php?n=7501%3A%E7%8E%8B%E8%80%85%E4%B9%8B%E9%A2%A8&amp;ss=7501" TargetMode="External"/><Relationship Id="rId3" Type="http://schemas.openxmlformats.org/officeDocument/2006/relationships/hyperlink" Target="http://wiki2.gamer.com.tw/wiki.php?n=7501:%E7%86%8A%E7%B3%BB%E5%88%97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%3A%E9%87%A3%E9%AD%9A%E7%99%BC%E7%8F%BE%E7%89%A9" TargetMode="External"/><Relationship Id="rId21" Type="http://schemas.openxmlformats.org/officeDocument/2006/relationships/hyperlink" Target="https://wiki2.gamer.com.tw/wiki.php?n=7501:%E3%80%8E%E7%99%BC%E7%8F%BE%E7%89%A9%E3%80%8F%E7%8F%8A%E7%91%9A" TargetMode="External"/><Relationship Id="rId42" Type="http://schemas.openxmlformats.org/officeDocument/2006/relationships/hyperlink" Target="http://wiki2.gamer.com.tw/wiki.php?n=7501%3A%E9%87%A3%E9%AD%9A%E7%99%BC%E7%8F%BE%E7%89%A9" TargetMode="External"/><Relationship Id="rId63" Type="http://schemas.openxmlformats.org/officeDocument/2006/relationships/hyperlink" Target="http://wiki2.gamer.com.tw/wiki.php?n=7501%3A%E5%8C%97%E7%BE%8E%E6%B2%BF%E5%B2%B8%E7%9A%84%E8%AA%BF%E6%9F%A5&amp;ss=7501" TargetMode="External"/><Relationship Id="rId84" Type="http://schemas.openxmlformats.org/officeDocument/2006/relationships/hyperlink" Target="http://wiki2.gamer.com.tw/wiki.php?n=7501%3A%E5%B7%A8%E5%A4%A7%E6%B5%B7%E7%8D%B8&amp;ss=7501" TargetMode="External"/><Relationship Id="rId138" Type="http://schemas.openxmlformats.org/officeDocument/2006/relationships/hyperlink" Target="https://wiki2.gamer.com.tw/wiki.php?n=7501:%E8%81%96%E5%BD%BC%E5%BE%97%E5%A0%A1%E6%9B%B8%E5%BA%AB" TargetMode="External"/><Relationship Id="rId159" Type="http://schemas.openxmlformats.org/officeDocument/2006/relationships/hyperlink" Target="http://wiki2.gamer.com.tw/wiki.php?n=7501%3A%E3%80%8C%E5%A4%A7%E5%B7%9D%E3%80%8D%E4%B9%8B%E5%90%8D%E7%9A%84%E6%B2%B3%E5%B7%9D&amp;ss=7501" TargetMode="External"/><Relationship Id="rId170" Type="http://schemas.openxmlformats.org/officeDocument/2006/relationships/hyperlink" Target="https://wiki2.gamer.com.tw/wiki.php?n=7501:%E7%94%9F%E7%89%A9%E5%AD%B8%E5%9C%B0%E5%9C%96" TargetMode="External"/><Relationship Id="rId191" Type="http://schemas.openxmlformats.org/officeDocument/2006/relationships/hyperlink" Target="http://wiki2.gamer.com.tw/wiki.php?n=7501%3A%E6%9A%96%E6%B5%B7%E4%B8%AD%E7%9A%84%E5%A4%A7%E7%83%8F%E9%BE%9C&amp;ss=7501" TargetMode="External"/><Relationship Id="rId205" Type="http://schemas.openxmlformats.org/officeDocument/2006/relationships/hyperlink" Target="http://wiki2.gamer.com.tw/wiki.php?n=7501:%E5%8C%97%E5%A4%A7%E9%99%B8%E7%9A%84%E9%A2%A8%E6%99%AF" TargetMode="External"/><Relationship Id="rId226" Type="http://schemas.openxmlformats.org/officeDocument/2006/relationships/hyperlink" Target="https://wiki2.gamer.com.tw/wiki.php?n=7501:%E6%BE%A4%E5%B7%B4%E7%88%BE%E5%BE%B7%E5%B3%B6%E5%91%A8%E9%82%8A%E7%9A%84%E7%94%9F%E7%89%A9" TargetMode="External"/><Relationship Id="rId247" Type="http://schemas.openxmlformats.org/officeDocument/2006/relationships/hyperlink" Target="https://wiki2.gamer.com.tw/wiki.php?n=7501:%E9%85%B7%E4%BC%BC%E9%BB%9E%E5%BF%83%E7%9A%84%E8%9E%83%E8%9F%B9" TargetMode="External"/><Relationship Id="rId107" Type="http://schemas.openxmlformats.org/officeDocument/2006/relationships/hyperlink" Target="https://wiki2.gamer.com.tw/wiki.php?n=7501:%E7%94%9F%E7%89%A9%E5%AD%B8%E5%9C%B0%E5%9C%96" TargetMode="External"/><Relationship Id="rId11" Type="http://schemas.openxmlformats.org/officeDocument/2006/relationships/hyperlink" Target="https://wiki2.gamer.com.tw/wiki.php?n=7501:%E5%9C%B0%E7%90%86%E5%AD%B8%E5%9C%B0%E5%9C%96" TargetMode="External"/><Relationship Id="rId32" Type="http://schemas.openxmlformats.org/officeDocument/2006/relationships/hyperlink" Target="http://wiki2.gamer.com.tw/wiki.php?n=7501%3A%E6%B8%B8%E8%B5%B0%E5%9C%A8%E6%B0%B4%E4%B8%AD%E7%9A%84%E8%88%B9&amp;ss=7501" TargetMode="External"/><Relationship Id="rId53" Type="http://schemas.openxmlformats.org/officeDocument/2006/relationships/hyperlink" Target="http://gvdb.mydns.jp/db/module/QuestDB/action/QuestShow?id=5371" TargetMode="External"/><Relationship Id="rId74" Type="http://schemas.openxmlformats.org/officeDocument/2006/relationships/hyperlink" Target="http://wiki2.gamer.com.tw/wiki.php?n=7501:%E6%9C%AA%E7%A2%BA%E8%AA%8D%E7%9A%84%E6%B5%B7%E6%B4%8B%E7%94%9F%E7%89%A9" TargetMode="External"/><Relationship Id="rId128" Type="http://schemas.openxmlformats.org/officeDocument/2006/relationships/hyperlink" Target="http://wiki2.gamer.com.tw/wiki.php?n=7501:%E5%82%B7%E7%97%95%E7%B4%AF%E7%B4%AF%E7%9A%84%E6%B5%B7%E6%B4%8B%E7%94%9F%E7%89%A9" TargetMode="External"/><Relationship Id="rId149" Type="http://schemas.openxmlformats.org/officeDocument/2006/relationships/hyperlink" Target="http://wiki2.gamer.com.tw/wiki.php?n=7501%3A%E9%87%A3%E9%AD%9A%E7%99%BC%E7%8F%BE%E7%89%A9" TargetMode="External"/><Relationship Id="rId5" Type="http://schemas.openxmlformats.org/officeDocument/2006/relationships/hyperlink" Target="https://wiki2.gamer.com.tw/wiki.php?n=7501%3A%E9%87%A3%E9%AD%9A%E7%99%BC%E7%8F%BE%E7%89%A9&amp;ss=7501&amp;mpath=" TargetMode="External"/><Relationship Id="rId95" Type="http://schemas.openxmlformats.org/officeDocument/2006/relationships/hyperlink" Target="http://gvdb.mydns.jp/db/module/QuestDB/action/QuestShow?id=5401" TargetMode="External"/><Relationship Id="rId160" Type="http://schemas.openxmlformats.org/officeDocument/2006/relationships/hyperlink" Target="http://wiki2.gamer.com.tw/wiki.php?n=7501%3A%E9%87%A3%E9%AD%9A%E7%99%BC%E7%8F%BE%E7%89%A9" TargetMode="External"/><Relationship Id="rId181" Type="http://schemas.openxmlformats.org/officeDocument/2006/relationships/hyperlink" Target="http://wiki2.gamer.com.tw/wiki.php?n=7501%3A%E9%87%A3%E9%AD%9A%E7%99%BC%E7%8F%BE%E7%89%A9" TargetMode="External"/><Relationship Id="rId216" Type="http://schemas.openxmlformats.org/officeDocument/2006/relationships/hyperlink" Target="http://wiki2.gamer.com.tw/wiki.php?n=7501%3A%E7%94%9F%E7%89%A9%E5%AD%B8%E5%9C%B0%E5%9C%96" TargetMode="External"/><Relationship Id="rId237" Type="http://schemas.openxmlformats.org/officeDocument/2006/relationships/hyperlink" Target="https://wiki2.gamer.com.tw/wiki.php?n=7501:%E4%B8%8D%E5%8B%95%E7%9A%84%E9%B3%A5" TargetMode="External"/><Relationship Id="rId258" Type="http://schemas.openxmlformats.org/officeDocument/2006/relationships/hyperlink" Target="https://wiki2.gamer.com.tw/wiki.php?n=7501:%E7%94%9F%E7%89%A9%E5%AD%B8%E5%9C%B0%E5%9C%96" TargetMode="External"/><Relationship Id="rId22" Type="http://schemas.openxmlformats.org/officeDocument/2006/relationships/hyperlink" Target="gvdb.mydns.jp/r/eDMUgp3te6" TargetMode="External"/><Relationship Id="rId43" Type="http://schemas.openxmlformats.org/officeDocument/2006/relationships/hyperlink" Target="http://wiki2.gamer.com.tw/wiki.php?n=7501%3A%E9%87%A3%E9%AD%9A%E7%99%BC%E7%8F%BE%E7%89%A9" TargetMode="External"/><Relationship Id="rId64" Type="http://schemas.openxmlformats.org/officeDocument/2006/relationships/hyperlink" Target="http://wiki2.gamer.com.tw/wiki.php?n=7501:%E7%B2%89%E7%B4%85%E8%89%B2%E7%9A%84%E6%B5%B7%E7%81%98" TargetMode="External"/><Relationship Id="rId118" Type="http://schemas.openxmlformats.org/officeDocument/2006/relationships/hyperlink" Target="http://wiki2.gamer.com.tw/wiki.php?n=7501%3A%E9%87%A3%E9%AD%9A%E7%99%BC%E7%8F%BE%E7%89%A9" TargetMode="External"/><Relationship Id="rId139" Type="http://schemas.openxmlformats.org/officeDocument/2006/relationships/hyperlink" Target="http://gvdb.mydns.jp/db/module/QuestDB/action/QuestShow?id=5546" TargetMode="External"/><Relationship Id="rId85" Type="http://schemas.openxmlformats.org/officeDocument/2006/relationships/hyperlink" Target="http://wiki2.gamer.com.tw/wiki.php?n=7501%3A%E6%9B%B4%E9%80%B2%E4%B8%80%E6%AD%A5%E8%AA%BF%E6%9F%A5%E6%BE%A4%E5%B7%B4%E7%88%BE%E5%BE%B7%E5%B3%B6&amp;ss=7501" TargetMode="External"/><Relationship Id="rId150" Type="http://schemas.openxmlformats.org/officeDocument/2006/relationships/hyperlink" Target="http://wiki2.gamer.com.tw/wiki.php?n=7501%3A%E9%87%A3%E9%AD%9A%E7%99%BC%E7%8F%BE%E7%89%A9" TargetMode="External"/><Relationship Id="rId171" Type="http://schemas.openxmlformats.org/officeDocument/2006/relationships/hyperlink" Target="http://wiki2.gamer.com.tw/wiki.php?n=7501:TA1_Atlantic&amp;ss=7501&amp;f=M" TargetMode="External"/><Relationship Id="rId192" Type="http://schemas.openxmlformats.org/officeDocument/2006/relationships/hyperlink" Target="http://wiki2.gamer.com.tw/wiki.php?n=7501%3A%E7%A2%A7%E8%97%8D%E5%A4%A7%E6%B5%B7%E4%B8%AD%E7%9A%84%E9%9D%92%E9%BE%9C&amp;ss=7501" TargetMode="External"/><Relationship Id="rId206" Type="http://schemas.openxmlformats.org/officeDocument/2006/relationships/hyperlink" Target="http://wiki2.gamer.com.tw/wiki.php?n=7501:TA1_Atlantic&amp;ss=47105&amp;f=M" TargetMode="External"/><Relationship Id="rId227" Type="http://schemas.openxmlformats.org/officeDocument/2006/relationships/hyperlink" Target="https://wiki2.gamer.com.tw/wiki.php?n=7501:%E5%9C%B0%E5%9C%96%E4%B8%8A%E6%B2%92%E6%9C%89%E7%9A%84%E5%B3%B6" TargetMode="External"/><Relationship Id="rId248" Type="http://schemas.openxmlformats.org/officeDocument/2006/relationships/hyperlink" Target="http://gvdb.mydns.jp/r/YKbN7d9vai" TargetMode="External"/><Relationship Id="rId12" Type="http://schemas.openxmlformats.org/officeDocument/2006/relationships/hyperlink" Target="http://wiki2.gamer.com.tw/wiki.php?n=7501%3A%E7%94%9F%E7%89%A9%E5%AD%B8%E5%9C%B0%E5%9C%96" TargetMode="External"/><Relationship Id="rId33" Type="http://schemas.openxmlformats.org/officeDocument/2006/relationships/hyperlink" Target="http://wiki2.gamer.com.tw/wiki.php?n=7501:%E6%96%BC%E6%B3%A2%E6%BF%A4%E9%96%93%E6%BC%82%E8%95%A9%E4%B9%8B%E9%8A%80%E8%89%B2%E6%80%AA%E7%81%AB" TargetMode="External"/><Relationship Id="rId108" Type="http://schemas.openxmlformats.org/officeDocument/2006/relationships/hyperlink" Target="https://wiki2.gamer.com.tw/wiki.php?n=7501%3A%E9%87%A3%E9%AD%9A%E7%99%BC%E7%8F%BE%E7%89%A9&amp;ss=7501&amp;mpath=" TargetMode="External"/><Relationship Id="rId129" Type="http://schemas.openxmlformats.org/officeDocument/2006/relationships/hyperlink" Target="http://wiki2.gamer.com.tw/wiki.php?n=7501:%E9%95%B7%E6%B1%9F%E7%9A%84%E5%A5%B3%E7%A5%9E" TargetMode="External"/><Relationship Id="rId54" Type="http://schemas.openxmlformats.org/officeDocument/2006/relationships/hyperlink" Target="https://wiki2.gamer.com.tw/wiki.php?n=7501:%E9%87%A3%E9%AD%9A%E7%99%BC%E7%8F%BE%E7%89%A9&amp;ss=7501" TargetMode="External"/><Relationship Id="rId75" Type="http://schemas.openxmlformats.org/officeDocument/2006/relationships/hyperlink" Target="http://wiki2.gamer.com.tw/wiki.php?n=7501:%E6%B5%AA%E9%96%93%E7%9A%84%E8%97%8D%E5%AF%B6%E7%9F%B3" TargetMode="External"/><Relationship Id="rId96" Type="http://schemas.openxmlformats.org/officeDocument/2006/relationships/hyperlink" Target="https://wiki2.gamer.com.tw/wiki.php?n=7501%3A%E9%87%A3%E9%AD%9A%E7%99%BC%E7%8F%BE%E7%89%A9" TargetMode="External"/><Relationship Id="rId140" Type="http://schemas.openxmlformats.org/officeDocument/2006/relationships/hyperlink" Target="http://wiki2.gamer.com.tw/wiki.php?n=7501%3A%E7%94%9F%E7%89%A9%E5%AD%B8%E5%9C%B0%E5%9C%96" TargetMode="External"/><Relationship Id="rId161" Type="http://schemas.openxmlformats.org/officeDocument/2006/relationships/hyperlink" Target="http://wiki2.gamer.com.tw/wiki.php?n=7501%3A%E9%87%A3%E9%AD%9A%E7%99%BC%E7%8F%BE%E7%89%A9" TargetMode="External"/><Relationship Id="rId182" Type="http://schemas.openxmlformats.org/officeDocument/2006/relationships/hyperlink" Target="http://wiki2.gamer.com.tw/wiki.php?n=7501%3A%E9%87%A3%E9%AD%9A%E7%99%BC%E7%8F%BE%E7%89%A9" TargetMode="External"/><Relationship Id="rId217" Type="http://schemas.openxmlformats.org/officeDocument/2006/relationships/hyperlink" Target="http://wiki2.gamer.com.tw/wiki.php?n=7501%3A%E7%94%9F%E7%89%A9%E5%AD%B8%E5%9C%B0%E5%9C%96" TargetMode="External"/><Relationship Id="rId1" Type="http://schemas.openxmlformats.org/officeDocument/2006/relationships/hyperlink" Target="http://wiki2.gamer.com.tw/wiki.php?n=7501:%E6%BE%A4%E5%B7%B4%E7%88%BE%E5%BE%B7%E5%B3%B6%E7%B3%BB%E5%88%97" TargetMode="External"/><Relationship Id="rId6" Type="http://schemas.openxmlformats.org/officeDocument/2006/relationships/hyperlink" Target="https://wiki2.gamer.com.tw/wiki.php?n=7501%3A%E9%87%A3%E9%AD%9A%E7%99%BC%E7%8F%BE%E7%89%A9&amp;ss=7501&amp;mpath=" TargetMode="External"/><Relationship Id="rId212" Type="http://schemas.openxmlformats.org/officeDocument/2006/relationships/hyperlink" Target="http://wiki2.gamer.com.tw/wiki.php?n=7501%3A%E7%94%9F%E7%89%A9%E5%AD%B8%E5%9C%B0%E5%9C%96" TargetMode="External"/><Relationship Id="rId233" Type="http://schemas.openxmlformats.org/officeDocument/2006/relationships/hyperlink" Target="https://wiki2.gamer.com.tw/wiki.php?n=7501:%E6%BE%A4%E5%B7%B4%E7%88%BE%E5%BE%B7%E5%B3%B6%E5%91%A8%E9%82%8A%E7%9A%84%E7%94%9F%E7%89%A9" TargetMode="External"/><Relationship Id="rId238" Type="http://schemas.openxmlformats.org/officeDocument/2006/relationships/hyperlink" Target="https://wiki2.gamer.com.tw/wiki.php?n=7501:%E6%9D%B1%E5%8C%97%E8%88%AA%E8%B7%AF%E6%9D%B1%E7%AB%AF%E8%AA%BF%E6%9F%A5" TargetMode="External"/><Relationship Id="rId254" Type="http://schemas.openxmlformats.org/officeDocument/2006/relationships/hyperlink" Target="https://wiki2.gamer.com.tw/wiki.php?n=7501%3A%E6%B7%B1%E7%B6%A0%E4%B9%8B%E5%88%83&amp;ss=7501" TargetMode="External"/><Relationship Id="rId259" Type="http://schemas.openxmlformats.org/officeDocument/2006/relationships/hyperlink" Target="https://wiki2.gamer.com.tw/wiki.php?n=7501%3A%E7%AD%89%E5%BE%85%E5%BE%8C%E5%B0%B1%E8%83%BD%E8%BF%8E%E4%BE%86%E8%88%AA%E6%B5%B7%E7%9A%84%E5%A5%BD%E5%A4%A9%E6%B0%A3&amp;ss=7501" TargetMode="External"/><Relationship Id="rId23" Type="http://schemas.openxmlformats.org/officeDocument/2006/relationships/hyperlink" Target="http://gvdb.mydns.jp/r/fnGfIfGDGM" TargetMode="External"/><Relationship Id="rId28" Type="http://schemas.openxmlformats.org/officeDocument/2006/relationships/hyperlink" Target="https://gvdb.mydns.jp/r/eE2vqTVvj2" TargetMode="External"/><Relationship Id="rId49" Type="http://schemas.openxmlformats.org/officeDocument/2006/relationships/hyperlink" Target="http://wiki2.gamer.com.tw/wiki.php?n=7501%3A%E5%8A%A0%E5%8B%92%E6%AF%94%E6%B5%B7%E4%BA%BA%E9%AD%9A&amp;ss=7501" TargetMode="External"/><Relationship Id="rId114" Type="http://schemas.openxmlformats.org/officeDocument/2006/relationships/hyperlink" Target="http://wiki2.gamer.com.tw/wiki.php?n=7501%3A%E9%95%B7%E4%BA%86%E7%BE%BD%E6%AF%9B%E7%9A%84%E9%AD%9A&amp;ss=7501" TargetMode="External"/><Relationship Id="rId119" Type="http://schemas.openxmlformats.org/officeDocument/2006/relationships/hyperlink" Target="http://wiki2.gamer.com.tw/wiki.php?n=7501%3A%E9%87%A3%E9%AD%9A%E7%99%BC%E7%8F%BE%E7%89%A9" TargetMode="External"/><Relationship Id="rId44" Type="http://schemas.openxmlformats.org/officeDocument/2006/relationships/hyperlink" Target="http://wiki2.gamer.com.tw/wiki.php?n=7501%3A%E9%87%A3%E9%AD%9A%E7%99%BC%E7%8F%BE%E7%89%A9" TargetMode="External"/><Relationship Id="rId60" Type="http://schemas.openxmlformats.org/officeDocument/2006/relationships/hyperlink" Target="http://wiki2.gamer.com.tw/wiki.php?n=7501%3A%E6%B4%BB%E7%9F%B3%E9%AD%9A&amp;ss=7501" TargetMode="External"/><Relationship Id="rId65" Type="http://schemas.openxmlformats.org/officeDocument/2006/relationships/hyperlink" Target="http://wiki2.gamer.com.tw/wiki.php?n=7501:%E7%99%82%E5%82%B7%E8%97%A5%E4%B9%8B%E5%8E%9F%E6%96%99" TargetMode="External"/><Relationship Id="rId81" Type="http://schemas.openxmlformats.org/officeDocument/2006/relationships/hyperlink" Target="http://wiki2.gamer.com.tw/wiki.php?n=7501%3A%E9%87%A3%E9%AD%9A%E7%99%BC%E7%8F%BE%E7%89%A9" TargetMode="External"/><Relationship Id="rId86" Type="http://schemas.openxmlformats.org/officeDocument/2006/relationships/hyperlink" Target="http://wiki2.gamer.com.tw/wiki.php?n=7501%3A%E8%88%B9%E9%9A%BB%E8%88%AC%E5%A4%A7%E7%9A%84%E5%B7%A8%E5%A4%A7%E9%AD%9A&amp;ss=7501" TargetMode="External"/><Relationship Id="rId130" Type="http://schemas.openxmlformats.org/officeDocument/2006/relationships/hyperlink" Target="http://wiki2.gamer.com.tw/wiki.php?n=7501%3A%E9%87%A3%E9%AD%9A%E7%99%BC%E7%8F%BE%E7%89%A9" TargetMode="External"/><Relationship Id="rId135" Type="http://schemas.openxmlformats.org/officeDocument/2006/relationships/hyperlink" Target="http://wiki2.gamer.com.tw/wiki.php?n=7501%3A%E6%9C%83%E6%B8%B8%E6%B3%B3%E7%9A%84%E9%B3%A5&amp;ss=7501" TargetMode="External"/><Relationship Id="rId151" Type="http://schemas.openxmlformats.org/officeDocument/2006/relationships/hyperlink" Target="http://wiki2.gamer.com.tw/wiki.php?n=7501%3A%E9%87%A3%E9%AD%9A%E7%99%BC%E7%8F%BE%E7%89%A9" TargetMode="External"/><Relationship Id="rId156" Type="http://schemas.openxmlformats.org/officeDocument/2006/relationships/hyperlink" Target="http://gvdb.mydns.jp/db/module/QuestDB/action/QuestShow?id=5463" TargetMode="External"/><Relationship Id="rId177" Type="http://schemas.openxmlformats.org/officeDocument/2006/relationships/hyperlink" Target="http://wiki2.gamer.com.tw/wiki.php?n=7501%3A%E9%BE%8D%E4%B9%8B%E5%A4%A7%E5%9C%B0&amp;ss=7501&amp;mpath=,200," TargetMode="External"/><Relationship Id="rId198" Type="http://schemas.openxmlformats.org/officeDocument/2006/relationships/hyperlink" Target="https://wiki2.gamer.com.tw/wiki.php?n=7501:%E9%9B%85%E5%85%B8%E6%9B%B8%E5%BA%AB" TargetMode="External"/><Relationship Id="rId172" Type="http://schemas.openxmlformats.org/officeDocument/2006/relationships/hyperlink" Target="http://wiki2.gamer.com.tw/wiki.php?n=7501%3A%E5%B7%A8%E5%A4%A7%E5%85%87%E7%8C%9B%E7%9A%84%E6%B5%B7%E8%B1%9A&amp;ss=7501" TargetMode="External"/><Relationship Id="rId193" Type="http://schemas.openxmlformats.org/officeDocument/2006/relationships/hyperlink" Target="http://wiki2.gamer.com.tw/wiki.php?n=7501%3A%E9%87%A3%E9%AD%9A%E7%99%BC%E7%8F%BE%E7%89%A9&amp;ss=7501&amp;mpath=" TargetMode="External"/><Relationship Id="rId202" Type="http://schemas.openxmlformats.org/officeDocument/2006/relationships/hyperlink" Target="http://wiki2.gamer.com.tw/wiki.php?n=7501%3A%E6%A9%AB%E8%B7%A8%E6%B5%B7%E5%B3%BD%E7%9A%84%E5%B3%B6%E5%B6%BC&amp;ss=7501" TargetMode="External"/><Relationship Id="rId207" Type="http://schemas.openxmlformats.org/officeDocument/2006/relationships/hyperlink" Target="http://wiki2.gamer.com.tw/wiki.php?n=7501:TA1_Atlantic&amp;ss=47105&amp;f=M" TargetMode="External"/><Relationship Id="rId223" Type="http://schemas.openxmlformats.org/officeDocument/2006/relationships/hyperlink" Target="http://wiki2.gamer.com.tw/wiki.php?n=7501%3A%E7%94%9F%E7%89%A9%E5%AD%B8%E5%9C%B0%E5%9C%96" TargetMode="External"/><Relationship Id="rId228" Type="http://schemas.openxmlformats.org/officeDocument/2006/relationships/hyperlink" Target="https://wiki2.gamer.com.tw/wiki.php?n=7501:%E6%9D%AD%E5%B7%9E%E9%99%84%E8%BF%91%E7%9A%84%E5%9C%B0%E7%90%86%E8%AA%BF%E6%9F%A5" TargetMode="External"/><Relationship Id="rId244" Type="http://schemas.openxmlformats.org/officeDocument/2006/relationships/hyperlink" Target="https://wiki2.gamer.com.tw/wiki.php?n=7501%3A%E5%B7%A8%E5%A4%A7%E5%85%87%E7%8C%9B%E7%9A%84%E6%B5%B7%E8%B1%9A&amp;ss=7501" TargetMode="External"/><Relationship Id="rId249" Type="http://schemas.openxmlformats.org/officeDocument/2006/relationships/hyperlink" Target="https://wiki2.gamer.com.tw/wiki.php?n=7501%3A%E8%A7%A3%E5%89%96%E5%AD%B8%E5%AE%B6%E7%9A%84%E5%A7%94%E8%A8%97&amp;ss=7501" TargetMode="External"/><Relationship Id="rId13" Type="http://schemas.openxmlformats.org/officeDocument/2006/relationships/hyperlink" Target="http://gvdb.mydns.jp/r/MNuWs8xTEs" TargetMode="External"/><Relationship Id="rId18" Type="http://schemas.openxmlformats.org/officeDocument/2006/relationships/hyperlink" Target="http://gvdb.mydns.jp/r/sk3F72I4H0" TargetMode="External"/><Relationship Id="rId39" Type="http://schemas.openxmlformats.org/officeDocument/2006/relationships/hyperlink" Target="http://wiki2.gamer.com.tw/wiki.php?n=7501:%E6%B5%B7%E6%80%AA%E7%9A%84%E5%82%B3%E8%AA%AA" TargetMode="External"/><Relationship Id="rId109" Type="http://schemas.openxmlformats.org/officeDocument/2006/relationships/hyperlink" Target="http://wiki2.gamer.com.tw/wiki.php?n=7501%3A%E7%94%A2%E5%AF%B6%E7%9F%B3%E7%9A%84%E8%B2%9D%E6%AE%BC&amp;ss=7501" TargetMode="External"/><Relationship Id="rId260" Type="http://schemas.openxmlformats.org/officeDocument/2006/relationships/hyperlink" Target="https://wiki2.gamer.com.tw/wiki.php?n=7501%3A%E9%80%8F%E6%98%8E%E7%9A%84%E9%AD%9A&amp;ss=7501" TargetMode="External"/><Relationship Id="rId34" Type="http://schemas.openxmlformats.org/officeDocument/2006/relationships/hyperlink" Target="http://wiki2.gamer.com.tw/wiki.php?n=7501:%E8%9F%B2%EF%BC%9F%E9%AD%9A%EF%BC%9F" TargetMode="External"/><Relationship Id="rId50" Type="http://schemas.openxmlformats.org/officeDocument/2006/relationships/hyperlink" Target="http://wiki2.gamer.com.tw/wiki.php?n=7501%3A%E4%BA%BA%E9%AD%9A%E7%9A%84%E7%9C%9F%E9%9D%A2%E7%9B%AE&amp;ss=7501" TargetMode="External"/><Relationship Id="rId55" Type="http://schemas.openxmlformats.org/officeDocument/2006/relationships/hyperlink" Target="https://wiki2.gamer.com.tw/wiki.php?n=7501%3A%E6%B6%88%E5%A4%B1%E7%9A%84%E5%B7%A8%E5%A4%A7%E8%9E%83%E8%9F%B9&amp;ss=7501" TargetMode="External"/><Relationship Id="rId76" Type="http://schemas.openxmlformats.org/officeDocument/2006/relationships/hyperlink" Target="https://wiki2.gamer.com.tw/wiki.php?n=7501%3A%E9%87%A3%E9%AD%9A%E7%99%BC%E7%8F%BE%E7%89%A9&amp;ss=7501&amp;mpath=" TargetMode="External"/><Relationship Id="rId97" Type="http://schemas.openxmlformats.org/officeDocument/2006/relationships/hyperlink" Target="http://wiki2.gamer.com.tw/wiki.php?n=7501%3A%E5%87%9C%E5%87%9C%E7%9B%AE%E5%85%89%E7%9A%84%E9%B3%A5&amp;ss=7501" TargetMode="External"/><Relationship Id="rId104" Type="http://schemas.openxmlformats.org/officeDocument/2006/relationships/hyperlink" Target="http://wiki2.gamer.com.tw/wiki.php?n=7501%3A%E9%80%8F%E6%98%8E%E7%9A%84%E9%AD%9A&amp;ss=7501" TargetMode="External"/><Relationship Id="rId120" Type="http://schemas.openxmlformats.org/officeDocument/2006/relationships/hyperlink" Target="http://wiki2.gamer.com.tw/wiki.php?n=7501%3A%E9%87%A3%E9%AD%9A%E7%99%BC%E7%8F%BE%E7%89%A9" TargetMode="External"/><Relationship Id="rId125" Type="http://schemas.openxmlformats.org/officeDocument/2006/relationships/hyperlink" Target="http://wiki2.gamer.com.tw/wiki.php?n=7501:%E9%87%A3%E9%AD%9A%E7%99%BC%E7%8F%BE%E7%89%A9&amp;ss=7501&amp;f=M" TargetMode="External"/><Relationship Id="rId141" Type="http://schemas.openxmlformats.org/officeDocument/2006/relationships/hyperlink" Target="http://wiki2.gamer.com.tw/wiki.php?n=7501%3A%E9%87%A3%E9%AD%9A%E7%99%BC%E7%8F%BE%E7%89%A9" TargetMode="External"/><Relationship Id="rId146" Type="http://schemas.openxmlformats.org/officeDocument/2006/relationships/hyperlink" Target="http://wiki2.gamer.com.tw/wiki.php?n=7501%3A%E8%88%87%E6%B5%B7%E8%91%B5%E5%85%B1%E5%AD%98%E7%9A%84%E9%AD%9A%E9%A1%9E&amp;ss=7501" TargetMode="External"/><Relationship Id="rId167" Type="http://schemas.openxmlformats.org/officeDocument/2006/relationships/hyperlink" Target="http://wiki2.gamer.com.tw/wiki.php?n=7501:%E6%9C%9D%E9%AE%AE&amp;ss=43163&amp;f=M" TargetMode="External"/><Relationship Id="rId188" Type="http://schemas.openxmlformats.org/officeDocument/2006/relationships/hyperlink" Target="http://wiki2.gamer.com.tw/wiki.php?n=7501%3A%E9%87%A3%E9%AD%9A%E7%99%BC%E7%8F%BE%E7%89%A9" TargetMode="External"/><Relationship Id="rId7" Type="http://schemas.openxmlformats.org/officeDocument/2006/relationships/hyperlink" Target="https://wiki2.gamer.com.tw/wiki.php?n=7501:%E7%94%9F%E7%89%A9%E5%AD%B8%E5%9C%B0%E5%9C%96" TargetMode="External"/><Relationship Id="rId71" Type="http://schemas.openxmlformats.org/officeDocument/2006/relationships/hyperlink" Target="http://gvdb.mydns.jp/db/module/QuestDB/action/QuestShow?id=5519" TargetMode="External"/><Relationship Id="rId92" Type="http://schemas.openxmlformats.org/officeDocument/2006/relationships/hyperlink" Target="http://wiki2.gamer.com.tw/wiki.php?n=7501:GA3_WildWest&amp;ss=7501&amp;f=M" TargetMode="External"/><Relationship Id="rId162" Type="http://schemas.openxmlformats.org/officeDocument/2006/relationships/hyperlink" Target="http://wiki2.gamer.com.tw/wiki.php?n=7501%3A%E9%87%A3%E9%AD%9A%E7%99%BC%E7%8F%BE%E7%89%A9" TargetMode="External"/><Relationship Id="rId183" Type="http://schemas.openxmlformats.org/officeDocument/2006/relationships/hyperlink" Target="http://wiki2.gamer.com.tw/wiki.php?n=7501%3A%E9%87%A3%E9%AD%9A%E7%99%BC%E7%8F%BE%E7%89%A9" TargetMode="External"/><Relationship Id="rId213" Type="http://schemas.openxmlformats.org/officeDocument/2006/relationships/hyperlink" Target="http://wiki2.gamer.com.tw/wiki.php?n=7501%3A%E9%87%A3%E9%AD%9A%E7%99%BC%E7%8F%BE%E7%89%A9" TargetMode="External"/><Relationship Id="rId218" Type="http://schemas.openxmlformats.org/officeDocument/2006/relationships/hyperlink" Target="http://wiki2.gamer.com.tw/wiki.php?n=7501%3A%E8%AA%BF%E6%9F%A5%E9%AF%8A%E9%AD%9A%E7%9A%84%E6%A3%B2%E6%81%AF%E5%9C%B0&amp;ss=7501" TargetMode="External"/><Relationship Id="rId234" Type="http://schemas.openxmlformats.org/officeDocument/2006/relationships/hyperlink" Target="https://wiki2.gamer.com.tw/wiki.php?n=7501:%E6%AD%B7%E5%8F%B2%E4%B9%8B%E6%B2%B3" TargetMode="External"/><Relationship Id="rId239" Type="http://schemas.openxmlformats.org/officeDocument/2006/relationships/hyperlink" Target="https://wiki2.gamer.com.tw/wiki.php?n=7501%3A%E6%9C%AA%E4%BE%86%E4%B9%8B%E6%AD%B8%E8%99%95&amp;ss=7501" TargetMode="External"/><Relationship Id="rId2" Type="http://schemas.openxmlformats.org/officeDocument/2006/relationships/hyperlink" Target="http://wiki2.gamer.com.tw/wiki.php?n=7501:%E6%BE%A4%E5%B7%B4%E7%88%BE%E5%BE%B7%E5%B3%B6%E7%B3%BB%E5%88%97" TargetMode="External"/><Relationship Id="rId29" Type="http://schemas.openxmlformats.org/officeDocument/2006/relationships/hyperlink" Target="https://gvdb.mydns.jp/r/V4GzZ9rV18" TargetMode="External"/><Relationship Id="rId250" Type="http://schemas.openxmlformats.org/officeDocument/2006/relationships/hyperlink" Target="https://wiki2.gamer.com.tw/wiki.php?n=7501%3A%E9%85%B7%E4%BC%BC%E9%BB%9E%E5%BF%83%E7%9A%84%E8%9E%83%E8%9F%B9&amp;ss=7501" TargetMode="External"/><Relationship Id="rId255" Type="http://schemas.openxmlformats.org/officeDocument/2006/relationships/hyperlink" Target="https://wiki2.gamer.com.tw/wiki.php?n=7501%3A%E4%B8%8D%E6%80%95%E4%BA%BA%E7%9A%84%E7%94%9F%E7%89%A9&amp;ss=7501" TargetMode="External"/><Relationship Id="rId24" Type="http://schemas.openxmlformats.org/officeDocument/2006/relationships/hyperlink" Target="http://gvdb.mydns.jp/r/yDjnuavSak" TargetMode="External"/><Relationship Id="rId40" Type="http://schemas.openxmlformats.org/officeDocument/2006/relationships/hyperlink" Target="http://wiki2.gamer.com.tw/wiki.php?n=7501%3A%E9%87%A3%E9%AD%9A%E7%99%BC%E7%8F%BE%E7%89%A9" TargetMode="External"/><Relationship Id="rId45" Type="http://schemas.openxmlformats.org/officeDocument/2006/relationships/hyperlink" Target="http://wiki2.gamer.com.tw/wiki.php?n=7501:%E6%98%AF%E9%B1%B7%E9%AD%9A%E9%82%84%E6%98%AF%E9%AD%9A%EF%BC%9F" TargetMode="External"/><Relationship Id="rId66" Type="http://schemas.openxmlformats.org/officeDocument/2006/relationships/hyperlink" Target="http://wiki2.gamer.com.tw/wiki.php?ss=7501&amp;n=7501:%E6%96%AF%E5%BA%AB%E6%8B%89%E8%88%87%E5%8D%A1%E5%BE%8B%E5%B8%83%E7%8B%84%E6%96%AF" TargetMode="External"/><Relationship Id="rId87" Type="http://schemas.openxmlformats.org/officeDocument/2006/relationships/hyperlink" Target="http://wiki2.gamer.com.tw/wiki.php?n=7501%3A%E6%B7%BA%E7%81%98%E7%9A%84%E7%8E%8B%E8%80%85&amp;ss=7501" TargetMode="External"/><Relationship Id="rId110" Type="http://schemas.openxmlformats.org/officeDocument/2006/relationships/hyperlink" Target="http://wiki2.gamer.com.tw/wiki.php?n=7501:GA2_Astronomy&amp;ss=7501&amp;f=M" TargetMode="External"/><Relationship Id="rId115" Type="http://schemas.openxmlformats.org/officeDocument/2006/relationships/hyperlink" Target="http://wiki2.gamer.com.tw/wiki.php?n=7501%3A%E9%87%A3%E9%AD%9A%E7%99%BC%E7%8F%BE%E7%89%A9" TargetMode="External"/><Relationship Id="rId131" Type="http://schemas.openxmlformats.org/officeDocument/2006/relationships/hyperlink" Target="http://wiki2.gamer.com.tw/wiki.php?n=7501:GA1_GranAtlas&amp;ss=7501&amp;f=M" TargetMode="External"/><Relationship Id="rId136" Type="http://schemas.openxmlformats.org/officeDocument/2006/relationships/hyperlink" Target="http://wiki2.gamer.com.tw/wiki.php?n=7501%3A%E6%BE%A4%E5%B7%B4%E7%88%BE%E5%BE%B7%E5%B3%B6%E5%91%A8%E9%82%8A%E7%9A%84%E7%94%9F%E7%89%A9&amp;ss=7501" TargetMode="External"/><Relationship Id="rId157" Type="http://schemas.openxmlformats.org/officeDocument/2006/relationships/hyperlink" Target="http://wiki2.gamer.com.tw/wiki.php?n=7501%3A%E5%8B%95%E6%A4%8D%E7%89%A9%E7%9A%84%E6%A8%82%E5%9C%92&amp;ss=7501" TargetMode="External"/><Relationship Id="rId178" Type="http://schemas.openxmlformats.org/officeDocument/2006/relationships/hyperlink" Target="http://wiki2.gamer.com.tw/wiki.php?n=7501:GA3_WildWest&amp;ss=7501&amp;f=M" TargetMode="External"/><Relationship Id="rId61" Type="http://schemas.openxmlformats.org/officeDocument/2006/relationships/hyperlink" Target="http://wiki2.gamer.com.tw/wiki.php?n=7501%3A%E7%94%9F%E7%89%A9%E5%AD%B8%E5%9C%B0%E5%9C%96" TargetMode="External"/><Relationship Id="rId82" Type="http://schemas.openxmlformats.org/officeDocument/2006/relationships/hyperlink" Target="http://wiki2.gamer.com.tw/wiki.php?n=7501%3A%E9%87%A3%E9%AD%9A%E7%99%BC%E7%8F%BE%E7%89%A9" TargetMode="External"/><Relationship Id="rId152" Type="http://schemas.openxmlformats.org/officeDocument/2006/relationships/hyperlink" Target="http://wiki2.gamer.com.tw/wiki.php?n=7501%3A%E9%87%A3%E9%AD%9A%E7%99%BC%E7%8F%BE%E7%89%A9" TargetMode="External"/><Relationship Id="rId173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94" Type="http://schemas.openxmlformats.org/officeDocument/2006/relationships/hyperlink" Target="http://wiki2.gamer.com.tw/wiki.php?n=7501:%E6%97%A5%E6%9C%ACZipang&amp;ss=43163&amp;f=M" TargetMode="External"/><Relationship Id="rId199" Type="http://schemas.openxmlformats.org/officeDocument/2006/relationships/hyperlink" Target="http://wiki2.gamer.com.tw/wiki.php?n=7501%3A%E7%94%9F%E7%89%A9%E5%AD%B8%E5%9C%B0%E5%9C%96" TargetMode="External"/><Relationship Id="rId203" Type="http://schemas.openxmlformats.org/officeDocument/2006/relationships/hyperlink" Target="http://wiki2.gamer.com.tw/wiki.php?n=7501:%E6%98%93%E6%96%BC%E9%A3%BC%E9%A4%8A%E7%9A%84%E7%8E%A9%E8%B3%9E%E7%8A%AC" TargetMode="External"/><Relationship Id="rId208" Type="http://schemas.openxmlformats.org/officeDocument/2006/relationships/hyperlink" Target="http://wiki2.gamer.com.tw/wiki.php?n=7501%3A%E5%9C%B0%E4%B8%8A%E6%A8%82%E5%9C%92&amp;ss=7501" TargetMode="External"/><Relationship Id="rId229" Type="http://schemas.openxmlformats.org/officeDocument/2006/relationships/hyperlink" Target="https://wiki2.gamer.com.tw/wiki.php?n=7501:%E9%87%8D%E5%B0%8B%E7%8E%84%E5%A5%98%E4%B9%8B%E8%B6%B3%E8%B7%A1" TargetMode="External"/><Relationship Id="rId19" Type="http://schemas.openxmlformats.org/officeDocument/2006/relationships/hyperlink" Target="http://gvdb.mydns.jp/r/TCW40VN1xD" TargetMode="External"/><Relationship Id="rId224" Type="http://schemas.openxmlformats.org/officeDocument/2006/relationships/hyperlink" Target="http://wiki2.gamer.com.tw/wiki.php?n=7501%3A%E7%94%9F%E7%89%A9%E5%AD%B8%E5%9C%B0%E5%9C%96" TargetMode="External"/><Relationship Id="rId240" Type="http://schemas.openxmlformats.org/officeDocument/2006/relationships/hyperlink" Target="https://wiki2.gamer.com.tw/wiki.php?n=7501%3A%E6%A3%92%E7%8B%80%E7%9A%84%E9%AD%9A&amp;ss=7501" TargetMode="External"/><Relationship Id="rId245" Type="http://schemas.openxmlformats.org/officeDocument/2006/relationships/hyperlink" Target="https://wiki2.gamer.com.tw/wiki.php?n=7501%3A%E9%95%B7%E8%85%B3%E8%9E%83%E8%9F%B9&amp;ss=7501" TargetMode="External"/><Relationship Id="rId261" Type="http://schemas.openxmlformats.org/officeDocument/2006/relationships/hyperlink" Target="http://gvdb.mydns.jp/r/iDYm2M7A2v" TargetMode="External"/><Relationship Id="rId14" Type="http://schemas.openxmlformats.org/officeDocument/2006/relationships/hyperlink" Target="https://wiki2.gamer.com.tw/wiki.php?n=7501%3A%E9%87%A3%E9%AD%9A%E7%99%BC%E7%8F%BE%E7%89%A9&amp;ss=7501&amp;mpath=" TargetMode="External"/><Relationship Id="rId30" Type="http://schemas.openxmlformats.org/officeDocument/2006/relationships/hyperlink" Target="http://wiki2.gamer.com.tw/wiki.php?n=7501:%E5%86%B0%E6%B5%B7%E7%9A%84%E5%A4%A9%E4%BD%BF" TargetMode="External"/><Relationship Id="rId35" Type="http://schemas.openxmlformats.org/officeDocument/2006/relationships/hyperlink" Target="http://wiki2.gamer.com.tw/wiki.php?n=7501:%E5%87%B6%E6%83%A1%E7%9A%84%E9%B0%BB%E9%AD%9A" TargetMode="External"/><Relationship Id="rId56" Type="http://schemas.openxmlformats.org/officeDocument/2006/relationships/hyperlink" Target="http://wiki2.gamer.com.tw/wiki.php?n=7501:%E7%8D%A8%E8%A7%92%E7%8D%B8%E7%9A%84%E8%A7%92" TargetMode="External"/><Relationship Id="rId77" Type="http://schemas.openxmlformats.org/officeDocument/2006/relationships/hyperlink" Target="http://wiki2.gamer.com.tw/wiki.php?n=7501:%E6%B7%B7%E5%85%A5%E7%9A%84%E9%AD%9A" TargetMode="External"/><Relationship Id="rId100" Type="http://schemas.openxmlformats.org/officeDocument/2006/relationships/hyperlink" Target="http://wiki2.gamer.com.tw/wiki.php?n=7501%3A%E6%9B%B4%E9%80%B2%E4%B8%80%E6%AD%A5%E8%AA%BF%E6%9F%A5%E6%BE%A4%E5%B7%B4%E7%88%BE%E5%BE%B7%E5%B3%B6&amp;ss=7501" TargetMode="External"/><Relationship Id="rId105" Type="http://schemas.openxmlformats.org/officeDocument/2006/relationships/hyperlink" Target="http://wiki2.gamer.com.tw/wiki.php?n=7501:%E6%B2%99%E6%82%9F%E6%B7%A8%E7%9A%84%E5%8E%9F%E5%9E%8B" TargetMode="External"/><Relationship Id="rId126" Type="http://schemas.openxmlformats.org/officeDocument/2006/relationships/hyperlink" Target="http://wiki2.gamer.com.tw/wiki.php?n=7501:GA3_WildWest&amp;ss=7501&amp;f=M" TargetMode="External"/><Relationship Id="rId147" Type="http://schemas.openxmlformats.org/officeDocument/2006/relationships/hyperlink" Target="http://wiki2.gamer.com.tw/wiki.php?n=7501%3A%E7%94%9F%E7%89%A9%E5%AD%B8%E5%9C%B0%E5%9C%96" TargetMode="External"/><Relationship Id="rId168" Type="http://schemas.openxmlformats.org/officeDocument/2006/relationships/hyperlink" Target="http://wiki2.gamer.com.tw/wiki.php?n=7501:GA3_WildWest&amp;ss=7501&amp;f=M" TargetMode="External"/><Relationship Id="rId8" Type="http://schemas.openxmlformats.org/officeDocument/2006/relationships/hyperlink" Target="http://wiki2.gamer.com.tw/wiki.php?n=7501%3A%E7%94%9F%E7%89%A9%E5%AD%B8%E5%9C%B0%E5%9C%96" TargetMode="External"/><Relationship Id="rId51" Type="http://schemas.openxmlformats.org/officeDocument/2006/relationships/hyperlink" Target="http://wiki2.gamer.com.tw/wiki.php?n=7501%3A%E4%BA%9E%E9%A6%AC%E9%81%9C%E6%B2%B3%E7%9A%84%E5%90%B8%E8%A1%80%E9%AD%9A&amp;ss=7501" TargetMode="External"/><Relationship Id="rId72" Type="http://schemas.openxmlformats.org/officeDocument/2006/relationships/hyperlink" Target="http://wiki2.gamer.com.tw/wiki.php?n=7501%3A%E6%BC%82%E4%BA%AE%E7%9A%84%E6%B5%B7%E8%9E%BA&amp;ss=7501" TargetMode="External"/><Relationship Id="rId93" Type="http://schemas.openxmlformats.org/officeDocument/2006/relationships/hyperlink" Target="https://wiki2.gamer.com.tw/wiki.php?n=7501:%E7%94%9F%E7%89%A9%E5%AD%B8%E5%9C%B0%E5%9C%96" TargetMode="External"/><Relationship Id="rId98" Type="http://schemas.openxmlformats.org/officeDocument/2006/relationships/hyperlink" Target="http://wiki2.gamer.com.tw/wiki.php?n=7501:%E6%AD%B7%E5%8F%B2%E4%B9%8B%E6%B2%B3" TargetMode="External"/><Relationship Id="rId121" Type="http://schemas.openxmlformats.org/officeDocument/2006/relationships/hyperlink" Target="http://wiki2.gamer.com.tw/wiki.php?n=7501%3A%E9%87%A3%E9%AD%9A%E7%99%BC%E7%8F%BE%E7%89%A9" TargetMode="External"/><Relationship Id="rId142" Type="http://schemas.openxmlformats.org/officeDocument/2006/relationships/hyperlink" Target="http://wiki2.gamer.com.tw/wiki.php?n=7501%3A%E9%87%A3%E9%AD%9A%E7%99%BC%E7%8F%BE%E7%89%A9" TargetMode="External"/><Relationship Id="rId163" Type="http://schemas.openxmlformats.org/officeDocument/2006/relationships/hyperlink" Target="http://wiki2.gamer.com.tw/wiki.php?n=7501%3A%E9%87%A3%E9%AD%9A%E7%99%BC%E7%8F%BE%E7%89%A9" TargetMode="External"/><Relationship Id="rId184" Type="http://schemas.openxmlformats.org/officeDocument/2006/relationships/hyperlink" Target="http://wiki2.gamer.com.tw/wiki.php?n=7501:%E8%AA%BF%E6%9F%A5%E8%AA%A4%E5%85%A5%E7%9A%84%E5%B3%B6%E5%B6%BC" TargetMode="External"/><Relationship Id="rId189" Type="http://schemas.openxmlformats.org/officeDocument/2006/relationships/hyperlink" Target="http://wiki2.gamer.com.tw/wiki.php?n=7501%3A%E9%87%A3%E9%AD%9A%E7%99%BC%E7%8F%BE%E7%89%A9" TargetMode="External"/><Relationship Id="rId219" Type="http://schemas.openxmlformats.org/officeDocument/2006/relationships/hyperlink" Target="http://wiki2.gamer.com.tw/wiki.php?n=7501%3A%E7%94%9F%E7%89%A9%E5%AD%B8%E5%9C%B0%E5%9C%96" TargetMode="External"/><Relationship Id="rId3" Type="http://schemas.openxmlformats.org/officeDocument/2006/relationships/hyperlink" Target="http://wiki2.gamer.com.tw/wiki.php?n=7501:%E6%BE%A4%E5%B7%B4%E7%88%BE%E5%BE%B7%E5%B3%B6%E7%B3%BB%E5%88%97" TargetMode="External"/><Relationship Id="rId214" Type="http://schemas.openxmlformats.org/officeDocument/2006/relationships/hyperlink" Target="http://wiki2.gamer.com.tw/wiki.php?n=7501%3A%E7%94%9F%E7%89%A9%E5%AD%B8%E5%9C%B0%E5%9C%96" TargetMode="External"/><Relationship Id="rId230" Type="http://schemas.openxmlformats.org/officeDocument/2006/relationships/hyperlink" Target="https://wiki2.gamer.com.tw/wiki.php?n=7501:%E8%AA%BF%E6%9F%A5%E8%AA%A4%E5%85%A5%E7%9A%84%E5%B3%B6%E5%B6%BC" TargetMode="External"/><Relationship Id="rId235" Type="http://schemas.openxmlformats.org/officeDocument/2006/relationships/hyperlink" Target="https://wiki2.gamer.com.tw/wiki.php?n=7501%3A%E9%95%B7%E4%BA%86%E7%BE%BD%E6%AF%9B%E7%9A%84%E9%AD%9A%E7%9A%84%E5%90%8C%E9%A1%9E&amp;ss=7501" TargetMode="External"/><Relationship Id="rId251" Type="http://schemas.openxmlformats.org/officeDocument/2006/relationships/hyperlink" Target="https://wiki2.gamer.com.tw/wiki.php?n=7501%3A%E7%AD%89%E5%BE%85%E5%BE%8C%E5%B0%B1%E8%83%BD%E8%BF%8E%E4%BE%86%E8%88%AA%E6%B5%B7%E7%9A%84%E5%A5%BD%E5%A4%A9%E6%B0%A3&amp;ss=7501" TargetMode="External"/><Relationship Id="rId256" Type="http://schemas.openxmlformats.org/officeDocument/2006/relationships/hyperlink" Target="https://wiki2.gamer.com.tw/wiki.php?n=7501%3A%E8%9C%BF%E8%9C%92%E7%9A%84%E9%AD%9A&amp;ss=7501" TargetMode="External"/><Relationship Id="rId25" Type="http://schemas.openxmlformats.org/officeDocument/2006/relationships/hyperlink" Target="https://gvdb.mydns.jp/r/pLeegV1oVG" TargetMode="External"/><Relationship Id="rId46" Type="http://schemas.openxmlformats.org/officeDocument/2006/relationships/hyperlink" Target="http://wiki2.gamer.com.tw/wiki.php?n=7501:%E9%81%B2%E9%88%8D%E7%9A%84%E9%AF%8A%E9%AD%9A" TargetMode="External"/><Relationship Id="rId67" Type="http://schemas.openxmlformats.org/officeDocument/2006/relationships/hyperlink" Target="http://wiki2.gamer.com.tw/wiki.php?n=7501:%E4%BD%88%E6%BB%BF%E9%9C%A7%E6%B0%A3%E8%88%87%E5%86%B0%E7%9A%84%E5%A4%A7%E6%B5%B7" TargetMode="External"/><Relationship Id="rId116" Type="http://schemas.openxmlformats.org/officeDocument/2006/relationships/hyperlink" Target="http://wiki2.gamer.com.tw/wiki.php?n=7501%3A%E9%87%A3%E9%AD%9A%E7%99%BC%E7%8F%BE%E7%89%A9" TargetMode="External"/><Relationship Id="rId137" Type="http://schemas.openxmlformats.org/officeDocument/2006/relationships/hyperlink" Target="http://wiki2.gamer.com.tw/wiki.php?n=7501:%E9%87%A3%E9%AD%9A%E7%99%BC%E7%8F%BE%E7%89%A9&amp;ss=7501&amp;f=M" TargetMode="External"/><Relationship Id="rId158" Type="http://schemas.openxmlformats.org/officeDocument/2006/relationships/hyperlink" Target="http://wiki2.gamer.com.tw/wiki.php?n=7501%3A%E5%8B%95%E6%A4%8D%E7%89%A9%E7%9A%84%E6%A8%82%E5%9C%92&amp;ss=7501" TargetMode="External"/><Relationship Id="rId20" Type="http://schemas.openxmlformats.org/officeDocument/2006/relationships/hyperlink" Target="https://wiki2.gamer.com.tw/wiki.php?n=7501%3A%E9%87%A3%E9%AD%9A%E7%99%BC%E7%8F%BE%E7%89%A9&amp;ss=7501&amp;mpath=" TargetMode="External"/><Relationship Id="rId41" Type="http://schemas.openxmlformats.org/officeDocument/2006/relationships/hyperlink" Target="http://wiki2.gamer.com.tw/wiki.php?n=7501%3A%E9%87%A3%E9%AD%9A%E7%99%BC%E7%8F%BE%E7%89%A9" TargetMode="External"/><Relationship Id="rId62" Type="http://schemas.openxmlformats.org/officeDocument/2006/relationships/hyperlink" Target="http://wiki2.gamer.com.tw/wiki.php?n=7501%3A%E4%BA%9E%E9%A6%AC%E9%81%9C%E6%B2%B3%E4%B8%AD%E7%9A%84%E7%94%9F%E7%89%A9&amp;ss=7501" TargetMode="External"/><Relationship Id="rId83" Type="http://schemas.openxmlformats.org/officeDocument/2006/relationships/hyperlink" Target="http://wiki2.gamer.com.tw/wiki.php?n=7501%3A%E9%87%A3%E9%AD%9A%E7%99%BC%E7%8F%BE%E7%89%A9&amp;ss=7501&amp;mpath=" TargetMode="External"/><Relationship Id="rId88" Type="http://schemas.openxmlformats.org/officeDocument/2006/relationships/hyperlink" Target="http://wiki2.gamer.com.tw/wiki.php?n=7501:%E5%B7%B4%E7%88%BE%E8%92%82%E7%B8%BD%E7%AE%A1%E7%9A%84%E8%88%88%E8%B6%A3" TargetMode="External"/><Relationship Id="rId111" Type="http://schemas.openxmlformats.org/officeDocument/2006/relationships/hyperlink" Target="http://wiki2.gamer.com.tw/wiki.php?n=7501:GA3_WildWest&amp;ss=7501&amp;f=M" TargetMode="External"/><Relationship Id="rId132" Type="http://schemas.openxmlformats.org/officeDocument/2006/relationships/hyperlink" Target="https://wiki2.gamer.com.tw/wiki.php?n=7501%3A%E9%87%A3%E9%AD%9A%E7%99%BC%E7%8F%BE%E7%89%A9&amp;ss=7501&amp;mpath=" TargetMode="External"/><Relationship Id="rId153" Type="http://schemas.openxmlformats.org/officeDocument/2006/relationships/hyperlink" Target="http://wiki2.gamer.com.tw/wiki.php?n=7501%3A%E9%87%A3%E9%AD%9A%E7%99%BC%E7%8F%BE%E7%89%A9" TargetMode="External"/><Relationship Id="rId174" Type="http://schemas.openxmlformats.org/officeDocument/2006/relationships/hyperlink" Target="http://wiki2.gamer.com.tw/wiki.php?n=7501%3A%E9%87%A3%E9%AD%9A%E7%99%BC%E7%8F%BE%E7%89%A9&amp;ss=7501&amp;mpath=" TargetMode="External"/><Relationship Id="rId179" Type="http://schemas.openxmlformats.org/officeDocument/2006/relationships/hyperlink" Target="http://wiki2.gamer.com.tw/wiki.php?n=7501%3A%E9%87%A3%E9%AD%9A%E7%99%BC%E7%8F%BE%E7%89%A9" TargetMode="External"/><Relationship Id="rId195" Type="http://schemas.openxmlformats.org/officeDocument/2006/relationships/hyperlink" Target="http://wiki2.gamer.com.tw/wiki.php?n=7501:%E6%97%A5%E6%9C%ACZipang&amp;ss=43163&amp;f=M" TargetMode="External"/><Relationship Id="rId209" Type="http://schemas.openxmlformats.org/officeDocument/2006/relationships/hyperlink" Target="http://wiki2.gamer.com.tw/wiki.php?n=7501%3A%E7%86%B1%E5%B8%B6%E7%9A%84%E5%B7%A8%E5%A4%A7%E9%AD%9A&amp;ss=7501" TargetMode="External"/><Relationship Id="rId190" Type="http://schemas.openxmlformats.org/officeDocument/2006/relationships/hyperlink" Target="http://wiki2.gamer.com.tw/wiki.php?n=7501%3A%E9%87%A3%E9%AD%9A%E7%99%BC%E7%8F%BE%E7%89%A9" TargetMode="External"/><Relationship Id="rId204" Type="http://schemas.openxmlformats.org/officeDocument/2006/relationships/hyperlink" Target="http://wiki2.gamer.com.tw/wiki.php?n=7501:%E9%9B%B7%E8%81%B2%E9%9A%86%E9%9A%86" TargetMode="External"/><Relationship Id="rId220" Type="http://schemas.openxmlformats.org/officeDocument/2006/relationships/hyperlink" Target="http://wiki2.gamer.com.tw/wiki.php?n=7501%3A%E7%94%9F%E7%89%A9%E5%AD%B8%E5%9C%B0%E5%9C%96" TargetMode="External"/><Relationship Id="rId225" Type="http://schemas.openxmlformats.org/officeDocument/2006/relationships/hyperlink" Target="http://wiki2.gamer.com.tw/wiki.php?n=7501%3A%E7%94%9F%E7%89%A9%E5%AD%B8%E5%9C%B0%E5%9C%96" TargetMode="External"/><Relationship Id="rId241" Type="http://schemas.openxmlformats.org/officeDocument/2006/relationships/hyperlink" Target="https://wiki2.gamer.com.tw/wiki.php?n=7501%3A%E6%98%AF%E7%AB%A0%E9%AD%9A%E9%82%84%E6%98%AF%E7%83%8F%E8%B3%8A&amp;ss=7501" TargetMode="External"/><Relationship Id="rId246" Type="http://schemas.openxmlformats.org/officeDocument/2006/relationships/hyperlink" Target="https://wiki2.gamer.com.tw/wiki.php?n=7501:%E8%A5%BF%E4%BC%AF%E5%88%A9%E4%BA%9E%E7%9A%84%E9%BA%9D%E9%A6%99" TargetMode="External"/><Relationship Id="rId15" Type="http://schemas.openxmlformats.org/officeDocument/2006/relationships/hyperlink" Target="https://wiki2.gamer.com.tw/wiki.php?n=7501:%E7%94%9F%E7%89%A9%E5%AD%B8%E5%9C%B0%E5%9C%96" TargetMode="External"/><Relationship Id="rId36" Type="http://schemas.openxmlformats.org/officeDocument/2006/relationships/hyperlink" Target="http://wiki2.gamer.com.tw/wiki.php?n=7501:%E7%8D%A8%E8%A7%92%E7%8D%B8%E7%9A%84%E8%A7%92" TargetMode="External"/><Relationship Id="rId57" Type="http://schemas.openxmlformats.org/officeDocument/2006/relationships/hyperlink" Target="http://wiki2.gamer.com.tw/wiki.php?n=7501:%E9%81%B2%E9%88%8D%E7%9A%84%E9%AF%8A%E9%AD%9A" TargetMode="External"/><Relationship Id="rId106" Type="http://schemas.openxmlformats.org/officeDocument/2006/relationships/hyperlink" Target="http://wiki2.gamer.com.tw/wiki.php?n=7501%3A%E8%AA%BF%E6%9F%A5%E9%A3%9B%E8%A1%8C%E6%B5%B7%E9%9D%A2%E7%9A%84%E7%94%9F%E7%89%A9&amp;ss=7501" TargetMode="External"/><Relationship Id="rId127" Type="http://schemas.openxmlformats.org/officeDocument/2006/relationships/hyperlink" Target="http://wiki2.gamer.com.tw/wiki.php?n=7501%3A%E9%95%B7%E4%BA%86%E7%BE%BD%E6%AF%9B%E7%9A%84%E9%AD%9A&amp;ss=7501" TargetMode="External"/><Relationship Id="rId262" Type="http://schemas.openxmlformats.org/officeDocument/2006/relationships/printerSettings" Target="../printerSettings/printerSettings8.bin"/><Relationship Id="rId10" Type="http://schemas.openxmlformats.org/officeDocument/2006/relationships/hyperlink" Target="https://wiki2.gamer.com.tw/wiki.php?n=7501:%E5%9C%B0%E7%90%86%E5%AD%B8%E5%9C%B0%E5%9C%96" TargetMode="External"/><Relationship Id="rId31" Type="http://schemas.openxmlformats.org/officeDocument/2006/relationships/hyperlink" Target="http://wiki2.gamer.com.tw/wiki.php?n=7501%3A%E6%B4%BB%E7%9F%B3%E9%AD%9A&amp;ss=7501" TargetMode="External"/><Relationship Id="rId52" Type="http://schemas.openxmlformats.org/officeDocument/2006/relationships/hyperlink" Target="http://wiki2.gamer.com.tw/wiki.php?n=7501:%E6%9C%9D%E9%AE%AE%E7%9A%84%E7%BE%8E%E9%AD%9A" TargetMode="External"/><Relationship Id="rId73" Type="http://schemas.openxmlformats.org/officeDocument/2006/relationships/hyperlink" Target="http://wiki2.gamer.com.tw/wiki.php?n=7501%3A%E6%B5%B7%E4%B8%AD%E7%9A%84%E6%83%A1%E9%AD%94&amp;ss=7501" TargetMode="External"/><Relationship Id="rId78" Type="http://schemas.openxmlformats.org/officeDocument/2006/relationships/hyperlink" Target="https://wiki2.gamer.com.tw/wiki.php?n=7501%3A%E4%BA%9E%E9%A6%AC%E9%81%9C%E6%B2%B3%E7%9A%84%E7%B2%97%E6%9A%B4%E7%9A%84%E4%BA%BA&amp;ss=7501" TargetMode="External"/><Relationship Id="rId94" Type="http://schemas.openxmlformats.org/officeDocument/2006/relationships/hyperlink" Target="https://wiki2.gamer.com.tw/wiki.php?n=7501%3A%E9%87%A3%E9%AD%9A%E7%99%BC%E7%8F%BE%E7%89%A9&amp;ss=7501&amp;mpath=" TargetMode="External"/><Relationship Id="rId99" Type="http://schemas.openxmlformats.org/officeDocument/2006/relationships/hyperlink" Target="http://wiki2.gamer.com.tw/wiki.php?n=7501:%E5%8B%95%E6%A4%8D%E7%89%A9%E7%9A%84%E6%A8%82%E5%9C%92" TargetMode="External"/><Relationship Id="rId101" Type="http://schemas.openxmlformats.org/officeDocument/2006/relationships/hyperlink" Target="http://wiki2.gamer.com.tw/wiki.php?n=7501%3A%E7%94%9F%E7%89%A9%E5%AD%B8%E5%9C%B0%E5%9C%96" TargetMode="External"/><Relationship Id="rId122" Type="http://schemas.openxmlformats.org/officeDocument/2006/relationships/hyperlink" Target="http://wiki2.gamer.com.tw/wiki.php?n=7501%3A%E6%AE%BA%E4%BA%BA%E7%AB%A0%E9%AD%9A&amp;ss=7501" TargetMode="External"/><Relationship Id="rId143" Type="http://schemas.openxmlformats.org/officeDocument/2006/relationships/hyperlink" Target="http://wiki2.gamer.com.tw/wiki.php?n=7501%3A%E9%87%A3%E9%AD%9A%E7%99%BC%E7%8F%BE%E7%89%A9" TargetMode="External"/><Relationship Id="rId148" Type="http://schemas.openxmlformats.org/officeDocument/2006/relationships/hyperlink" Target="http://wiki2.gamer.com.tw/wiki.php?n=7501%3A%E9%87%A3%E9%AD%9A%E7%99%BC%E7%8F%BE%E7%89%A9" TargetMode="External"/><Relationship Id="rId164" Type="http://schemas.openxmlformats.org/officeDocument/2006/relationships/hyperlink" Target="http://wiki2.gamer.com.tw/wiki.php?n=7501%3A%E9%87%A3%E9%AD%9A%E7%99%BC%E7%8F%BE%E7%89%A9" TargetMode="External"/><Relationship Id="rId169" Type="http://schemas.openxmlformats.org/officeDocument/2006/relationships/hyperlink" Target="http://wiki2.gamer.com.tw/wiki.php?n=7501:GA3_WildWest&amp;ss=7501&amp;f=M" TargetMode="External"/><Relationship Id="rId185" Type="http://schemas.openxmlformats.org/officeDocument/2006/relationships/hyperlink" Target="http://wiki2.gamer.com.tw/wiki.php?n=7501%3A%E9%AF%A8%E9%AD%9A%E7%9A%84%E7%94%9F%E6%85%8B%E8%AA%BF%E6%9F%A5&amp;ss=7501" TargetMode="External"/><Relationship Id="rId4" Type="http://schemas.openxmlformats.org/officeDocument/2006/relationships/hyperlink" Target="https://wiki2.gamer.com.tw/wiki.php?n=7501:%E7%94%9F%E7%89%A9%E5%AD%B8%E5%9C%B0%E5%9C%96" TargetMode="External"/><Relationship Id="rId9" Type="http://schemas.openxmlformats.org/officeDocument/2006/relationships/hyperlink" Target="http://gvo.cbo.com.tw/ADV_MissionDetail.aspx?MID=2177" TargetMode="External"/><Relationship Id="rId180" Type="http://schemas.openxmlformats.org/officeDocument/2006/relationships/hyperlink" Target="http://wiki2.gamer.com.tw/wiki.php?n=7501%3A%E9%87%A3%E9%AD%9A%E7%99%BC%E7%8F%BE%E7%89%A9" TargetMode="External"/><Relationship Id="rId210" Type="http://schemas.openxmlformats.org/officeDocument/2006/relationships/hyperlink" Target="http://wiki2.gamer.com.tw/wiki.php?n=7501%3A%E6%82%A0%E9%96%92%E7%9A%84%E9%AF%A8%E9%AD%9A&amp;ss=7501" TargetMode="External"/><Relationship Id="rId215" Type="http://schemas.openxmlformats.org/officeDocument/2006/relationships/hyperlink" Target="http://wiki2.gamer.com.tw/wiki.php?n=7501%3A%E9%AF%A8%E9%AD%9A%E7%9A%84%E7%94%9F%E6%85%8B%E8%AA%BF%E6%9F%A5&amp;ss=7501" TargetMode="External"/><Relationship Id="rId236" Type="http://schemas.openxmlformats.org/officeDocument/2006/relationships/hyperlink" Target="https://wiki2.gamer.com.tw/wiki.php?n=7501%3A%E7%A5%9E%E5%A5%87%E7%9A%84%E9%AD%9A&amp;ss=7501" TargetMode="External"/><Relationship Id="rId257" Type="http://schemas.openxmlformats.org/officeDocument/2006/relationships/hyperlink" Target="https://wiki2.gamer.com.tw/wiki.php?n=7501:%E7%94%9F%E7%89%A9%E5%AD%B8%E5%9C%B0%E5%9C%96" TargetMode="External"/><Relationship Id="rId26" Type="http://schemas.openxmlformats.org/officeDocument/2006/relationships/hyperlink" Target="https://gvdb.mydns.jp/db/module/QuestDB/action/QuestShow?id=2981" TargetMode="External"/><Relationship Id="rId231" Type="http://schemas.openxmlformats.org/officeDocument/2006/relationships/hyperlink" Target="https://wiki2.gamer.com.tw/wiki.php?n=7501:%E7%86%B1%E5%B8%B6%E7%9A%84%E5%B7%A8%E5%A4%A7%E9%AD%9A" TargetMode="External"/><Relationship Id="rId252" Type="http://schemas.openxmlformats.org/officeDocument/2006/relationships/hyperlink" Target="https://wiki2.gamer.com.tw/wiki.php?n=7501%3A%E6%B0%B8%E6%81%86%E7%9A%84%E8%A8%98%E6%86%B6&amp;ss=7501" TargetMode="External"/><Relationship Id="rId47" Type="http://schemas.openxmlformats.org/officeDocument/2006/relationships/hyperlink" Target="http://wiki2.gamer.com.tw/wiki.php?n=7501:%E7%B6%A0%E8%89%B2%E7%9A%84%E5%B7%A8%E9%AD%9A" TargetMode="External"/><Relationship Id="rId68" Type="http://schemas.openxmlformats.org/officeDocument/2006/relationships/hyperlink" Target="http://wiki2.gamer.com.tw/wiki.php?n=7501%3A%E6%A3%B2%E6%81%AF%E6%96%BC%E6%9D%B1%E5%8D%97%E5%A4%A7%E9%99%B8%E7%9A%84%E9%B1%B7%E9%AD%9A&amp;ss=7501" TargetMode="External"/><Relationship Id="rId89" Type="http://schemas.openxmlformats.org/officeDocument/2006/relationships/hyperlink" Target="http://wiki2.gamer.com.tw/wiki.php?n=7501:%E6%96%AF%E6%96%87%E7%9A%84%E9%AF%8A%E9%AD%9A" TargetMode="External"/><Relationship Id="rId112" Type="http://schemas.openxmlformats.org/officeDocument/2006/relationships/hyperlink" Target="http://wiki2.gamer.com.tw/wiki.php?n=7501%3A%E9%87%A3%E9%AD%9A%E7%99%BC%E7%8F%BE%E7%89%A9" TargetMode="External"/><Relationship Id="rId133" Type="http://schemas.openxmlformats.org/officeDocument/2006/relationships/hyperlink" Target="http://wiki2.gamer.com.tw/wiki.php?n=7501:%E8%AA%BF%E6%9F%A5%E6%80%AA%E9%AF%8A%E9%AD%9A" TargetMode="External"/><Relationship Id="rId154" Type="http://schemas.openxmlformats.org/officeDocument/2006/relationships/hyperlink" Target="https://wiki2.gamer.com.tw/wiki.php?n=7501%3A%E5%9B%9B%E7%9C%BC%E9%AD%9A&amp;ss=7501" TargetMode="External"/><Relationship Id="rId175" Type="http://schemas.openxmlformats.org/officeDocument/2006/relationships/hyperlink" Target="http://wiki2.gamer.com.tw/wiki.php?n=7501%3A%E5%87%9C%E5%87%9C%E7%9B%AE%E5%85%89%E7%9A%84%E9%B3%A5&amp;ss=7501" TargetMode="External"/><Relationship Id="rId196" Type="http://schemas.openxmlformats.org/officeDocument/2006/relationships/hyperlink" Target="http://wiki2.gamer.com.tw/wiki.php?n=7501:%E6%9C%9D%E9%AE%AE&amp;ss=43163&amp;f=M" TargetMode="External"/><Relationship Id="rId200" Type="http://schemas.openxmlformats.org/officeDocument/2006/relationships/hyperlink" Target="http://wiki2.gamer.com.tw/wiki.php?n=7501%3A%E9%87%A3%E9%AD%9A%E7%99%BC%E7%8F%BE%E7%89%A9" TargetMode="External"/><Relationship Id="rId16" Type="http://schemas.openxmlformats.org/officeDocument/2006/relationships/hyperlink" Target="https://wiki2.gamer.com.tw/wiki.php?n=7501%3A%E9%87%A3%E9%AD%9A%E7%99%BC%E7%8F%BE%E7%89%A9&amp;ss=7501&amp;mpath=" TargetMode="External"/><Relationship Id="rId221" Type="http://schemas.openxmlformats.org/officeDocument/2006/relationships/hyperlink" Target="http://wiki2.gamer.com.tw/wiki.php?n=7501%3A%E7%94%9F%E7%89%A9%E5%AD%B8%E5%9C%B0%E5%9C%96" TargetMode="External"/><Relationship Id="rId242" Type="http://schemas.openxmlformats.org/officeDocument/2006/relationships/hyperlink" Target="https://wiki2.gamer.com.tw/wiki.php?n=7501%3A%E9%AD%9A%E6%88%96%E9%AF%A8%E9%AD%9A&amp;ss=7501" TargetMode="External"/><Relationship Id="rId263" Type="http://schemas.openxmlformats.org/officeDocument/2006/relationships/table" Target="../tables/table14.xml"/><Relationship Id="rId37" Type="http://schemas.openxmlformats.org/officeDocument/2006/relationships/hyperlink" Target="http://wiki2.gamer.com.tw/wiki.php?n=7501:%E5%86%B0%E6%B5%B7%E7%9A%84%E6%B0%B8%E4%B9%85%E5%B1%85%E6%B0%91" TargetMode="External"/><Relationship Id="rId58" Type="http://schemas.openxmlformats.org/officeDocument/2006/relationships/hyperlink" Target="http://wiki2.gamer.com.tw/wiki.php?n=7501:%E7%8D%A8%E8%A7%92%E7%8D%B8%E7%9A%84%E8%A7%92" TargetMode="External"/><Relationship Id="rId79" Type="http://schemas.openxmlformats.org/officeDocument/2006/relationships/hyperlink" Target="http://wiki2.gamer.com.tw/wiki.php?n=7501%3A%E9%87%A3%E9%AD%9A%E7%99%BC%E7%8F%BE%E7%89%A9" TargetMode="External"/><Relationship Id="rId102" Type="http://schemas.openxmlformats.org/officeDocument/2006/relationships/hyperlink" Target="http://wiki2.gamer.com.tw/wiki.php?n=7501:GA2_Astronomy&amp;ss=7501&amp;f=M" TargetMode="External"/><Relationship Id="rId123" Type="http://schemas.openxmlformats.org/officeDocument/2006/relationships/hyperlink" Target="http://wiki2.gamer.com.tw/wiki.php?n=7501%3A%E9%95%B7%E5%B0%BE%E9%AF%8A%E9%AD%9A&amp;ss=7501" TargetMode="External"/><Relationship Id="rId144" Type="http://schemas.openxmlformats.org/officeDocument/2006/relationships/hyperlink" Target="http://wiki2.gamer.com.tw/wiki.php?n=7501%3A%E9%87%A3%E9%AD%9A%E7%99%BC%E7%8F%BE%E7%89%A9" TargetMode="External"/><Relationship Id="rId90" Type="http://schemas.openxmlformats.org/officeDocument/2006/relationships/hyperlink" Target="http://wiki2.gamer.com.tw/wiki.php?n=7501:GA2_Astronomy&amp;ss=7501&amp;f=M" TargetMode="External"/><Relationship Id="rId165" Type="http://schemas.openxmlformats.org/officeDocument/2006/relationships/hyperlink" Target="http://wiki2.gamer.com.tw/wiki.php?n=7501%3A%E7%99%BD%E9%AF%A8&amp;ss=7501" TargetMode="External"/><Relationship Id="rId186" Type="http://schemas.openxmlformats.org/officeDocument/2006/relationships/hyperlink" Target="http://wiki2.gamer.com.tw/wiki.php?n=7501:%E8%8F%AF%E5%8D%97%E7%9A%84%E5%A4%A7%E4%BD%9B" TargetMode="External"/><Relationship Id="rId211" Type="http://schemas.openxmlformats.org/officeDocument/2006/relationships/hyperlink" Target="http://wiki2.gamer.com.tw/wiki.php?n=7501%3A%E7%94%9F%E7%89%A9%E5%AD%B8%E5%9C%B0%E5%9C%96" TargetMode="External"/><Relationship Id="rId232" Type="http://schemas.openxmlformats.org/officeDocument/2006/relationships/hyperlink" Target="http://wiki2.gamer.com.tw/wiki.php?n=7501%3A%E6%9B%B4%E9%80%B2%E4%B8%80%E6%AD%A5%E8%AA%BF%E6%9F%A5%E6%BE%A4%E5%B7%B4%E7%88%BE%E5%BE%B7%E5%B3%B6&amp;ss=7501" TargetMode="External"/><Relationship Id="rId253" Type="http://schemas.openxmlformats.org/officeDocument/2006/relationships/hyperlink" Target="http://gvdb.mydns.jp/r/DY8WxvBExo" TargetMode="External"/><Relationship Id="rId27" Type="http://schemas.openxmlformats.org/officeDocument/2006/relationships/hyperlink" Target="http://gvdb.mydns.jp/db/module/QuestDB/action/QuestShow?id=6186" TargetMode="External"/><Relationship Id="rId48" Type="http://schemas.openxmlformats.org/officeDocument/2006/relationships/hyperlink" Target="http://wiki2.gamer.com.tw/wiki.php?n=7501%3A%E5%81%9C%E6%AD%A2%E6%99%82%E5%85%89%E7%9A%84%E8%8A%B1&amp;ss=7501" TargetMode="External"/><Relationship Id="rId69" Type="http://schemas.openxmlformats.org/officeDocument/2006/relationships/hyperlink" Target="http://wiki2.gamer.com.tw/wiki.php?n=7501:%E8%BF%AB%E8%BF%91%E3%80%8C%E4%B8%96%E7%95%8C%E7%9B%A1%E9%A0%AD%E3%80%8D" TargetMode="External"/><Relationship Id="rId113" Type="http://schemas.openxmlformats.org/officeDocument/2006/relationships/hyperlink" Target="http://wiki2.gamer.com.tw/wiki.php?n=7501%3A%E9%95%B7%E4%BA%86%E7%BE%BD%E6%AF%9B%E7%9A%84%E9%AD%9A%E7%9A%84%E5%90%8C%E9%A1%9E&amp;ss=7501" TargetMode="External"/><Relationship Id="rId134" Type="http://schemas.openxmlformats.org/officeDocument/2006/relationships/hyperlink" Target="http://wiki2.gamer.com.tw/wiki.php?n=7501:%E9%87%A3%E9%AD%9A%E7%99%BC%E7%8F%BE%E7%89%A9&amp;ss=7501&amp;f=M" TargetMode="External"/><Relationship Id="rId80" Type="http://schemas.openxmlformats.org/officeDocument/2006/relationships/hyperlink" Target="http://gvdb.mydns.jp/db/module/QuestDB/action/QuestShow?id=5394" TargetMode="External"/><Relationship Id="rId155" Type="http://schemas.openxmlformats.org/officeDocument/2006/relationships/hyperlink" Target="http://wiki2.gamer.com.tw/wiki.php?n=7501:%E8%AA%BF%E6%9F%A5%E9%AF%8A%E9%AD%9A%E7%9A%84%E6%A3%B2%E6%81%AF%E5%9C%B0" TargetMode="External"/><Relationship Id="rId176" Type="http://schemas.openxmlformats.org/officeDocument/2006/relationships/hyperlink" Target="http://wiki2.gamer.com.tw/wiki.php?n=7501:%E6%9C%9D%E9%AE%AE&amp;ss=43163&amp;f=M" TargetMode="External"/><Relationship Id="rId197" Type="http://schemas.openxmlformats.org/officeDocument/2006/relationships/hyperlink" Target="https://gvdb.mydns.jp/r/zKUZGSNr7R" TargetMode="External"/><Relationship Id="rId201" Type="http://schemas.openxmlformats.org/officeDocument/2006/relationships/hyperlink" Target="http://wiki2.gamer.com.tw/wiki.php?n=7501:TA1_Atlantic&amp;ss=7501&amp;f=M" TargetMode="External"/><Relationship Id="rId222" Type="http://schemas.openxmlformats.org/officeDocument/2006/relationships/hyperlink" Target="http://wiki2.gamer.com.tw/wiki.php?n=7501%3A%E6%B5%B7%E4%B8%8A%E7%9A%84%E5%8D%B1%E9%9A%AA%E7%94%9F%E7%89%A9&amp;ss=7501" TargetMode="External"/><Relationship Id="rId243" Type="http://schemas.openxmlformats.org/officeDocument/2006/relationships/hyperlink" Target="https://wiki2.gamer.com.tw/wiki.php?n=7501%3A%E9%85%92%E9%A4%A8%E8%80%81%E9%97%86%E7%9A%84%E7%85%A9%E6%83%B1&amp;ss=7501" TargetMode="External"/><Relationship Id="rId17" Type="http://schemas.openxmlformats.org/officeDocument/2006/relationships/hyperlink" Target="https://wiki2.gamer.com.tw/wiki.php?n=7501:%E7%94%9F%E7%89%A9%E5%AD%B8%E5%9C%B0%E5%9C%96" TargetMode="External"/><Relationship Id="rId38" Type="http://schemas.openxmlformats.org/officeDocument/2006/relationships/hyperlink" Target="http://wiki2.gamer.com.tw/wiki.php?n=7501:%E7%B2%89%E7%B4%85%E8%89%B2%E7%9A%84%E5%8E%9F%E5%9B%A0" TargetMode="External"/><Relationship Id="rId59" Type="http://schemas.openxmlformats.org/officeDocument/2006/relationships/hyperlink" Target="http://wiki2.gamer.com.tw/wiki.php?n=7501:%E5%AE%B6%E6%97%8F" TargetMode="External"/><Relationship Id="rId103" Type="http://schemas.openxmlformats.org/officeDocument/2006/relationships/hyperlink" Target="http://wiki2.gamer.com.tw/wiki.php?n=7501%3A%E8%87%AA%E7%94%B1%E7%9A%84%E6%B5%B7%E8%97%BB&amp;ss=7501" TargetMode="External"/><Relationship Id="rId124" Type="http://schemas.openxmlformats.org/officeDocument/2006/relationships/hyperlink" Target="http://wiki2.gamer.com.tw/wiki.php?n=7501%3A%E9%87%A3%E9%AD%9A%E7%99%BC%E7%8F%BE%E7%89%A9&amp;ss=7501&amp;mpath=" TargetMode="External"/><Relationship Id="rId70" Type="http://schemas.openxmlformats.org/officeDocument/2006/relationships/hyperlink" Target="http://wiki2.gamer.com.tw/wiki.php?n=7501%3A%E7%94%9F%E7%89%A9%E5%AD%B8%E5%9C%B0%E5%9C%96" TargetMode="External"/><Relationship Id="rId91" Type="http://schemas.openxmlformats.org/officeDocument/2006/relationships/hyperlink" Target="http://wiki2.gamer.com.tw/wiki.php?n=7501:GA3_WildWest&amp;ss=7501&amp;f=M" TargetMode="External"/><Relationship Id="rId145" Type="http://schemas.openxmlformats.org/officeDocument/2006/relationships/hyperlink" Target="http://wiki2.gamer.com.tw/wiki.php?n=7501%3A%E9%87%A3%E9%AD%9A%E7%99%BC%E7%8F%BE%E7%89%A9" TargetMode="External"/><Relationship Id="rId166" Type="http://schemas.openxmlformats.org/officeDocument/2006/relationships/hyperlink" Target="http://wiki2.gamer.com.tw/wiki.php?n=7501:%E8%BC%95%E5%BF%AB%E5%9C%B0%E8%A1%8C%E5%8B%95%E7%9A%84%E8%9E%83%E8%9F%B9" TargetMode="External"/><Relationship Id="rId187" Type="http://schemas.openxmlformats.org/officeDocument/2006/relationships/hyperlink" Target="http://wiki2.gamer.com.tw/wiki.php?n=7501%3A%E7%94%9F%E7%89%A9%E5%AD%B8%E5%9C%B0%E5%9C%96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6%8B%BF%E7%B4%A2%E9%99%84%E8%BF%91%E7%9A%84%E8%88%AA%E7%B7%9A%E8%AA%BF%E6%9F%A5" TargetMode="External"/><Relationship Id="rId299" Type="http://schemas.openxmlformats.org/officeDocument/2006/relationships/hyperlink" Target="http://wiki2.gamer.com.tw/wiki.php?n=7501:%E6%9C%89%E7%81%AB%E5%B1%B1%E4%B9%8B%E5%B3%B6" TargetMode="External"/><Relationship Id="rId671" Type="http://schemas.openxmlformats.org/officeDocument/2006/relationships/hyperlink" Target="https://wiki2.gamer.com.tw/wiki.php?n=7501%3A%E7%94%9F%E5%AF%8C%E7%9A%84%E5%B0%8F%E5%B3%B6&amp;ss=7501" TargetMode="External"/><Relationship Id="rId21" Type="http://schemas.openxmlformats.org/officeDocument/2006/relationships/hyperlink" Target="http://wiki2.gamer.com.tw/wiki.php?n=7501:%E5%8C%97%E7%BE%8E%E5%A4%A7%E9%99%B8%E7%B3%BB%E5%88%97" TargetMode="External"/><Relationship Id="rId63" Type="http://schemas.openxmlformats.org/officeDocument/2006/relationships/hyperlink" Target="http://gvo.cbo.com.tw/adv_missionDetail.aspx?MID=5162" TargetMode="External"/><Relationship Id="rId159" Type="http://schemas.openxmlformats.org/officeDocument/2006/relationships/hyperlink" Target="http://wiki2.gamer.com.tw/wiki.php?n=7501:%E5%B1%B9%E7%AB%8B%E7%9A%84%E5%B2%A9%E6%9F%B1" TargetMode="External"/><Relationship Id="rId324" Type="http://schemas.openxmlformats.org/officeDocument/2006/relationships/hyperlink" Target="http://wiki2.gamer.com.tw/wiki.php?n=7501:GA1_GranAtlas&amp;ss=7501&amp;f=M" TargetMode="External"/><Relationship Id="rId366" Type="http://schemas.openxmlformats.org/officeDocument/2006/relationships/hyperlink" Target="http://wiki2.gamer.com.tw/wiki.php?n=7501%3A%E5%A4%AA%E9%99%BD%E6%98%87%E8%B5%B7%E7%9A%84%E5%9C%B0%E6%96%B9&amp;ss=7501" TargetMode="External"/><Relationship Id="rId531" Type="http://schemas.openxmlformats.org/officeDocument/2006/relationships/hyperlink" Target="http://wiki2.gamer.com.tw/wiki.php?n=7501:%E8%AA%BF%E6%9F%A5%E6%96%B0%E5%B9%BE%E5%85%A7%E4%BA%9E%E5%B3%B6%E6%9D%B1%E6%96%B9%E6%B5%B7%E5%9F%9F" TargetMode="External"/><Relationship Id="rId573" Type="http://schemas.openxmlformats.org/officeDocument/2006/relationships/hyperlink" Target="http://wiki2.gamer.com.tw/wiki.php?n=7501%3A%E5%9C%B0%E7%90%86%E5%AD%B8%E5%9C%B0%E5%9C%96" TargetMode="External"/><Relationship Id="rId629" Type="http://schemas.openxmlformats.org/officeDocument/2006/relationships/hyperlink" Target="https://wiki2.gamer.com.tw/wiki.php?n=7501%3A%E9%AB%98%E5%B1%B1%E7%9A%84%E5%8D%B1%E9%9A%AA&amp;ss=7501" TargetMode="External"/><Relationship Id="rId170" Type="http://schemas.openxmlformats.org/officeDocument/2006/relationships/hyperlink" Target="http://wiki2.gamer.com.tw/wiki.php?n=7501%3A%E5%B9%B3%E5%87%A1%E8%8B%B1%E9%9B%84&amp;ss=7501" TargetMode="External"/><Relationship Id="rId226" Type="http://schemas.openxmlformats.org/officeDocument/2006/relationships/hyperlink" Target="http://wiki2.gamer.com.tw/wiki.php?n=7501%3A%E7%84%A1%E7%9B%A1%E7%9A%84%E8%8D%92%E9%87%8E&amp;ss=7501" TargetMode="External"/><Relationship Id="rId433" Type="http://schemas.openxmlformats.org/officeDocument/2006/relationships/hyperlink" Target="http://wiki2.gamer.com.tw/wiki.php?n=7501%3A%E5%AD%95%E8%82%B2%E5%8F%A4%E4%BB%A3%E6%96%87%E6%98%8E%E7%9A%84%E6%B2%B3%E6%B5%81&amp;ss=7501" TargetMode="External"/><Relationship Id="rId268" Type="http://schemas.openxmlformats.org/officeDocument/2006/relationships/hyperlink" Target="http://wiki2.gamer.com.tw/wiki.php?n=7501:%E5%B7%A8%E7%A5%9E%E7%9A%84%E5%B1%B1%E8%84%88&amp;ss=7501" TargetMode="External"/><Relationship Id="rId475" Type="http://schemas.openxmlformats.org/officeDocument/2006/relationships/hyperlink" Target="http://wiki2.gamer.com.tw/wiki.php?n=7501%3A%E6%96%87%E5%AD%97%E6%89%80%E4%BB%A3%E8%A1%A8%E7%9A%84%E6%84%8F%E7%BE%A9&amp;ss=7501" TargetMode="External"/><Relationship Id="rId640" Type="http://schemas.openxmlformats.org/officeDocument/2006/relationships/hyperlink" Target="https://wiki2.gamer.com.tw/wiki.php?n=7501%3A%E8%B3%80%E7%89%B9%E9%87%8C%E7%A5%AD%E5%AE%98%E7%9A%84%E8%81%96%E5%85%B8&amp;ss=7501" TargetMode="External"/><Relationship Id="rId682" Type="http://schemas.openxmlformats.org/officeDocument/2006/relationships/hyperlink" Target="https://wiki2.gamer.com.tw/wiki.php?n=7501%3A%E6%96%B0%E7%9A%84%E6%8C%91%E6%88%B0%E7%9B%AE%E6%A8%99&amp;ss=7501" TargetMode="External"/><Relationship Id="rId32" Type="http://schemas.openxmlformats.org/officeDocument/2006/relationships/hyperlink" Target="http://wiki2.gamer.com.tw/wiki.php?n=7501%3A%E5%BE%A9%E6%B4%BB%E7%AF%80%E5%B3%B6%E7%B3%BB%E5%88%97" TargetMode="External"/><Relationship Id="rId74" Type="http://schemas.openxmlformats.org/officeDocument/2006/relationships/hyperlink" Target="https://wiki2.gamer.com.tw/wiki.php?n=7501:%E5%A0%BA%E5%B8%82%E6%9B%B8%E5%BA%AB" TargetMode="External"/><Relationship Id="rId128" Type="http://schemas.openxmlformats.org/officeDocument/2006/relationships/hyperlink" Target="http://wiki2.gamer.com.tw/wiki.php?n=7501%3A%E8%AD%89%E5%AF%A6%E5%82%B3%E8%AA%AA" TargetMode="External"/><Relationship Id="rId335" Type="http://schemas.openxmlformats.org/officeDocument/2006/relationships/hyperlink" Target="http://wiki2.gamer.com.tw/wiki.php?n=7501%3A%E5%A4%A7%E5%9C%B0%E7%9B%A1%E9%A0%AD%E7%9A%84%E6%96%B7%E5%B4%96&amp;ss=7501" TargetMode="External"/><Relationship Id="rId377" Type="http://schemas.openxmlformats.org/officeDocument/2006/relationships/hyperlink" Target="https://wiki2.gamer.com.tw/wiki.php?n=7501:%E5%9C%B0%E7%90%86%E5%AD%B8%E5%9C%B0%E5%9C%96" TargetMode="External"/><Relationship Id="rId500" Type="http://schemas.openxmlformats.org/officeDocument/2006/relationships/hyperlink" Target="http://wiki2.gamer.com.tw/wiki.php?n=7501:%E8%8C%B6%E7%B4%85%E8%89%B2%E7%9A%84%E8%87%BA%E5%9C%B0" TargetMode="External"/><Relationship Id="rId542" Type="http://schemas.openxmlformats.org/officeDocument/2006/relationships/hyperlink" Target="http://wiki2.gamer.com.tw/wiki.php?n=7501:%E5%9C%B0%E7%90%86%E5%AD%B8%E5%9C%B0%E5%9C%96" TargetMode="External"/><Relationship Id="rId584" Type="http://schemas.openxmlformats.org/officeDocument/2006/relationships/hyperlink" Target="http://wiki2.gamer.com.tw/wiki.php?n=7501%3A%E6%B3%A2%E7%BE%85%E7%9A%84%E6%B5%B7%E7%9A%84%E7%A5%9E%E4%B9%8B%E5%B3%B6&amp;ss=7501" TargetMode="External"/><Relationship Id="rId5" Type="http://schemas.openxmlformats.org/officeDocument/2006/relationships/hyperlink" Target="http://wiki2.gamer.com.tw/wiki.php?n=7501:%E6%96%87%E8%98%AD%E5%B3%B6%E7%B3%BB%E5%88%97" TargetMode="External"/><Relationship Id="rId181" Type="http://schemas.openxmlformats.org/officeDocument/2006/relationships/hyperlink" Target="http://wiki2.gamer.com.tw/wiki.php?n=7501:%E5%86%B0%E5%A4%A9%E9%9B%AA%E5%9C%B0%E7%9A%84%E7%86%8A" TargetMode="External"/><Relationship Id="rId237" Type="http://schemas.openxmlformats.org/officeDocument/2006/relationships/hyperlink" Target="http://wiki2.gamer.com.tw/wiki.php?n=7501%3A%E5%88%9D%E5%A7%8B%E4%B9%8B%E5%9C%B0&amp;ss=7501" TargetMode="External"/><Relationship Id="rId402" Type="http://schemas.openxmlformats.org/officeDocument/2006/relationships/hyperlink" Target="http://wiki2.gamer.com.tw/wiki.php?n=7501%3A%E5%8D%B0%E5%BA%A6%E7%9A%84%E6%AF%8D%E6%B2%B3&amp;ss=7501" TargetMode="External"/><Relationship Id="rId279" Type="http://schemas.openxmlformats.org/officeDocument/2006/relationships/hyperlink" Target="http://wiki2.gamer.com.tw/wiki.php?n=7501%3A%E5%B0%8F%E5%A8%81%E5%B0%BC%E6%96%AF&amp;ss=7501" TargetMode="External"/><Relationship Id="rId444" Type="http://schemas.openxmlformats.org/officeDocument/2006/relationships/hyperlink" Target="http://wiki2.gamer.com.tw/wiki.php?n=7501:%E9%BE%8D%E4%B9%8B%E5%A4%A7%E5%9C%B0&amp;ss=7501&amp;f=M" TargetMode="External"/><Relationship Id="rId486" Type="http://schemas.openxmlformats.org/officeDocument/2006/relationships/hyperlink" Target="http://wiki2.gamer.com.tw/wiki.php?n=7501%3A%E5%9C%B0%E7%90%86%E5%AD%B8%E5%9C%B0%E5%9C%96" TargetMode="External"/><Relationship Id="rId651" Type="http://schemas.openxmlformats.org/officeDocument/2006/relationships/hyperlink" Target="https://wiki2.gamer.com.tw/wiki.php?n=7501%3A%E6%A5%B5%E5%AF%92%E4%B9%8B%E5%9C%B0&amp;ss=7501" TargetMode="External"/><Relationship Id="rId693" Type="http://schemas.openxmlformats.org/officeDocument/2006/relationships/hyperlink" Target="https://wiki2.gamer.com.tw/wiki.php?n=7501:%E5%88%97%E5%B3%B6%E6%9D%B1%E7%AB%AF" TargetMode="External"/><Relationship Id="rId43" Type="http://schemas.openxmlformats.org/officeDocument/2006/relationships/hyperlink" Target="https://wiki2.gamer.com.tw/wiki.php?n=7501%3A%E7%95%B6%E5%9C%B0%E4%BF%A1%E4%BB%B0%E8%88%87%E5%B1%B1%E5%B2%B3%E9%97%9C%E4%BF%82%E8%AA%BF%E6%9F%A5&amp;ss=7501" TargetMode="External"/><Relationship Id="rId139" Type="http://schemas.openxmlformats.org/officeDocument/2006/relationships/hyperlink" Target="http://wiki2.gamer.com.tw/wiki.php?n=7501%3A%E5%9C%B0%E5%9C%96%E4%B8%8A%E6%B2%92%E6%9C%89%E7%9A%84%E5%B3%B6&amp;ss=7501" TargetMode="External"/><Relationship Id="rId290" Type="http://schemas.openxmlformats.org/officeDocument/2006/relationships/hyperlink" Target="http://wiki2.gamer.com.tw/wiki.php?n=7501%3A%E5%AE%88%E8%AD%B7%E4%BA%BA%E7%9A%84%E7%BE%8E%E6%9D%9C%E8%8E%8E%E4%B9%8B%E7%9C%BC&amp;ss=7501" TargetMode="External"/><Relationship Id="rId304" Type="http://schemas.openxmlformats.org/officeDocument/2006/relationships/hyperlink" Target="http://wiki2.gamer.com.tw/wiki.php?n=7501%3A%E5%8F%A4%E5%B7%B4%E9%99%84%E8%BF%91%E7%9A%84%E5%B3%B6%E5%B6%BC&amp;ss=7501" TargetMode="External"/><Relationship Id="rId346" Type="http://schemas.openxmlformats.org/officeDocument/2006/relationships/hyperlink" Target="http://wiki2.gamer.com.tw/wiki.php?n=7501%3A%E6%A9%AB%E6%B8%A1%E7%BE%A4%E5%B3%B6%E7%9A%84%E8%88%AA%E8%B7%AF&amp;ss=7501" TargetMode="External"/><Relationship Id="rId388" Type="http://schemas.openxmlformats.org/officeDocument/2006/relationships/hyperlink" Target="http://wiki2.gamer.com.tw/wiki.php?n=7501%3A%E5%98%89%E5%AE%9A%E8%A5%BF%E6%96%B9%E7%9A%84%E5%A4%A7%E7%81%A3&amp;ss=7501" TargetMode="External"/><Relationship Id="rId511" Type="http://schemas.openxmlformats.org/officeDocument/2006/relationships/hyperlink" Target="http://wiki2.gamer.com.tw/wiki.php?n=7501%3A%E5%9C%B0%E7%90%86%E5%AD%B8%E5%9C%B0%E5%9C%96" TargetMode="External"/><Relationship Id="rId553" Type="http://schemas.openxmlformats.org/officeDocument/2006/relationships/hyperlink" Target="http://wiki2.gamer.com.tw/wiki.php?n=7501%3A%E5%9C%B0%E7%90%86%E5%AD%B8%E5%9C%B0%E5%9C%96" TargetMode="External"/><Relationship Id="rId609" Type="http://schemas.openxmlformats.org/officeDocument/2006/relationships/hyperlink" Target="http://wiki2.gamer.com.tw/wiki.php?n=7501%3A%E5%9C%B0%E7%90%86%E5%AD%B8%E5%9C%B0%E5%9C%96" TargetMode="External"/><Relationship Id="rId85" Type="http://schemas.openxmlformats.org/officeDocument/2006/relationships/hyperlink" Target="https://gvdb.mydns.jp/r/NIt8SvvTJA" TargetMode="External"/><Relationship Id="rId150" Type="http://schemas.openxmlformats.org/officeDocument/2006/relationships/hyperlink" Target="http://wiki2.gamer.com.tw/wiki.php?n=7501:%E6%96%87%E5%8C%96%E8%81%9A%E9%9B%86%E4%B9%8B%E5%B3%B6" TargetMode="External"/><Relationship Id="rId192" Type="http://schemas.openxmlformats.org/officeDocument/2006/relationships/hyperlink" Target="http://wiki2.gamer.com.tw/wiki.php?n=7501:%E5%A4%A9%E7%A9%BA%E4%B9%8B%E5%A4%A7%E6%B5%B7" TargetMode="External"/><Relationship Id="rId206" Type="http://schemas.openxmlformats.org/officeDocument/2006/relationships/hyperlink" Target="http://wiki2.gamer.com.tw/wiki.php?n=7501:%E6%B5%B7%E4%B8%8A%E6%80%AA%E7%89%A9%E9%A8%B7%E5%8B%95" TargetMode="External"/><Relationship Id="rId413" Type="http://schemas.openxmlformats.org/officeDocument/2006/relationships/hyperlink" Target="https://wiki2.gamer.com.tw/wiki.php?n=7501:%E5%9C%B0%E7%90%86%E5%AD%B8%E5%9C%B0%E5%9C%96" TargetMode="External"/><Relationship Id="rId595" Type="http://schemas.openxmlformats.org/officeDocument/2006/relationships/hyperlink" Target="http://wiki2.gamer.com.tw/wiki.php?n=7501%3A%E9%81%B8%E5%AE%9A%E7%AC%AC%E4%BA%8C%E8%A3%9C%E7%B5%A6%E6%B8%AF%E5%80%99%E9%81%B8%E5%9C%B0&amp;ss=7501" TargetMode="External"/><Relationship Id="rId248" Type="http://schemas.openxmlformats.org/officeDocument/2006/relationships/hyperlink" Target="http://wiki2.gamer.com.tw/wiki.php?n=7501%3A%E5%84%80%E5%BC%8F%E7%9A%84%E5%9C%B0%E9%BB%9E&amp;ss=7501" TargetMode="External"/><Relationship Id="rId455" Type="http://schemas.openxmlformats.org/officeDocument/2006/relationships/hyperlink" Target="http://wiki2.gamer.com.tw/wiki.php?n=7501%3A%E9%80%9A%E5%BE%80%E5%8D%A1%E5%88%A9%E5%8D%A1%E7%89%B9%E7%9A%84%E8%B7%AF%E6%A8%99&amp;ss=7501" TargetMode="External"/><Relationship Id="rId497" Type="http://schemas.openxmlformats.org/officeDocument/2006/relationships/hyperlink" Target="http://wiki2.gamer.com.tw/wiki.php?n=7501:%E9%9D%A2%E8%87%A8%E6%96%B7%E5%B4%96%E7%9A%84%E6%B4%9E%E7%A9%B4" TargetMode="External"/><Relationship Id="rId620" Type="http://schemas.openxmlformats.org/officeDocument/2006/relationships/hyperlink" Target="https://wiki2.gamer.com.tw/wiki.php?n=7501%3A%E6%84%9F%E5%8F%97%E5%8F%A4%E4%BB%A3%E7%9A%84%E5%85%89%E6%99%AF&amp;ss=7501" TargetMode="External"/><Relationship Id="rId662" Type="http://schemas.openxmlformats.org/officeDocument/2006/relationships/hyperlink" Target="https://wiki2.gamer.com.tw/wiki.php?n=7501%3A%E4%B8%8D%E5%8F%AF%E6%80%9D%E8%AD%B0%E7%9A%84%E6%B2%99%E7%81%98&amp;ss=7501" TargetMode="External"/><Relationship Id="rId12" Type="http://schemas.openxmlformats.org/officeDocument/2006/relationships/hyperlink" Target="http://wiki2.gamer.com.tw/wiki.php?n=7501%3A%E5%A4%A7%E5%B9%B3%E5%8E%9F%E7%B3%BB%E5%88%97&amp;ss=48576" TargetMode="External"/><Relationship Id="rId108" Type="http://schemas.openxmlformats.org/officeDocument/2006/relationships/hyperlink" Target="http://wiki2.gamer.com.tw/wiki.php?n=7501%3A%E7%AC%AC%E4%BA%8C%E6%AC%A1%E7%9A%84%E7%92%B0%E9%81%8A%E4%B8%96%E7%95%8C&amp;ss=7501" TargetMode="External"/><Relationship Id="rId315" Type="http://schemas.openxmlformats.org/officeDocument/2006/relationships/hyperlink" Target="http://wiki2.gamer.com.tw/wiki.php?n=7501:%E5%B0%8F%E5%B3%B6%E8%88%87%E5%B1%B1" TargetMode="External"/><Relationship Id="rId357" Type="http://schemas.openxmlformats.org/officeDocument/2006/relationships/hyperlink" Target="http://wiki2.gamer.com.tw/wiki.php?n=7501%3A%E5%9F%8E%E5%B8%82%E5%91%A8%E9%82%8A%E7%9A%84%E5%9C%B0%E5%BD%A2%E8%AA%BF%E6%9F%A5&amp;ss=7501" TargetMode="External"/><Relationship Id="rId522" Type="http://schemas.openxmlformats.org/officeDocument/2006/relationships/hyperlink" Target="http://wiki2.gamer.com.tw/wiki.php?n=7501%3A%E5%9C%B0%E7%90%86%E5%AD%B8%E5%9C%B0%E5%9C%96" TargetMode="External"/><Relationship Id="rId54" Type="http://schemas.openxmlformats.org/officeDocument/2006/relationships/hyperlink" Target="https://wiki2.gamer.com.tw/wiki.php?n=7501%3A%E5%9C%B0%E7%90%86%E5%AD%B8%E5%9C%B0%E5%9C%96&amp;ss=7501&amp;mpath=,285," TargetMode="External"/><Relationship Id="rId96" Type="http://schemas.openxmlformats.org/officeDocument/2006/relationships/hyperlink" Target="http://wiki2.gamer.com.tw/wiki.php?n=7501:%E6%80%92%E6%BF%A4%E6%B4%B6%E6%B9%A7%E7%9A%84%E5%A4%A7%E7%80%91%E5%B8%83" TargetMode="External"/><Relationship Id="rId161" Type="http://schemas.openxmlformats.org/officeDocument/2006/relationships/hyperlink" Target="http://wiki2.gamer.com.tw/wiki.php?n=7501:%E5%8C%97%E6%A5%B5%E7%9A%84%E7%94%9F%E7%89%A9%E8%AA%BF%E6%9F%A5%E5%9C%B0" TargetMode="External"/><Relationship Id="rId217" Type="http://schemas.openxmlformats.org/officeDocument/2006/relationships/hyperlink" Target="http://wiki2.gamer.com.tw/wiki.php?n=7501%3A%E9%B3%A5%E9%A1%9E%E8%81%9A%E9%9B%86%E4%B9%8B%E8%99%95&amp;ss=7501" TargetMode="External"/><Relationship Id="rId399" Type="http://schemas.openxmlformats.org/officeDocument/2006/relationships/hyperlink" Target="http://wiki2.gamer.com.tw/wiki.php?n=7501%3A%E6%BD%9B%E8%97%8F%E8%91%97%E6%80%AA%E5%A5%87%E7%9A%84%E6%B2%B3%E5%B7%9D&amp;ss=7501" TargetMode="External"/><Relationship Id="rId564" Type="http://schemas.openxmlformats.org/officeDocument/2006/relationships/hyperlink" Target="http://wiki2.gamer.com.tw/wiki.php?n=7501%3A%E5%B0%8F%E5%A8%81%E5%B0%BC%E6%96%AF&amp;ss=7501" TargetMode="External"/><Relationship Id="rId259" Type="http://schemas.openxmlformats.org/officeDocument/2006/relationships/hyperlink" Target="http://wiki2.gamer.com.tw/wiki.php?n=7501%3A%E5%89%8D%E4%BA%BA%E7%9A%84%E8%B6%B3%E8%B7%A1&amp;ss=7501" TargetMode="External"/><Relationship Id="rId424" Type="http://schemas.openxmlformats.org/officeDocument/2006/relationships/hyperlink" Target="https://wiki2.gamer.com.tw/wiki.php?n=7501:%E5%9C%B0%E7%90%86%E5%AD%B8%E5%9C%B0%E5%9C%96" TargetMode="External"/><Relationship Id="rId466" Type="http://schemas.openxmlformats.org/officeDocument/2006/relationships/hyperlink" Target="http://wiki2.gamer.com.tw/wiki.php?n=7501%3A%E9%9D%9E%E6%B4%B2%E5%8D%97%E7%AB%AF&amp;ss=7501" TargetMode="External"/><Relationship Id="rId631" Type="http://schemas.openxmlformats.org/officeDocument/2006/relationships/hyperlink" Target="https://wiki2.gamer.com.tw/wiki.php?n=7501:%E4%B8%96%E7%95%8C%E6%9C%80%E9%AB%98%E5%B3%B0" TargetMode="External"/><Relationship Id="rId673" Type="http://schemas.openxmlformats.org/officeDocument/2006/relationships/hyperlink" Target="https://wiki2.gamer.com.tw/wiki.php?n=7501%3A%E7%99%BB%E5%B1%B1%E7%86%B1%E6%BD%AE&amp;ss=7501" TargetMode="External"/><Relationship Id="rId23" Type="http://schemas.openxmlformats.org/officeDocument/2006/relationships/hyperlink" Target="http://wiki2.gamer.com.tw/wiki.php?n=7501:%E5%8C%97%E7%BE%8E%E5%A4%A7%E9%99%B8%E7%B3%BB%E5%88%97" TargetMode="External"/><Relationship Id="rId119" Type="http://schemas.openxmlformats.org/officeDocument/2006/relationships/hyperlink" Target="http://wiki2.gamer.com.tw/wiki.php?n=7501%3A%E5%B9%B3%E9%9D%9C%E4%B9%8B%E6%B5%B7&amp;ss=7501" TargetMode="External"/><Relationship Id="rId270" Type="http://schemas.openxmlformats.org/officeDocument/2006/relationships/hyperlink" Target="http://wiki2.gamer.com.tw/wiki.php?n=7501:GA2_Astronomy&amp;ss=7501&amp;f=M" TargetMode="External"/><Relationship Id="rId326" Type="http://schemas.openxmlformats.org/officeDocument/2006/relationships/hyperlink" Target="http://wiki2.gamer.com.tw/wiki.php?n=7501%3A%E8%AA%BF%E6%9F%A5%E5%A4%A7%E6%B2%B3&amp;ss=7501" TargetMode="External"/><Relationship Id="rId533" Type="http://schemas.openxmlformats.org/officeDocument/2006/relationships/hyperlink" Target="http://wiki2.gamer.com.tw/wiki.php?n=7501:%E6%9C%89%E7%81%AB%E5%B1%B1%E4%B9%8B%E5%B3%B6" TargetMode="External"/><Relationship Id="rId65" Type="http://schemas.openxmlformats.org/officeDocument/2006/relationships/hyperlink" Target="https://wiki2.gamer.com.tw/wiki.php?n=7501:%E5%9C%B0%E7%90%86%E5%AD%B8%E5%9C%B0%E5%9C%96" TargetMode="External"/><Relationship Id="rId130" Type="http://schemas.openxmlformats.org/officeDocument/2006/relationships/hyperlink" Target="http://wiki2.gamer.com.tw/wiki.php?n=7501:GA1_GranAtlas&amp;ss=7501&amp;f=M" TargetMode="External"/><Relationship Id="rId368" Type="http://schemas.openxmlformats.org/officeDocument/2006/relationships/hyperlink" Target="http://wiki2.gamer.com.tw/wiki.php?n=7501%3A%E5%9C%B0%E5%B3%BD%E7%9A%84%E5%9C%B0%E5%BD%A2%E8%AA%BF%E6%9F%A5&amp;ss=7501" TargetMode="External"/><Relationship Id="rId575" Type="http://schemas.openxmlformats.org/officeDocument/2006/relationships/hyperlink" Target="http://wiki2.gamer.com.tw/wiki.php?n=7501%3A%E5%9C%B0%E7%90%86%E5%AD%B8%E5%9C%B0%E5%9C%96" TargetMode="External"/><Relationship Id="rId172" Type="http://schemas.openxmlformats.org/officeDocument/2006/relationships/hyperlink" Target="http://wiki2.gamer.com.tw/wiki.php?n=7501%3A%E9%9D%9E%E6%B4%B2%E7%9A%84%E5%B7%AB%E9%86%AB&amp;ss=7501" TargetMode="External"/><Relationship Id="rId228" Type="http://schemas.openxmlformats.org/officeDocument/2006/relationships/hyperlink" Target="http://wiki2.gamer.com.tw/wiki.php?n=7501%3A%E5%B1%B1%E8%84%88%E9%A0%82%E7%AB%AF" TargetMode="External"/><Relationship Id="rId435" Type="http://schemas.openxmlformats.org/officeDocument/2006/relationships/hyperlink" Target="http://gvo.gamedb.info/wiki/?cmd=read&amp;page=Library/Geography&amp;word=%A5%B9%A5%AB%A5%A4%C5%E7%20%BD%F1%A4%AD%A4%AB%A4%B1%A4%CE%C3%CF%BF%DE" TargetMode="External"/><Relationship Id="rId477" Type="http://schemas.openxmlformats.org/officeDocument/2006/relationships/hyperlink" Target="http://wiki2.gamer.com.tw/wiki.php?n=7501%3A%E5%9C%B0%E7%90%86%E5%AD%B8%E5%9C%B0%E5%9C%96" TargetMode="External"/><Relationship Id="rId600" Type="http://schemas.openxmlformats.org/officeDocument/2006/relationships/hyperlink" Target="http://wiki2.gamer.com.tw/wiki.php?n=7501%3A%E9%99%B8%E5%9C%B0%E7%9B%A1%E9%A0%AD%E7%9A%84%E6%B5%B7%E8%A7%92&amp;ss=7501" TargetMode="External"/><Relationship Id="rId642" Type="http://schemas.openxmlformats.org/officeDocument/2006/relationships/hyperlink" Target="https://wiki2.gamer.com.tw/wiki.php?n=7501%3A%E7%B5%A6%E4%BA%88%E7%B4%84%E5%AE%9A%E7%9A%84%E6%9C%AA%E4%BE%86&amp;ss=7501" TargetMode="External"/><Relationship Id="rId684" Type="http://schemas.openxmlformats.org/officeDocument/2006/relationships/hyperlink" Target="https://wiki2.gamer.com.tw/wiki.php?n=7501%3A%E7%99%BB%E5%B1%B1%E7%86%B1%E6%BD%AE&amp;ss=7501" TargetMode="External"/><Relationship Id="rId281" Type="http://schemas.openxmlformats.org/officeDocument/2006/relationships/hyperlink" Target="http://wiki2.gamer.com.tw/wiki.php?n=7501%3A%E5%A4%A7%E6%B5%B7%E5%8E%9F%E7%9A%84%E6%AD%A3%E4%B8%AD%E5%A4%AE&amp;ss=7501" TargetMode="External"/><Relationship Id="rId337" Type="http://schemas.openxmlformats.org/officeDocument/2006/relationships/hyperlink" Target="http://wiki2.gamer.com.tw/wiki.php?n=7501%3A%E5%92%8C%E8%A5%BF%E7%8F%AD%E7%89%99%E6%9C%89%E5%9B%A0%E7%B7%A3%E4%B9%8B%E5%9C%B0&amp;ss=7501" TargetMode="External"/><Relationship Id="rId502" Type="http://schemas.openxmlformats.org/officeDocument/2006/relationships/hyperlink" Target="http://wiki2.gamer.com.tw/wiki.php?n=7501:%E9%8A%80%E8%88%87%E6%B2%B3" TargetMode="External"/><Relationship Id="rId34" Type="http://schemas.openxmlformats.org/officeDocument/2006/relationships/hyperlink" Target="http://wiki2.gamer.com.tw/wiki.php?n=7501%3A%E5%BE%A9%E6%B4%BB%E7%AF%80%E5%B3%B6%E7%B3%BB%E5%88%97" TargetMode="External"/><Relationship Id="rId76" Type="http://schemas.openxmlformats.org/officeDocument/2006/relationships/hyperlink" Target="http://gvdb.mydns.jp/r/zst75a4GPa" TargetMode="External"/><Relationship Id="rId141" Type="http://schemas.openxmlformats.org/officeDocument/2006/relationships/hyperlink" Target="http://wiki2.gamer.com.tw/wiki.php?n=7501:%E6%A3%AE%E6%9E%97%E6%B7%B1%E8%99%95%E4%B9%8B%E8%AC%8E" TargetMode="External"/><Relationship Id="rId379" Type="http://schemas.openxmlformats.org/officeDocument/2006/relationships/hyperlink" Target="http://wiki2.gamer.com.tw/wiki.php?n=7501%3A%E9%A6%99%E6%96%99%E7%BE%A4%E5%B3%B6%E7%9A%84%E7%A9%BA%E7%99%BD%E5%9C%B0%E5%B8%B6&amp;ss=7501" TargetMode="External"/><Relationship Id="rId544" Type="http://schemas.openxmlformats.org/officeDocument/2006/relationships/hyperlink" Target="http://wiki2.gamer.com.tw/wiki.php?n=7501:GA3_WildWest&amp;ss=7501" TargetMode="External"/><Relationship Id="rId586" Type="http://schemas.openxmlformats.org/officeDocument/2006/relationships/hyperlink" Target="http://wiki2.gamer.com.tw/wiki.php?n=7501%3A%E5%9C%B0%E7%90%86%E5%AD%B8%E5%9C%B0%E5%9C%96" TargetMode="External"/><Relationship Id="rId7" Type="http://schemas.openxmlformats.org/officeDocument/2006/relationships/hyperlink" Target="http://wiki2.gamer.com.tw/wiki.php?n=7501:%E4%B8%96%E7%95%8C%E7%9A%84%E7%80%91%E5%B8%83%E7%B3%BB%E5%88%97" TargetMode="External"/><Relationship Id="rId183" Type="http://schemas.openxmlformats.org/officeDocument/2006/relationships/hyperlink" Target="http://wiki2.gamer.com.tw/wiki.php?n=7501:%E4%BD%88%E6%BB%BF%E9%9C%A7%E6%B0%A3%E8%88%87%E5%86%B0%E7%9A%84%E5%A4%A7%E6%B5%B7" TargetMode="External"/><Relationship Id="rId239" Type="http://schemas.openxmlformats.org/officeDocument/2006/relationships/hyperlink" Target="http://wiki2.gamer.com.tw/wiki.php?n=7501%3A%E6%89%BE%E6%89%BE%E6%A0%B9%E6%BA%90%E5%9C%B0&amp;ss=7501" TargetMode="External"/><Relationship Id="rId390" Type="http://schemas.openxmlformats.org/officeDocument/2006/relationships/hyperlink" Target="http://wiki2.gamer.com.tw/wiki.php?n=7501%3A%E5%A4%A7%E6%B5%B7%E6%A8%82%E5%9C%92&amp;ss=7501" TargetMode="External"/><Relationship Id="rId404" Type="http://schemas.openxmlformats.org/officeDocument/2006/relationships/hyperlink" Target="http://wiki2.gamer.com.tw/wiki.php?n=7501%3A%E5%AF%B6%E7%9F%B3%E4%B9%8B%E5%B3%B6&amp;ss=7501" TargetMode="External"/><Relationship Id="rId446" Type="http://schemas.openxmlformats.org/officeDocument/2006/relationships/hyperlink" Target="http://wiki2.gamer.com.tw/wiki.php?n=7501%3A%E5%9C%B0%E7%90%86%E5%AD%B8%E5%9C%B0%E5%9C%96" TargetMode="External"/><Relationship Id="rId611" Type="http://schemas.openxmlformats.org/officeDocument/2006/relationships/hyperlink" Target="https://wiki2.gamer.com.tw/wiki.php?n=7501:%E5%A8%81%E5%B0%BC%E6%96%AF%E6%9B%B8%E5%BA%AB" TargetMode="External"/><Relationship Id="rId653" Type="http://schemas.openxmlformats.org/officeDocument/2006/relationships/hyperlink" Target="https://wiki2.gamer.com.tw/wiki.php?n=7501%3A%E5%A4%A7%E6%B2%99%E6%BC%A0&amp;ss=7501" TargetMode="External"/><Relationship Id="rId250" Type="http://schemas.openxmlformats.org/officeDocument/2006/relationships/hyperlink" Target="http://wiki2.gamer.com.tw/wiki.php?ss=7501&amp;n=7501:%E5%85%B7%E8%A8%9B%E5%82%B3%E4%B9%8B%E6%B9%96" TargetMode="External"/><Relationship Id="rId292" Type="http://schemas.openxmlformats.org/officeDocument/2006/relationships/hyperlink" Target="http://wiki2.gamer.com.tw/wiki.php?n=7501:%E7%95%B6%E5%9C%B0%E8%AA%BF%E6%9F%A5%E7%9A%84%E5%8B%B8%E5%91%8A" TargetMode="External"/><Relationship Id="rId306" Type="http://schemas.openxmlformats.org/officeDocument/2006/relationships/hyperlink" Target="http://wiki2.gamer.com.tw/wiki.php?n=7501%3A%E8%A5%BF%E6%B5%B7%E5%9F%9F%E7%9A%84%E6%B2%BB%E5%AE%89&amp;ss=7501" TargetMode="External"/><Relationship Id="rId488" Type="http://schemas.openxmlformats.org/officeDocument/2006/relationships/hyperlink" Target="https://wiki2.gamer.com.tw/wiki.php?n=7501:%E5%9C%B0%E7%90%86%E5%AD%B8%E5%9C%B0%E5%9C%96" TargetMode="External"/><Relationship Id="rId695" Type="http://schemas.openxmlformats.org/officeDocument/2006/relationships/hyperlink" Target="https://wiki2.gamer.com.tw/wiki.php?n=7501:%E8%AA%BF%E6%9F%A5%E5%B7%B4%E5%88%A9%E9%98%BF%E9%87%8C%E7%BE%A4%E5%B3%B6%E8%A5%BF%E9%83%A8" TargetMode="External"/><Relationship Id="rId45" Type="http://schemas.openxmlformats.org/officeDocument/2006/relationships/hyperlink" Target="https://wiki2.gamer.com.tw/wiki.php?n=7501%3A%E8%AA%BF%E6%9F%A5%E9%81%8B%E6%B2%B3%E9%96%8B%E9%80%9A%E9%A0%90%E5%AE%9A%E5%9C%B0%E9%BB%9E&amp;ss=7501" TargetMode="External"/><Relationship Id="rId87" Type="http://schemas.openxmlformats.org/officeDocument/2006/relationships/hyperlink" Target="https://gvdb.mydns.jp/r/KXQKnogYCf" TargetMode="External"/><Relationship Id="rId110" Type="http://schemas.openxmlformats.org/officeDocument/2006/relationships/hyperlink" Target="http://wiki2.gamer.com.tw/wiki.php?n=7501:%E5%92%8C%E6%AD%8C%E4%B8%AD%E5%90%9F%E8%A9%A0%E4%B9%8B%E9%AB%98%E5%B6%BA" TargetMode="External"/><Relationship Id="rId348" Type="http://schemas.openxmlformats.org/officeDocument/2006/relationships/hyperlink" Target="http://wiki2.gamer.com.tw/wiki.php?n=7501%3A%E9%A3%84%E9%A6%99%E7%9A%84%E5%A4%A7%E6%B5%B7&amp;ss=7501" TargetMode="External"/><Relationship Id="rId513" Type="http://schemas.openxmlformats.org/officeDocument/2006/relationships/hyperlink" Target="http://wiki2.gamer.com.tw/wiki.php?n=7501%3A%E5%9C%B0%E7%90%86%E5%AD%B8%E5%9C%B0%E5%9C%96" TargetMode="External"/><Relationship Id="rId555" Type="http://schemas.openxmlformats.org/officeDocument/2006/relationships/hyperlink" Target="http://wiki2.gamer.com.tw/wiki.php?n=7501%3A%E5%9C%B0%E7%90%86%E5%AD%B8%E5%9C%B0%E5%9C%96" TargetMode="External"/><Relationship Id="rId597" Type="http://schemas.openxmlformats.org/officeDocument/2006/relationships/hyperlink" Target="http://wiki2.gamer.com.tw/wiki.php?n=7501%3A%E5%8A%A0%E9%82%A3%E5%88%A9%E7%BE%A4%E5%B3%B6%E7%9A%84%E5%A4%A7%E5%B3%B6&amp;ss=7501" TargetMode="External"/><Relationship Id="rId152" Type="http://schemas.openxmlformats.org/officeDocument/2006/relationships/hyperlink" Target="http://wiki2.gamer.com.tw/wiki.php?n=7501:%E7%A5%9E%E8%81%96%E6%A8%B9%E5%8F%A2&amp;ss=7501" TargetMode="External"/><Relationship Id="rId194" Type="http://schemas.openxmlformats.org/officeDocument/2006/relationships/hyperlink" Target="http://wiki2.gamer.com.tw/wiki.php?n=7501:%E5%A5%BD%E6%BC%81%E5%A0%B4%E7%9A%84%E5%82%B3%E8%AA%AA" TargetMode="External"/><Relationship Id="rId208" Type="http://schemas.openxmlformats.org/officeDocument/2006/relationships/hyperlink" Target="http://wiki2.gamer.com.tw/wiki.php?n=7501:%E5%8D%B1%E9%9A%AA%E7%9A%84%E6%B5%B7%E5%B3%BD" TargetMode="External"/><Relationship Id="rId415" Type="http://schemas.openxmlformats.org/officeDocument/2006/relationships/hyperlink" Target="http://wiki2.gamer.com.tw/wiki.php?n=7501%3A%E5%95%9F%E7%A4%BA%E9%8C%84%E4%B8%8A%E6%95%98%E8%BF%B0%E7%9A%84%E5%A4%A7%E6%B2%B3&amp;ss=7501" TargetMode="External"/><Relationship Id="rId457" Type="http://schemas.openxmlformats.org/officeDocument/2006/relationships/hyperlink" Target="http://wiki2.gamer.com.tw/wiki.php?n=7501:TA1_Atlantic&amp;ss=47105&amp;f=M" TargetMode="External"/><Relationship Id="rId622" Type="http://schemas.openxmlformats.org/officeDocument/2006/relationships/hyperlink" Target="https://wiki2.gamer.com.tw/wiki.php?n=7501:%E5%8D%B0%E5%BA%A6%E7%9A%84%E5%8F%A4%E4%BB%A3%E6%95%98%E4%BA%8B%E8%A9%A9" TargetMode="External"/><Relationship Id="rId261" Type="http://schemas.openxmlformats.org/officeDocument/2006/relationships/hyperlink" Target="http://wiki2.gamer.com.tw/wiki.php?n=7501%3A%E5%89%8D%E5%BE%80%E5%88%97%E5%B3%B6%E7%9A%84%E6%9B%B4%E6%9D%B1%E9%82%8A&amp;ss=7501" TargetMode="External"/><Relationship Id="rId499" Type="http://schemas.openxmlformats.org/officeDocument/2006/relationships/hyperlink" Target="http://wiki2.gamer.com.tw/wiki.php?n=7501%3A%E9%82%81%E5%90%91%E5%A4%A7%E5%B8%9D%E5%9C%8B%E4%B9%8B%E8%B7%AF&amp;ss=7501" TargetMode="External"/><Relationship Id="rId664" Type="http://schemas.openxmlformats.org/officeDocument/2006/relationships/hyperlink" Target="https://wiki2.gamer.com.tw/wiki.php?n=7501%3A%E5%B0%8B%E6%89%BE%E6%A8%82%E5%9C%92&amp;ss=7501" TargetMode="External"/><Relationship Id="rId14" Type="http://schemas.openxmlformats.org/officeDocument/2006/relationships/hyperlink" Target="http://wiki2.gamer.com.tw/wiki.php?n=7501%3A%E5%A4%A7%E5%B9%B3%E5%8E%9F%E7%B3%BB%E5%88%97&amp;ss=48576" TargetMode="External"/><Relationship Id="rId56" Type="http://schemas.openxmlformats.org/officeDocument/2006/relationships/hyperlink" Target="http://gvdb.mydns.jp/r/rWvDhqYQHh" TargetMode="External"/><Relationship Id="rId317" Type="http://schemas.openxmlformats.org/officeDocument/2006/relationships/hyperlink" Target="http://wiki2.gamer.com.tw/wiki.php?n=7501:%E5%A4%A7%E5%AE%B6%E9%83%BD%E7%88%AC%E7%9A%84%E5%B1%B1" TargetMode="External"/><Relationship Id="rId359" Type="http://schemas.openxmlformats.org/officeDocument/2006/relationships/hyperlink" Target="http://wiki2.gamer.com.tw/wiki.php?n=7501:%E5%B1%B1%E4%B9%8B%E7%A7%98%E5%AF%86" TargetMode="External"/><Relationship Id="rId524" Type="http://schemas.openxmlformats.org/officeDocument/2006/relationships/hyperlink" Target="http://wiki2.gamer.com.tw/wiki.php?n=7501%3A%E5%9C%B0%E7%90%86%E5%AD%B8%E5%9C%B0%E5%9C%96" TargetMode="External"/><Relationship Id="rId566" Type="http://schemas.openxmlformats.org/officeDocument/2006/relationships/hyperlink" Target="http://wiki2.gamer.com.tw/wiki.php?n=7501%3A%E5%A4%AA%E5%B9%B3%E6%B4%8B%E7%9A%84%E4%B8%AD%E5%BF%83&amp;ss=7501" TargetMode="External"/><Relationship Id="rId98" Type="http://schemas.openxmlformats.org/officeDocument/2006/relationships/hyperlink" Target="http://wiki2.gamer.com.tw/wiki.php?n=7501%3A%E5%B9%B3%E9%9D%9C%E4%B9%8B%E6%B5%B7&amp;ss=7501" TargetMode="External"/><Relationship Id="rId121" Type="http://schemas.openxmlformats.org/officeDocument/2006/relationships/hyperlink" Target="http://wiki2.gamer.com.tw/wiki.php?n=7501%3A%E5%84%80%E5%BC%8F%E7%9A%84%E5%9C%B0%E9%BB%9E&amp;ss=7501" TargetMode="External"/><Relationship Id="rId163" Type="http://schemas.openxmlformats.org/officeDocument/2006/relationships/hyperlink" Target="http://wiki2.gamer.com.tw/wiki.php?n=7501:%E8%AA%BF%E6%9F%A5%E8%AA%A4%E5%85%A5%E7%9A%84%E5%B3%B6%E5%B6%BC" TargetMode="External"/><Relationship Id="rId219" Type="http://schemas.openxmlformats.org/officeDocument/2006/relationships/hyperlink" Target="http://wiki2.gamer.com.tw/wiki.php?n=7501:%E4%B8%8D%E5%88%97%E9%A1%9B%E5%B3%B6%E7%9A%84%E7%99%82%E9%A4%8A%E5%9C%B0" TargetMode="External"/><Relationship Id="rId370" Type="http://schemas.openxmlformats.org/officeDocument/2006/relationships/hyperlink" Target="http://wiki2.gamer.com.tw/wiki.php?n=7501%3A%E9%BB%8E%E5%B7%B4%E5%AB%A9%E5%B1%B1%E5%B2%B3&amp;ss=7501" TargetMode="External"/><Relationship Id="rId426" Type="http://schemas.openxmlformats.org/officeDocument/2006/relationships/hyperlink" Target="http://wiki2.gamer.com.tw/wiki.php?n=7501:TA2_Vinland&amp;ss=48576" TargetMode="External"/><Relationship Id="rId633" Type="http://schemas.openxmlformats.org/officeDocument/2006/relationships/hyperlink" Target="https://wiki2.gamer.com.tw/wiki.php?n=7501:%E5%8C%97%E6%A5%B5%E7%9A%84%E7%94%9F%E7%89%A9%E8%AA%BF%E6%9F%A5%E5%9C%B0" TargetMode="External"/><Relationship Id="rId230" Type="http://schemas.openxmlformats.org/officeDocument/2006/relationships/hyperlink" Target="http://wiki2.gamer.com.tw/wiki.php?n=7501:%E4%B8%8D%E5%88%97%E9%A1%9B%E5%B3%B6%E7%9A%84%E7%99%82%E9%A4%8A%E5%9C%B0" TargetMode="External"/><Relationship Id="rId468" Type="http://schemas.openxmlformats.org/officeDocument/2006/relationships/hyperlink" Target="http://wiki2.gamer.com.tw/wiki.php?n=7501%3A%E5%A4%AA%E9%99%BD%E6%98%87%E8%B5%B7%E7%9A%84%E5%9C%B0%E6%96%B9&amp;ss=7501" TargetMode="External"/><Relationship Id="rId675" Type="http://schemas.openxmlformats.org/officeDocument/2006/relationships/hyperlink" Target="https://wiki2.gamer.com.tw/wiki.php?n=7501:%E8%B2%AB%E7%A9%BF%E5%8C%97%E7%BE%8E%E5%A4%A7%E9%99%B8%E7%9A%84%E5%B1%B1%E8%84%88" TargetMode="External"/><Relationship Id="rId25" Type="http://schemas.openxmlformats.org/officeDocument/2006/relationships/hyperlink" Target="http://wiki2.gamer.com.tw/wiki.php?n=7501:%E5%8C%97%E7%BE%8E%E5%A4%A7%E9%99%B8%E7%B3%BB%E5%88%97" TargetMode="External"/><Relationship Id="rId67" Type="http://schemas.openxmlformats.org/officeDocument/2006/relationships/hyperlink" Target="https://wiki2.gamer.com.tw/wiki.php?n=7501:%E5%9C%B0%E7%90%86%E5%AD%B8%E5%9C%B0%E5%9C%96" TargetMode="External"/><Relationship Id="rId272" Type="http://schemas.openxmlformats.org/officeDocument/2006/relationships/hyperlink" Target="http://wiki2.gamer.com.tw/wiki.php?n=7501:%E8%87%AA%E9%81%A0%E9%AB%98%E8%99%95%E8%90%BD%E6%B0%B4" TargetMode="External"/><Relationship Id="rId328" Type="http://schemas.openxmlformats.org/officeDocument/2006/relationships/hyperlink" Target="http://wiki2.gamer.com.tw/wiki.php?n=7501:%E6%9D%B1%E5%8C%97%E8%88%AA%E8%B7%AF%E6%9D%B1%E7%AB%AF%E8%AA%BF%E6%9F%A5" TargetMode="External"/><Relationship Id="rId535" Type="http://schemas.openxmlformats.org/officeDocument/2006/relationships/hyperlink" Target="http://wiki2.gamer.com.tw/wiki.php?n=7501:TA2_Vinland&amp;ss=48576" TargetMode="External"/><Relationship Id="rId577" Type="http://schemas.openxmlformats.org/officeDocument/2006/relationships/hyperlink" Target="http://wiki2.gamer.com.tw/wiki.php?n=7501%3A%E5%9C%B0%E7%90%86%E5%AD%B8%E5%9C%B0%E5%9C%96" TargetMode="External"/><Relationship Id="rId132" Type="http://schemas.openxmlformats.org/officeDocument/2006/relationships/hyperlink" Target="http://wiki2.gamer.com.tw/wiki.php?n=7501:%E6%9C%80%E5%8F%A4%E7%9A%84%E5%92%8C%E6%AD%8C%E9%9B%86" TargetMode="External"/><Relationship Id="rId174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381" Type="http://schemas.openxmlformats.org/officeDocument/2006/relationships/hyperlink" Target="http://wiki2.gamer.com.tw/wiki.php?n=7501%3A%E6%8E%A5%E8%BF%91%E6%9A%B4%E9%A2%A8%E9%9B%A8%E7%9A%84%E5%9C%B0%E6%96%B9&amp;ss=7501" TargetMode="External"/><Relationship Id="rId602" Type="http://schemas.openxmlformats.org/officeDocument/2006/relationships/hyperlink" Target="http://wiki2.gamer.com.tw/wiki.php?n=7501%3A%E6%B3%95%E8%98%AD%E8%A5%BF%E8%A5%BF%E5%8C%97%E9%83%A8%E7%9A%84%E6%B5%B7%E5%B2%B8%E7%B7%9A&amp;ss=7501" TargetMode="External"/><Relationship Id="rId241" Type="http://schemas.openxmlformats.org/officeDocument/2006/relationships/hyperlink" Target="http://wiki2.gamer.com.tw/wiki.php?n=7501:%E5%B0%8B%E6%B1%82%E9%95%B7%E7%94%9F%E4%B8%8D%E8%80%81" TargetMode="External"/><Relationship Id="rId437" Type="http://schemas.openxmlformats.org/officeDocument/2006/relationships/hyperlink" Target="http://wiki2.gamer.com.tw/wiki.php?n=7501:%E4%B8%8D%E6%AF%9B%E7%9A%84%E9%AB%98%E5%8E%9F" TargetMode="External"/><Relationship Id="rId479" Type="http://schemas.openxmlformats.org/officeDocument/2006/relationships/hyperlink" Target="http://wiki2.gamer.com.tw/wiki.php?n=7501%3A%E6%B3%A2%E6%96%AF%E7%9A%84%E5%A4%A7%E6%B5%B7&amp;ss=7501" TargetMode="External"/><Relationship Id="rId644" Type="http://schemas.openxmlformats.org/officeDocument/2006/relationships/hyperlink" Target="https://wiki2.gamer.com.tw/wiki.php?n=7501%3A%E5%A5%87%E5%A6%99%E7%9F%B3%E9%A0%AD%E7%9A%84%E5%AF%B6%E5%BA%AB&amp;ss=7501" TargetMode="External"/><Relationship Id="rId686" Type="http://schemas.openxmlformats.org/officeDocument/2006/relationships/hyperlink" Target="https://wiki2.gamer.com.tw/wiki.php?n=7501%3A%E9%81%99%E9%81%A0%E7%9A%84%E9%BB%83%E9%87%91%E9%84%89&amp;ss=7501" TargetMode="External"/><Relationship Id="rId36" Type="http://schemas.openxmlformats.org/officeDocument/2006/relationships/hyperlink" Target="http://gvo.cbo.com.tw/ADV_MissionDetail.aspx?MID=3516" TargetMode="External"/><Relationship Id="rId283" Type="http://schemas.openxmlformats.org/officeDocument/2006/relationships/hyperlink" Target="http://wiki2.gamer.com.tw/wiki.php?n=7501%3A%E5%B9%B4%E8%BC%95%E7%94%B7%E5%AD%90%E7%9A%84%E8%8B%A6%E6%83%B1&amp;ss=7501" TargetMode="External"/><Relationship Id="rId339" Type="http://schemas.openxmlformats.org/officeDocument/2006/relationships/hyperlink" Target="http://wiki2.gamer.com.tw/wiki.php?n=7501:%E5%83%A7%E4%BE%B6%E4%B9%8B%E8%A1%8C%E8%B9%A4" TargetMode="External"/><Relationship Id="rId490" Type="http://schemas.openxmlformats.org/officeDocument/2006/relationships/hyperlink" Target="http://wiki2.gamer.com.tw/wiki.php?n=7501%3A%E5%9C%B0%E7%90%86%E5%AD%B8%E5%9C%B0%E5%9C%96" TargetMode="External"/><Relationship Id="rId504" Type="http://schemas.openxmlformats.org/officeDocument/2006/relationships/hyperlink" Target="http://wiki2.gamer.com.tw/wiki.php?n=7501:%E8%87%B3%E5%A4%A7%E9%99%B8%E5%85%A7%E5%81%B4" TargetMode="External"/><Relationship Id="rId546" Type="http://schemas.openxmlformats.org/officeDocument/2006/relationships/hyperlink" Target="http://wiki2.gamer.com.tw/wiki.php?n=7501%3A%E6%9C%80%E7%BE%8E%E9%BA%97%E7%9A%84%E6%B5%B7&amp;ss=7501" TargetMode="External"/><Relationship Id="rId78" Type="http://schemas.openxmlformats.org/officeDocument/2006/relationships/hyperlink" Target="http://gvdb.mydns.jp/r/yDELN3zVL4" TargetMode="External"/><Relationship Id="rId101" Type="http://schemas.openxmlformats.org/officeDocument/2006/relationships/hyperlink" Target="http://wiki2.gamer.com.tw/wiki.php?n=7501:%E6%BD%9B%E8%97%8F%E5%9C%A8%E6%B5%B7%E5%BA%95%E7%9A%84%E5%AF%B6%E7%9F%B3" TargetMode="External"/><Relationship Id="rId143" Type="http://schemas.openxmlformats.org/officeDocument/2006/relationships/hyperlink" Target="http://wiki2.gamer.com.tw/wiki.php?n=7501:%E6%9D%B1%E5%8C%97%E8%88%AA%E8%B7%AF%E7%9A%84%E6%8C%87%E6%A8%99" TargetMode="External"/><Relationship Id="rId185" Type="http://schemas.openxmlformats.org/officeDocument/2006/relationships/hyperlink" Target="http://wiki2.gamer.com.tw/wiki.php?n=7501%3A%E5%8F%88%E9%95%B7%E5%8F%88%E7%99%BD%E7%9A%84%E9%9B%B2&amp;ss=7501" TargetMode="External"/><Relationship Id="rId350" Type="http://schemas.openxmlformats.org/officeDocument/2006/relationships/hyperlink" Target="http://wiki2.gamer.com.tw/wiki.php?n=7501%3A%E6%B5%B7%E5%B3%BD%E5%8D%97%E9%82%8A%E7%9A%84%E5%B3%B6%E5%B6%BC&amp;ss=7501" TargetMode="External"/><Relationship Id="rId406" Type="http://schemas.openxmlformats.org/officeDocument/2006/relationships/hyperlink" Target="http://wiki2.gamer.com.tw/wiki.php?n=7501%3A%E5%9C%B0%E7%90%86%E5%AD%B8%E5%9C%B0%E5%9C%96" TargetMode="External"/><Relationship Id="rId588" Type="http://schemas.openxmlformats.org/officeDocument/2006/relationships/hyperlink" Target="http://wiki2.gamer.com.tw/wiki.php?n=7501%3A%E6%9C%89%E6%B2%92%E6%9C%89%E5%A4%A7%E5%AE%B6%E9%83%BD%E8%83%BD%E9%87%A3%E9%AD%9A%E7%9A%84%E6%B7%BA%E7%81%98&amp;ss=7501" TargetMode="External"/><Relationship Id="rId9" Type="http://schemas.openxmlformats.org/officeDocument/2006/relationships/hyperlink" Target="http://wiki2.gamer.com.tw/wiki.php?n=7501:%E5%8C%97%E7%BE%8E%E5%A4%A7%E9%99%B8%E7%B3%BB%E5%88%97" TargetMode="External"/><Relationship Id="rId210" Type="http://schemas.openxmlformats.org/officeDocument/2006/relationships/hyperlink" Target="http://wiki2.gamer.com.tw/wiki.php?n=7501:%E6%97%85%E9%80%94%E7%9A%84%E7%B5%82%E9%BB%9E" TargetMode="External"/><Relationship Id="rId392" Type="http://schemas.openxmlformats.org/officeDocument/2006/relationships/hyperlink" Target="http://wiki2.gamer.com.tw/wiki.php?n=7501%3A%E8%80%83%E5%8F%A4%E5%AD%B8%E5%9C%B0%E5%9C%96" TargetMode="External"/><Relationship Id="rId448" Type="http://schemas.openxmlformats.org/officeDocument/2006/relationships/hyperlink" Target="http://wiki2.gamer.com.tw/wiki.php?n=7501%3A%E7%BE%8E%E9%BA%97%E7%9A%84%E5%B3%B6%E5%B6%BC&amp;ss=7501" TargetMode="External"/><Relationship Id="rId613" Type="http://schemas.openxmlformats.org/officeDocument/2006/relationships/hyperlink" Target="https://wiki2.gamer.com.tw/wiki.php?n=7501%3A%E6%BD%9B%E6%96%BC%E9%9B%AA%E5%B1%B1%E4%B9%8B%E7%89%A9&amp;ss=7501" TargetMode="External"/><Relationship Id="rId655" Type="http://schemas.openxmlformats.org/officeDocument/2006/relationships/hyperlink" Target="https://wiki2.gamer.com.tw/wiki.php?n=7501%3A%E7%99%BD%E4%BB%A4%E6%B5%B7%E5%B3%BD%E9%99%84%E8%BF%91%E7%9A%84%E5%9C%B0%E7%90%86%E8%AA%BF%E6%9F%A5&amp;ss=7501" TargetMode="External"/><Relationship Id="rId697" Type="http://schemas.openxmlformats.org/officeDocument/2006/relationships/hyperlink" Target="https://wiki2.gamer.com.tw/wiki.php?n=7501%3A%E6%88%80%E4%BA%BA%E5%B3%BD&amp;ss=7501" TargetMode="External"/><Relationship Id="rId252" Type="http://schemas.openxmlformats.org/officeDocument/2006/relationships/hyperlink" Target="http://wiki2.gamer.com.tw/wiki.php?n=7501%3A%E5%A4%AA%E9%99%BD%E6%98%87%E8%B5%B7%E7%9A%84%E5%9C%B0%E6%96%B9&amp;ss=7501" TargetMode="External"/><Relationship Id="rId294" Type="http://schemas.openxmlformats.org/officeDocument/2006/relationships/hyperlink" Target="http://wiki2.gamer.com.tw/wiki.php?n=7501%3A%E5%A4%A7%E6%B2%99%E6%BC%A0&amp;ss=7501" TargetMode="External"/><Relationship Id="rId308" Type="http://schemas.openxmlformats.org/officeDocument/2006/relationships/hyperlink" Target="http://wiki2.gamer.com.tw/wiki.php?n=7501%3A%E6%A3%AE%E6%9E%97%E5%92%8C%E6%B0%B4%E7%9A%84%E7%8E%8B%E5%9C%8B&amp;ss=7501" TargetMode="External"/><Relationship Id="rId515" Type="http://schemas.openxmlformats.org/officeDocument/2006/relationships/hyperlink" Target="http://wiki2.gamer.com.tw/wiki.php?n=7501:%E6%97%A5%E6%9C%ACZipang&amp;ss=7501&amp;f=M" TargetMode="External"/><Relationship Id="rId47" Type="http://schemas.openxmlformats.org/officeDocument/2006/relationships/hyperlink" Target="https://wiki2.gamer.com.tw/wiki.php?n=7501%3A%E6%96%BC%E5%B3%B6%E5%9C%8B%E4%B9%8B%E5%B1%B1%E5%B2%B3%E8%AA%BF%E6%9F%A5&amp;ss=7501" TargetMode="External"/><Relationship Id="rId89" Type="http://schemas.openxmlformats.org/officeDocument/2006/relationships/hyperlink" Target="http://gvdb.mydns.jp/db/module/QuestDB/action/QuestShow?id=3821" TargetMode="External"/><Relationship Id="rId112" Type="http://schemas.openxmlformats.org/officeDocument/2006/relationships/hyperlink" Target="http://wiki2.gamer.com.tw/wiki.php?n=7501%3A%E5%A5%B9%E6%89%80%E5%87%9D%E8%A6%96%E7%9A%84%E5%B1%B1&amp;ss=7501" TargetMode="External"/><Relationship Id="rId154" Type="http://schemas.openxmlformats.org/officeDocument/2006/relationships/hyperlink" Target="http://wiki2.gamer.com.tw/wiki.php?n=7501:%E5%8F%A4%E4%BB%A3%E5%82%B3%E8%AA%AA%E7%9A%84%E5%B1%B1%E8%84%88" TargetMode="External"/><Relationship Id="rId361" Type="http://schemas.openxmlformats.org/officeDocument/2006/relationships/hyperlink" Target="http://wiki2.gamer.com.tw/wiki.php?n=7501%3A%E5%A5%87%E6%80%AA%E7%9A%84%E9%A2%A8%E6%99%AF&amp;ss=7501" TargetMode="External"/><Relationship Id="rId557" Type="http://schemas.openxmlformats.org/officeDocument/2006/relationships/hyperlink" Target="http://wiki2.gamer.com.tw/wiki.php?n=7501%3A%E5%9C%B0%E7%90%86%E5%AD%B8%E5%9C%B0%E5%9C%96" TargetMode="External"/><Relationship Id="rId599" Type="http://schemas.openxmlformats.org/officeDocument/2006/relationships/hyperlink" Target="http://wiki2.gamer.com.tw/wiki.php?n=7501%3A%E6%B3%95%E8%98%AD%E8%A5%BF%E8%A5%BF%E9%83%A8%E7%9A%84%E6%B5%B7%E7%81%A3&amp;ss=7501" TargetMode="External"/><Relationship Id="rId196" Type="http://schemas.openxmlformats.org/officeDocument/2006/relationships/hyperlink" Target="http://wiki2.gamer.com.tw/wiki.php?n=7501:%E5%B9%AB%E5%8A%A9%E7%A0%94%E7%A9%B6%E5%93%A1" TargetMode="External"/><Relationship Id="rId417" Type="http://schemas.openxmlformats.org/officeDocument/2006/relationships/hyperlink" Target="http://wiki2.gamer.com.tw/wiki.php?n=7501:%E6%B7%A1%E6%B0%B4%E9%99%84%E8%BF%91%E7%9A%84%E5%9C%B0%E7%90%86%E8%AA%BF%E6%9F%A5" TargetMode="External"/><Relationship Id="rId459" Type="http://schemas.openxmlformats.org/officeDocument/2006/relationships/hyperlink" Target="http://wiki2.gamer.com.tw/wiki.php?n=7501:GA1_GranAtlas&amp;ss=7501&amp;f=M" TargetMode="External"/><Relationship Id="rId624" Type="http://schemas.openxmlformats.org/officeDocument/2006/relationships/hyperlink" Target="https://wiki2.gamer.com.tw/wiki.php?n=7501%3A%E7%99%BD%E9%8A%80%E5%B3%B6&amp;ss=7501" TargetMode="External"/><Relationship Id="rId666" Type="http://schemas.openxmlformats.org/officeDocument/2006/relationships/hyperlink" Target="https://wiki2.gamer.com.tw/wiki.php?n=7501%3A%E6%96%87%E7%8D%BB%E8%AA%BF%E6%9F%A5&amp;ss=7501" TargetMode="External"/><Relationship Id="rId16" Type="http://schemas.openxmlformats.org/officeDocument/2006/relationships/hyperlink" Target="http://wiki2.gamer.com.tw/wiki.php?n=7501:%E6%96%87%E8%98%AD%E5%B3%B6%E7%B3%BB%E5%88%97" TargetMode="External"/><Relationship Id="rId221" Type="http://schemas.openxmlformats.org/officeDocument/2006/relationships/hyperlink" Target="http://wiki2.gamer.com.tw/wiki.php?n=7501:TA2_Vinland&amp;ss=48576" TargetMode="External"/><Relationship Id="rId263" Type="http://schemas.openxmlformats.org/officeDocument/2006/relationships/hyperlink" Target="http://wiki2.gamer.com.tw/wiki.php?n=7501%3A%E7%94%9F%E5%AF%8C%E7%9A%84%E5%B0%8F%E5%B3%B6&amp;ss=7501" TargetMode="External"/><Relationship Id="rId319" Type="http://schemas.openxmlformats.org/officeDocument/2006/relationships/hyperlink" Target="http://wiki2.gamer.com.tw/wiki.php?n=7501:%E9%BE%8D%E4%B9%8B%E5%A4%A7%E5%9C%B0&amp;ss=7501&amp;f=M" TargetMode="External"/><Relationship Id="rId470" Type="http://schemas.openxmlformats.org/officeDocument/2006/relationships/hyperlink" Target="http://wiki2.gamer.com.tw/wiki.php?n=7501:%E5%8C%97%E5%A4%A7%E9%99%B8%E7%9A%84%E9%A2%A8%E6%99%AF" TargetMode="External"/><Relationship Id="rId526" Type="http://schemas.openxmlformats.org/officeDocument/2006/relationships/hyperlink" Target="http://wiki2.gamer.com.tw/wiki.php?n=7501%3A%E5%9C%B0%E7%90%86%E5%AD%B8%E5%9C%B0%E5%9C%96" TargetMode="External"/><Relationship Id="rId58" Type="http://schemas.openxmlformats.org/officeDocument/2006/relationships/hyperlink" Target="http://gvdb.mydns.jp/r/CqWrZHmVut" TargetMode="External"/><Relationship Id="rId123" Type="http://schemas.openxmlformats.org/officeDocument/2006/relationships/hyperlink" Target="http://wiki2.gamer.com.tw/wiki.php?n=7501:%E6%80%92%E6%BF%A4%E6%B4%B6%E6%B9%A7%E7%9A%84%E5%A4%A7%E7%80%91%E5%B8%83" TargetMode="External"/><Relationship Id="rId330" Type="http://schemas.openxmlformats.org/officeDocument/2006/relationships/hyperlink" Target="http://wiki2.gamer.com.tw/wiki.php?n=7501%3A%E5%8F%A6%E4%B8%80%E6%A2%9D%E8%88%AA%E8%B7%AF&amp;ss=7501" TargetMode="External"/><Relationship Id="rId568" Type="http://schemas.openxmlformats.org/officeDocument/2006/relationships/hyperlink" Target="http://wiki2.gamer.com.tw/wiki.php?n=7501:%E5%8C%97%E5%A4%A7%E9%99%B8%E7%9A%84%E9%A2%A8%E6%99%AF" TargetMode="External"/><Relationship Id="rId165" Type="http://schemas.openxmlformats.org/officeDocument/2006/relationships/hyperlink" Target="http://wiki2.gamer.com.tw/wiki.php?n=7501:%E9%82%A3%E6%98%AF%E7%9A%87%E5%B8%9D%E4%B9%8B%E5%B1%B1" TargetMode="External"/><Relationship Id="rId372" Type="http://schemas.openxmlformats.org/officeDocument/2006/relationships/hyperlink" Target="http://wiki2.gamer.com.tw/wiki.php?n=7501:TA3_GreatPlains&amp;ss=7501&amp;f=M" TargetMode="External"/><Relationship Id="rId428" Type="http://schemas.openxmlformats.org/officeDocument/2006/relationships/hyperlink" Target="https://wiki2.gamer.com.tw/wiki.php?n=7501:%E5%9C%B0%E7%90%86%E5%AD%B8%E5%9C%B0%E5%9C%96" TargetMode="External"/><Relationship Id="rId635" Type="http://schemas.openxmlformats.org/officeDocument/2006/relationships/hyperlink" Target="https://wiki2.gamer.com.tw/wiki.php?n=7501%3A%E9%AB%AE%E9%A3%BE%E4%B9%8B%E8%AC%8E&amp;ss=7501" TargetMode="External"/><Relationship Id="rId677" Type="http://schemas.openxmlformats.org/officeDocument/2006/relationships/hyperlink" Target="https://wiki2.gamer.com.tw/wiki.php?n=7501%3A%E5%BD%A2%E7%8B%80%E5%A5%87%E6%80%AA%E7%9A%84%E5%B7%A8%E5%A4%A7%E5%B2%A9%E7%9F%B3&amp;ss=7501" TargetMode="External"/><Relationship Id="rId232" Type="http://schemas.openxmlformats.org/officeDocument/2006/relationships/hyperlink" Target="http://wiki2.gamer.com.tw/wiki.php?n=7501:GA2_Astronomy&amp;ss=7501&amp;f=M" TargetMode="External"/><Relationship Id="rId274" Type="http://schemas.openxmlformats.org/officeDocument/2006/relationships/hyperlink" Target="http://wiki2.gamer.com.tw/wiki.php?n=7501%3A%E7%9B%AE%E6%A8%99%E8%A5%BF%E5%8D%97%E7%AB%AF&amp;ss=7501" TargetMode="External"/><Relationship Id="rId481" Type="http://schemas.openxmlformats.org/officeDocument/2006/relationships/hyperlink" Target="http://wiki2.gamer.com.tw/wiki.php?n=7501%3A%E7%A2%BA%E4%BF%9D%E9%98%BF%E6%8B%89%E4%BC%AF%E8%88%AA%E7%B7%9A&amp;ss=7501" TargetMode="External"/><Relationship Id="rId27" Type="http://schemas.openxmlformats.org/officeDocument/2006/relationships/hyperlink" Target="http://wiki2.gamer.com.tw/wiki.php?n=7501%3A%E6%9D%B1%E6%96%B9%E8%88%AA%E8%B7%AF%E7%B3%BB%E5%88%97" TargetMode="External"/><Relationship Id="rId69" Type="http://schemas.openxmlformats.org/officeDocument/2006/relationships/hyperlink" Target="http://gvdb.mydns.jp/r/CVGCsdIqHu" TargetMode="External"/><Relationship Id="rId134" Type="http://schemas.openxmlformats.org/officeDocument/2006/relationships/hyperlink" Target="http://wiki2.gamer.com.tw/wiki.php?n=7501%3A%E9%80%9A%E9%81%93&amp;ss=7501" TargetMode="External"/><Relationship Id="rId537" Type="http://schemas.openxmlformats.org/officeDocument/2006/relationships/hyperlink" Target="http://wiki2.gamer.com.tw/wiki.php?n=7501:GA3_WildWest&amp;ss=7501" TargetMode="External"/><Relationship Id="rId579" Type="http://schemas.openxmlformats.org/officeDocument/2006/relationships/hyperlink" Target="http://wiki2.gamer.com.tw/wiki.php?n=7501%3A%E5%B0%8D%E9%9D%9E%E6%B4%B2%E7%9A%84%E5%9C%B0%E7%90%86%E9%80%B2%E8%A1%8C%E8%AA%BF%E6%9F%A5&amp;ss=7501" TargetMode="External"/><Relationship Id="rId80" Type="http://schemas.openxmlformats.org/officeDocument/2006/relationships/hyperlink" Target="https://gvdb.mydns.jp/db/module/QuestDB/action/QuestShow?id=6215" TargetMode="External"/><Relationship Id="rId176" Type="http://schemas.openxmlformats.org/officeDocument/2006/relationships/hyperlink" Target="http://wiki2.gamer.com.tw/wiki.php?n=7501:%E8%AA%BF%E6%9F%A5%E8%AA%A4%E5%85%A5%E7%9A%84%E5%B3%B6%E5%B6%BC" TargetMode="External"/><Relationship Id="rId341" Type="http://schemas.openxmlformats.org/officeDocument/2006/relationships/hyperlink" Target="http://wiki2.gamer.com.tw/wiki.php?n=7501:%E8%88%8A%E9%87%91%E5%B1%B1%E6%9B%B8%E5%BA%AB" TargetMode="External"/><Relationship Id="rId383" Type="http://schemas.openxmlformats.org/officeDocument/2006/relationships/hyperlink" Target="http://wiki2.gamer.com.tw/wiki.php?n=7501%3A%E6%8C%96%E7%A9%BA%E7%9A%84%E5%A4%A7%E5%9C%B0&amp;ss=7501" TargetMode="External"/><Relationship Id="rId439" Type="http://schemas.openxmlformats.org/officeDocument/2006/relationships/hyperlink" Target="http://wiki2.gamer.com.tw/wiki.php?n=7501:TA2_Vinland&amp;ss=48576" TargetMode="External"/><Relationship Id="rId590" Type="http://schemas.openxmlformats.org/officeDocument/2006/relationships/hyperlink" Target="http://wiki2.gamer.com.tw/wiki.php?n=7501%3A%E5%B8%8C%E8%87%98%E8%BF%91%E6%B5%B7%E7%9A%84%E5%9C%B0%E5%BD%A2&amp;ss=7501" TargetMode="External"/><Relationship Id="rId604" Type="http://schemas.openxmlformats.org/officeDocument/2006/relationships/hyperlink" Target="http://wiki2.gamer.com.tw/wiki.php?n=7501%3A%E4%BA%9E%E5%BE%97%E9%87%8C%E4%BA%9E%E6%B5%B7%E7%9A%84%E5%87%BA%E5%85%A5%E5%8F%A3&amp;ss=7501" TargetMode="External"/><Relationship Id="rId646" Type="http://schemas.openxmlformats.org/officeDocument/2006/relationships/hyperlink" Target="https://wiki2.gamer.com.tw/wiki.php?n=7501%3A%E5%A4%A7%E7%80%91%E5%B8%83%E5%BD%A2%E6%88%90%E4%B9%8B%E8%AC%8E&amp;ss=7501" TargetMode="External"/><Relationship Id="rId201" Type="http://schemas.openxmlformats.org/officeDocument/2006/relationships/hyperlink" Target="https://wiki2.gamer.com.tw/wiki.php?n=7501%3A%E5%A4%AA%E9%99%BD%E7%A5%9E%E7%9A%84%E5%B7%A8%E5%9E%8B%E9%9B%95%E5%83%8F&amp;ss=7501" TargetMode="External"/><Relationship Id="rId243" Type="http://schemas.openxmlformats.org/officeDocument/2006/relationships/hyperlink" Target="http://wiki2.gamer.com.tw/wiki.php?n=7501%3A%E5%B3%B6%E5%B6%BC%E8%88%87%E9%99%B8%E5%9C%B0%E4%B9%8B%E9%96%93&amp;ss=7501" TargetMode="External"/><Relationship Id="rId285" Type="http://schemas.openxmlformats.org/officeDocument/2006/relationships/hyperlink" Target="http://wiki2.gamer.com.tw/wiki.php?n=7501:%E7%88%86%E7%99%BC%E7%9A%84%E8%A8%98%E9%8C%84" TargetMode="External"/><Relationship Id="rId450" Type="http://schemas.openxmlformats.org/officeDocument/2006/relationships/hyperlink" Target="http://wiki2.gamer.com.tw/wiki.php?n=7501%3A%E6%A9%AB%E8%B7%A8%E6%B5%B7%E5%B3%BD%E7%9A%84%E5%B3%B6%E5%B6%BC&amp;ss=7501" TargetMode="External"/><Relationship Id="rId506" Type="http://schemas.openxmlformats.org/officeDocument/2006/relationships/hyperlink" Target="http://wiki2.gamer.com.tw/wiki.php?n=7501%3A%E5%9C%B0%E7%90%86%E5%AD%B8%E5%9C%B0%E5%9C%96" TargetMode="External"/><Relationship Id="rId688" Type="http://schemas.openxmlformats.org/officeDocument/2006/relationships/hyperlink" Target="https://wiki2.gamer.com.tw/wiki.php?n=7501%3A%E6%96%AF%E5%BA%AB%E6%8B%89%E8%88%87%E5%8D%A1%E5%BE%8B%E5%B8%83%E7%8B%84%E6%96%AF&amp;ss=7501" TargetMode="External"/><Relationship Id="rId38" Type="http://schemas.openxmlformats.org/officeDocument/2006/relationships/hyperlink" Target="http://wiki2.gamer.com.tw/wiki.php?n=7501:%E7%B5%95%E5%A3%81%E7%9A%84%E8%81%96%E5%9C%B0" TargetMode="External"/><Relationship Id="rId103" Type="http://schemas.openxmlformats.org/officeDocument/2006/relationships/hyperlink" Target="http://wiki2.gamer.com.tw/wiki.php?n=7501:%E8%87%B3%E3%80%8C%E8%91%A1%E8%90%84%E7%94%A2%E5%9C%B0%E3%80%8D%E4%B9%8B%E8%B7%AF" TargetMode="External"/><Relationship Id="rId310" Type="http://schemas.openxmlformats.org/officeDocument/2006/relationships/hyperlink" Target="http://wiki2.gamer.com.tw/wiki.php?n=7501%3A%E5%8A%A0%E5%8B%92%E6%AF%94%E6%9C%80%E5%A4%A7%E7%9A%84%E5%B3%B6%E5%B6%BC&amp;ss=7501" TargetMode="External"/><Relationship Id="rId492" Type="http://schemas.openxmlformats.org/officeDocument/2006/relationships/hyperlink" Target="http://wiki2.gamer.com.tw/wiki.php?n=7501%3A%E5%B0%8B%E6%89%BE%E6%A8%99%E8%AD%98&amp;ss=7501" TargetMode="External"/><Relationship Id="rId548" Type="http://schemas.openxmlformats.org/officeDocument/2006/relationships/hyperlink" Target="http://wiki2.gamer.com.tw/wiki.php?n=7501%3A%E6%B2%B3%E5%8F%A3%E9%99%84%E8%BF%91%E7%9A%84%E6%BC%81%E5%A0%B4&amp;ss=7501" TargetMode="External"/><Relationship Id="rId91" Type="http://schemas.openxmlformats.org/officeDocument/2006/relationships/hyperlink" Target="http://wiki2.gamer.com.tw/wiki.php?n=7501%3A%E5%8D%B1%E9%9A%AA%E7%9A%84%E5%B9%BC%E5%B3%B0&amp;ss=7501" TargetMode="External"/><Relationship Id="rId145" Type="http://schemas.openxmlformats.org/officeDocument/2006/relationships/hyperlink" Target="http://wiki2.gamer.com.tw/wiki.php?n=7501%3A%E6%B2%99%E6%BC%A0%E8%88%87%E6%B5%B7%E7%9A%84%E9%97%9C%E4%BF%82&amp;ss=7501" TargetMode="External"/><Relationship Id="rId187" Type="http://schemas.openxmlformats.org/officeDocument/2006/relationships/hyperlink" Target="http://wiki2.gamer.com.tw/wiki.php?n=7501%3A%E5%A4%AA%E9%99%BD%E6%98%87%E8%B5%B7%E7%9A%84%E5%9C%B0%E6%96%B9&amp;ss=7501" TargetMode="External"/><Relationship Id="rId352" Type="http://schemas.openxmlformats.org/officeDocument/2006/relationships/hyperlink" Target="http://wiki2.gamer.com.tw/wiki.php?n=7501%3A%E5%9C%B0%E4%B8%8A%E6%A8%82%E5%9C%92&amp;ss=7501" TargetMode="External"/><Relationship Id="rId394" Type="http://schemas.openxmlformats.org/officeDocument/2006/relationships/hyperlink" Target="http://wiki2.gamer.com.tw/wiki.php?n=7501:%E6%9D%B1%E5%8C%97%E8%88%AA%E8%B7%AF%E6%9D%B1%E7%AB%AF%E8%AA%BF%E6%9F%A5" TargetMode="External"/><Relationship Id="rId408" Type="http://schemas.openxmlformats.org/officeDocument/2006/relationships/hyperlink" Target="http://wiki2.gamer.com.tw/wiki.php?n=7501%3A%E5%BB%A3%E9%97%8A%E7%9A%84%E6%B5%B7%E5%8E%9F&amp;ss=7501" TargetMode="External"/><Relationship Id="rId615" Type="http://schemas.openxmlformats.org/officeDocument/2006/relationships/hyperlink" Target="https://wiki2.gamer.com.tw/wiki.php?n=7501%3A%E5%9C%93%E5%BD%A2%E7%9A%84%E5%B7%A8%E5%A4%A7%E7%9F%B3%E9%A0%AD&amp;ss=7501" TargetMode="External"/><Relationship Id="rId212" Type="http://schemas.openxmlformats.org/officeDocument/2006/relationships/hyperlink" Target="http://wiki2.gamer.com.tw/wiki.php?n=7501%3A%E5%8B%95%E6%A4%8D%E7%89%A9%E7%9A%84%E6%A8%82%E5%9C%92&amp;ss=7501" TargetMode="External"/><Relationship Id="rId254" Type="http://schemas.openxmlformats.org/officeDocument/2006/relationships/hyperlink" Target="http://wiki2.gamer.com.tw/wiki.php?n=7501%3A%E5%A4%A7%E9%99%B8%E8%A5%BF%E5%8C%97%E5%B2%B8%E7%9A%84%E5%9F%BA%E6%9C%AC%E8%AA%BF%E6%9F%A5&amp;ss=7501" TargetMode="External"/><Relationship Id="rId657" Type="http://schemas.openxmlformats.org/officeDocument/2006/relationships/hyperlink" Target="https://wiki2.gamer.com.tw/wiki.php?n=7501%3A%E5%B0%8F%E5%A8%81%E5%B0%BC%E6%96%AF&amp;ss=7501" TargetMode="External"/><Relationship Id="rId49" Type="http://schemas.openxmlformats.org/officeDocument/2006/relationships/hyperlink" Target="https://wiki2.gamer.com.tw/wiki.php?n=7501:%E5%9C%B0%E7%90%86%E5%AD%B8%E5%9C%B0%E5%9C%96" TargetMode="External"/><Relationship Id="rId114" Type="http://schemas.openxmlformats.org/officeDocument/2006/relationships/hyperlink" Target="http://wiki2.gamer.com.tw/wiki.php?n=7501:%E5%8D%97%E7%BE%8E%E6%9D%B1%E5%8C%97%E9%83%A8%E7%9A%84%E5%9C%B0%E7%90%86%E6%83%85%E5%A0%B1" TargetMode="External"/><Relationship Id="rId296" Type="http://schemas.openxmlformats.org/officeDocument/2006/relationships/hyperlink" Target="http://www.umiol.com/db/quest.php?id=54991" TargetMode="External"/><Relationship Id="rId461" Type="http://schemas.openxmlformats.org/officeDocument/2006/relationships/hyperlink" Target="http://wiki2.gamer.com.tw/wiki.php?n=7501%3A%E7%B4%B0%E9%95%B7%E7%9A%84%E6%B2%99%E6%BC%A0&amp;ss=7501" TargetMode="External"/><Relationship Id="rId517" Type="http://schemas.openxmlformats.org/officeDocument/2006/relationships/hyperlink" Target="http://wiki2.gamer.com.tw/wiki.php?n=7501%3A%E5%9C%B0%E7%90%86%E5%AD%B8%E5%9C%B0%E5%9C%96" TargetMode="External"/><Relationship Id="rId559" Type="http://schemas.openxmlformats.org/officeDocument/2006/relationships/hyperlink" Target="http://wiki2.gamer.com.tw/wiki.php?ss=7501&amp;n=7501:%E5%8C%97%E6%96%B9%E7%9A%84%E8%A6%81%E8%A1%9D" TargetMode="External"/><Relationship Id="rId60" Type="http://schemas.openxmlformats.org/officeDocument/2006/relationships/hyperlink" Target="https://wiki2.gamer.com.tw/wiki.php?n=7501:%E8%81%96%E5%BD%BC%E5%BE%97%E5%A0%A1%E6%9B%B8%E5%BA%AB" TargetMode="External"/><Relationship Id="rId156" Type="http://schemas.openxmlformats.org/officeDocument/2006/relationships/hyperlink" Target="http://wiki2.gamer.com.tw/wiki.php?n=7501:%E8%88%89%E8%A1%8C%E5%84%80%E5%BC%8F%E7%9A%84%E5%90%8D%E5%B1%B1" TargetMode="External"/><Relationship Id="rId198" Type="http://schemas.openxmlformats.org/officeDocument/2006/relationships/hyperlink" Target="http://wiki2.gamer.com.tw/wiki.php?n=7501:%E4%B8%8D%E5%88%97%E9%A1%9B%E5%B3%B6%E7%9A%84%E6%BA%AB%E6%B3%89%E5%9C%B0" TargetMode="External"/><Relationship Id="rId321" Type="http://schemas.openxmlformats.org/officeDocument/2006/relationships/hyperlink" Target="http://wiki2.gamer.com.tw/wiki.php?n=7501:%E7%95%B6%E5%9C%B0%E8%AA%BF%E6%9F%A5%E7%9A%84%E5%8B%B8%E5%91%8A" TargetMode="External"/><Relationship Id="rId363" Type="http://schemas.openxmlformats.org/officeDocument/2006/relationships/hyperlink" Target="http://wiki2.gamer.com.tw/wiki.php?n=7501:%E5%B7%A8%E9%B3%A5%E4%B9%8B%E5%A4%A2" TargetMode="External"/><Relationship Id="rId419" Type="http://schemas.openxmlformats.org/officeDocument/2006/relationships/hyperlink" Target="http://wiki2.gamer.com.tw/wiki.php?n=7501:TA3_GreatPlains&amp;ss=7501&amp;f=M" TargetMode="External"/><Relationship Id="rId570" Type="http://schemas.openxmlformats.org/officeDocument/2006/relationships/hyperlink" Target="http://wiki2.gamer.com.tw/wiki.php?n=7501%3A%E5%B9%BE%E5%85%A7%E4%BA%9E%E7%81%A3%E7%9A%84%E5%B3%B6%E5%B6%BC&amp;ss=7501" TargetMode="External"/><Relationship Id="rId626" Type="http://schemas.openxmlformats.org/officeDocument/2006/relationships/hyperlink" Target="https://wiki2.gamer.com.tw/wiki.php?n=7501%3A%E4%B8%96%E7%95%8C%E4%B8%AD%E5%BF%83%E7%9A%84%E5%B1%B1&amp;ss=7501" TargetMode="External"/><Relationship Id="rId223" Type="http://schemas.openxmlformats.org/officeDocument/2006/relationships/hyperlink" Target="http://wiki2.gamer.com.tw/wiki.php?n=7501%3A%E7%BE%8E%E9%BA%97%E7%9A%84%E5%B3%B6%E5%B6%BC&amp;ss=7501" TargetMode="External"/><Relationship Id="rId430" Type="http://schemas.openxmlformats.org/officeDocument/2006/relationships/hyperlink" Target="http://wiki2.gamer.com.tw/wiki.php?n=7501:%E5%8C%97%E5%A4%A7%E9%99%B8%E7%9A%84%E9%A2%A8%E6%99%AF" TargetMode="External"/><Relationship Id="rId668" Type="http://schemas.openxmlformats.org/officeDocument/2006/relationships/hyperlink" Target="https://wiki2.gamer.com.tw/wiki.php?n=7501%3A%E4%B8%8D%E6%87%82%E5%B0%B1%E8%A6%81%E5%95%8F&amp;ss=7501" TargetMode="External"/><Relationship Id="rId18" Type="http://schemas.openxmlformats.org/officeDocument/2006/relationships/hyperlink" Target="http://wiki2.gamer.com.tw/wiki.php?n=7501:%E4%B8%96%E7%95%8C%E7%9A%84%E7%80%91%E5%B8%83%E7%B3%BB%E5%88%97" TargetMode="External"/><Relationship Id="rId265" Type="http://schemas.openxmlformats.org/officeDocument/2006/relationships/hyperlink" Target="http://wiki2.gamer.com.tw/wiki.php?n=7501%3A%E6%B2%99%E6%BC%A0%E7%9A%84%E6%9D%B1%E7%AB%AF&amp;ss=7501" TargetMode="External"/><Relationship Id="rId472" Type="http://schemas.openxmlformats.org/officeDocument/2006/relationships/hyperlink" Target="http://wiki2.gamer.com.tw/wiki.php?n=7501%3A%E8%AA%BF%E6%9F%A5%E9%BA%BB%E5%85%AD%E7%94%B2%E6%9D%B1%E9%82%8A%E7%9A%84%E5%A4%A7%E9%99%B8&amp;ss=7501" TargetMode="External"/><Relationship Id="rId528" Type="http://schemas.openxmlformats.org/officeDocument/2006/relationships/hyperlink" Target="http://wiki2.gamer.com.tw/wiki.php?n=7501:%E6%9C%9D%E9%AE%AE&amp;ss=7501&amp;f=M" TargetMode="External"/><Relationship Id="rId125" Type="http://schemas.openxmlformats.org/officeDocument/2006/relationships/hyperlink" Target="http://wiki2.gamer.com.tw/wiki.php?n=7501%3A%E9%80%9A%E9%81%93&amp;ss=7501" TargetMode="External"/><Relationship Id="rId167" Type="http://schemas.openxmlformats.org/officeDocument/2006/relationships/hyperlink" Target="http://wiki2.gamer.com.tw/wiki.php?n=7501%3A%E5%8F%88%E9%95%B7%E5%8F%88%E7%99%BD%E7%9A%84%E9%9B%B2&amp;ss=7501" TargetMode="External"/><Relationship Id="rId332" Type="http://schemas.openxmlformats.org/officeDocument/2006/relationships/hyperlink" Target="http://wiki2.gamer.com.tw/wiki.php?n=7501%3A%E8%AA%BF%E6%9F%A5%E9%BA%BB%E5%85%AD%E7%94%B2%E6%9D%B1%E9%82%8A%E7%9A%84%E5%A4%A7%E9%99%B8&amp;ss=7501" TargetMode="External"/><Relationship Id="rId374" Type="http://schemas.openxmlformats.org/officeDocument/2006/relationships/hyperlink" Target="http://wiki2.gamer.com.tw/wiki.php?n=7501:%E5%9C%B0%E7%90%86%E5%AD%B8%E5%9C%B0%E5%9C%96" TargetMode="External"/><Relationship Id="rId581" Type="http://schemas.openxmlformats.org/officeDocument/2006/relationships/hyperlink" Target="http://wiki2.gamer.com.tw/wiki.php?n=7501%3A%E5%A4%A7%E8%A5%BF%E6%B4%8B%E7%9A%84%E6%AD%A3%E4%B8%AD%E5%A4%AE&amp;ss=7501" TargetMode="External"/><Relationship Id="rId71" Type="http://schemas.openxmlformats.org/officeDocument/2006/relationships/hyperlink" Target="http://gvdb.mydns.jp/r/mzEA3ekx1d" TargetMode="External"/><Relationship Id="rId234" Type="http://schemas.openxmlformats.org/officeDocument/2006/relationships/hyperlink" Target="http://wiki2.gamer.com.tw/wiki.php?n=7501%3A%E7%9B%A1%E9%A0%AD%E7%9A%84%E7%87%88%E7%81%AB&amp;ss=7501" TargetMode="External"/><Relationship Id="rId637" Type="http://schemas.openxmlformats.org/officeDocument/2006/relationships/hyperlink" Target="https://wiki2.gamer.com.tw/wiki.php?n=7501%3A%E5%A5%B3%E7%A5%9E%E5%B1%85%E4%BD%8F%E7%9A%84%E7%81%AB%E5%B1%B1%E5%8F%A3&amp;ss=7501" TargetMode="External"/><Relationship Id="rId679" Type="http://schemas.openxmlformats.org/officeDocument/2006/relationships/hyperlink" Target="https://wiki2.gamer.com.tw/wiki.php?n=7501%3A%E8%87%B3%E3%80%8C%E8%91%A1%E8%90%84%E7%94%A2%E5%9C%B0%E3%80%8D%E4%B9%8B%E8%B7%AF&amp;ss=7501" TargetMode="External"/><Relationship Id="rId2" Type="http://schemas.openxmlformats.org/officeDocument/2006/relationships/hyperlink" Target="http://wiki2.gamer.com.tw/wiki.php?n=7501%3A%E5%BE%A9%E6%B4%BB%E7%AF%80%E5%B3%B6%E7%B3%BB%E5%88%97" TargetMode="External"/><Relationship Id="rId29" Type="http://schemas.openxmlformats.org/officeDocument/2006/relationships/hyperlink" Target="http://wiki2.gamer.com.tw/wiki.php?n=7501%3A%E9%BA%A5%E5%93%B2%E5%80%AB%E7%B3%BB%E5%88%97" TargetMode="External"/><Relationship Id="rId276" Type="http://schemas.openxmlformats.org/officeDocument/2006/relationships/hyperlink" Target="http://wiki2.gamer.com.tw/wiki.php?n=7501:GA1_GranAtlas&amp;ss=7501&amp;f=M" TargetMode="External"/><Relationship Id="rId441" Type="http://schemas.openxmlformats.org/officeDocument/2006/relationships/hyperlink" Target="http://wiki2.gamer.com.tw/wiki.php?n=7501%3A%E6%B6%88%E5%A4%B1%E7%9A%84%E5%8F%A4%E4%BB%A3%E4%BA%BA&amp;ss=7501" TargetMode="External"/><Relationship Id="rId483" Type="http://schemas.openxmlformats.org/officeDocument/2006/relationships/hyperlink" Target="http://wiki2.gamer.com.tw/wiki.php?n=7501:GA3_WildWest&amp;ss=7501" TargetMode="External"/><Relationship Id="rId539" Type="http://schemas.openxmlformats.org/officeDocument/2006/relationships/hyperlink" Target="http://wiki2.gamer.com.tw/wiki.php?n=7501%3A%E5%9C%B0%E7%90%86%E5%AD%B8%E5%9C%B0%E5%9C%96" TargetMode="External"/><Relationship Id="rId690" Type="http://schemas.openxmlformats.org/officeDocument/2006/relationships/hyperlink" Target="https://wiki2.gamer.com.tw/wiki.php?n=7501:%E7%99%BB%E5%B1%B1%E7%86%B1%E6%BD%AE" TargetMode="External"/><Relationship Id="rId40" Type="http://schemas.openxmlformats.org/officeDocument/2006/relationships/hyperlink" Target="http://gvo.cbo.com.tw/adv_missionDetail.aspx?MID=2851" TargetMode="External"/><Relationship Id="rId136" Type="http://schemas.openxmlformats.org/officeDocument/2006/relationships/hyperlink" Target="http://wiki2.gamer.com.tw/wiki.php?n=7501%3A%E6%96%B0%E5%A4%A7%E9%99%B8%E8%A5%BF%E5%B2%B8%E7%9A%84%E5%B7%A8%E5%A4%A7%E5%B1%B1%E8%84%88&amp;ss=7501" TargetMode="External"/><Relationship Id="rId178" Type="http://schemas.openxmlformats.org/officeDocument/2006/relationships/hyperlink" Target="http://wiki2.gamer.com.tw/wiki.php?n=7501:%E8%87%AA%E9%81%A0%E9%AB%98%E8%99%95%E8%90%BD%E6%B0%B4" TargetMode="External"/><Relationship Id="rId301" Type="http://schemas.openxmlformats.org/officeDocument/2006/relationships/hyperlink" Target="http://wiki2.gamer.com.tw/wiki.php?n=7501%3A%E6%A3%AE%E6%9E%97%E4%B8%AD%E7%9A%84%E9%BB%91%E5%BD%B1&amp;ss=7501" TargetMode="External"/><Relationship Id="rId343" Type="http://schemas.openxmlformats.org/officeDocument/2006/relationships/hyperlink" Target="https://wiki2.gamer.com.tw/wiki.php?n=7501:%E5%9C%B0%E7%90%86%E5%AD%B8%E5%9C%B0%E5%9C%96&amp;ss=7501" TargetMode="External"/><Relationship Id="rId550" Type="http://schemas.openxmlformats.org/officeDocument/2006/relationships/hyperlink" Target="http://wiki2.gamer.com.tw/wiki.php?n=7501%3A%E5%9C%B0%E7%90%86%E5%AD%B8%E5%9C%B0%E5%9C%96" TargetMode="External"/><Relationship Id="rId61" Type="http://schemas.openxmlformats.org/officeDocument/2006/relationships/hyperlink" Target="https://wiki2.gamer.com.tw/wiki.php?n=7501:%E8%81%96%E5%BD%BC%E5%BE%97%E5%A0%A1%E6%9B%B8%E5%BA%AB" TargetMode="External"/><Relationship Id="rId82" Type="http://schemas.openxmlformats.org/officeDocument/2006/relationships/hyperlink" Target="http://gvdb.mydns.jp/r/BtC1oRhbav" TargetMode="External"/><Relationship Id="rId199" Type="http://schemas.openxmlformats.org/officeDocument/2006/relationships/hyperlink" Target="http://wiki2.gamer.com.tw/wiki.php?n=7501%3A%E5%BF%92%E4%BF%AE%E6%96%AF%E7%9A%84%E5%9B%9E%E6%AD%B8&amp;ss=7501" TargetMode="External"/><Relationship Id="rId203" Type="http://schemas.openxmlformats.org/officeDocument/2006/relationships/hyperlink" Target="http://wiki2.gamer.com.tw/wiki.php?n=7501%3A%E5%8C%97%E7%BE%8E%E6%B2%BF%E5%B2%B8%E7%9A%84%E8%AA%BF%E6%9F%A5&amp;ss=7501" TargetMode="External"/><Relationship Id="rId385" Type="http://schemas.openxmlformats.org/officeDocument/2006/relationships/hyperlink" Target="http://wiki2.gamer.com.tw/wiki.php?n=7501:GA3_WildWest&amp;ss=7501" TargetMode="External"/><Relationship Id="rId571" Type="http://schemas.openxmlformats.org/officeDocument/2006/relationships/hyperlink" Target="http://wiki2.gamer.com.tw/wiki.php?n=7501%3A%E6%99%AE%E6%9E%97%E8%A5%BF%E6%AF%94%E7%9A%84%E5%B3%B6%E5%B6%BC&amp;ss=7501" TargetMode="External"/><Relationship Id="rId592" Type="http://schemas.openxmlformats.org/officeDocument/2006/relationships/hyperlink" Target="http://wiki2.gamer.com.tw/wiki.php?n=7501:GA3_WildWest&amp;ss=7501" TargetMode="External"/><Relationship Id="rId606" Type="http://schemas.openxmlformats.org/officeDocument/2006/relationships/hyperlink" Target="http://wiki2.gamer.com.tw/wiki.php?n=7501%3A%E5%B7%B4%E5%88%A9%E9%98%BF%E9%87%8C%E7%BE%A4%E5%B3%B6%E7%9A%84%E5%9C%B0%E5%BD%A2%E8%AA%BF%E6%9F%A5&amp;ss=7501" TargetMode="External"/><Relationship Id="rId627" Type="http://schemas.openxmlformats.org/officeDocument/2006/relationships/hyperlink" Target="https://wiki2.gamer.com.tw/wiki.php?n=7501%3A%E8%96%A9%E6%8B%89%E7%B1%B3%E6%96%AF%E7%9A%84%E6%B5%B7%E6%88%B0%E9%81%BA%E8%B7%A1&amp;ss=7501" TargetMode="External"/><Relationship Id="rId648" Type="http://schemas.openxmlformats.org/officeDocument/2006/relationships/hyperlink" Target="https://wiki2.gamer.com.tw/wiki.php?n=7501:%E6%80%92%E6%BF%A4%E6%B4%B6%E6%B9%A7%E7%9A%84%E5%A4%A7%E7%80%91%E5%B8%83" TargetMode="External"/><Relationship Id="rId669" Type="http://schemas.openxmlformats.org/officeDocument/2006/relationships/hyperlink" Target="https://wiki2.gamer.com.tw/wiki.php?n=7501%3A%E5%BE%80%E4%BE%86%E5%A4%A7%E6%B5%B7%E8%80%85%E7%9A%84%E6%A6%AE%E8%AD%BD&amp;ss=7501" TargetMode="External"/><Relationship Id="rId19" Type="http://schemas.openxmlformats.org/officeDocument/2006/relationships/hyperlink" Target="http://wiki2.gamer.com.tw/wiki.php?n=7501:%E4%B8%96%E7%95%8C%E7%9A%84%E7%80%91%E5%B8%83%E7%B3%BB%E5%88%97" TargetMode="External"/><Relationship Id="rId224" Type="http://schemas.openxmlformats.org/officeDocument/2006/relationships/hyperlink" Target="http://wiki2.gamer.com.tw/wiki.php?n=7501%3A%E6%99%BA%E6%85%A7%E7%9A%84%E8%80%95%E5%9C%B0&amp;ss=7501" TargetMode="External"/><Relationship Id="rId245" Type="http://schemas.openxmlformats.org/officeDocument/2006/relationships/hyperlink" Target="http://wiki2.gamer.com.tw/wiki.php?n=7501%3A%E5%88%97%E5%B3%B6%E6%9D%B1%E7%AB%AF&amp;ss=7501" TargetMode="External"/><Relationship Id="rId266" Type="http://schemas.openxmlformats.org/officeDocument/2006/relationships/hyperlink" Target="http://wiki2.gamer.com.tw/wiki.php?n=7501%3A%E6%BD%9B%E8%97%8F%E8%91%97%E6%80%AA%E5%A5%87%E7%9A%84%E6%B2%B3%E5%B7%9D&amp;ss=7501" TargetMode="External"/><Relationship Id="rId287" Type="http://schemas.openxmlformats.org/officeDocument/2006/relationships/hyperlink" Target="http://wiki2.gamer.com.tw/wiki.php?n=7501%3A%E5%8A%A0%E5%8B%92%E6%AF%94%E7%9A%84%E7%9B%A1%E9%A0%AD&amp;ss=7501" TargetMode="External"/><Relationship Id="rId410" Type="http://schemas.openxmlformats.org/officeDocument/2006/relationships/hyperlink" Target="http://wiki2.gamer.com.tw/wiki.php?n=7501:TA2_Vinland&amp;ss=48576" TargetMode="External"/><Relationship Id="rId431" Type="http://schemas.openxmlformats.org/officeDocument/2006/relationships/hyperlink" Target="http://wiki2.gamer.com.tw/wiki.php?n=7501%3A%E5%BF%92%E4%BF%AE%E6%96%AF%E7%9A%84%E5%9B%9E%E6%AD%B8&amp;ss=7501" TargetMode="External"/><Relationship Id="rId452" Type="http://schemas.openxmlformats.org/officeDocument/2006/relationships/hyperlink" Target="http://wiki2.gamer.com.tw/wiki.php?n=7501%3A%E8%AA%BF%E6%9F%A5%E9%A6%AC%E5%B0%BC%E6%8B%89%E6%9D%B1%E6%96%B9%E6%B5%B7%E5%9F%9F&amp;ss=7501" TargetMode="External"/><Relationship Id="rId473" Type="http://schemas.openxmlformats.org/officeDocument/2006/relationships/hyperlink" Target="http://wiki2.gamer.com.tw/wiki.php?n=7501%3A%E5%A4%AA%E9%99%BD%E6%98%87%E8%B5%B7%E7%9A%84%E5%9C%B0%E6%96%B9&amp;ss=7501" TargetMode="External"/><Relationship Id="rId494" Type="http://schemas.openxmlformats.org/officeDocument/2006/relationships/hyperlink" Target="http://wiki2.gamer.com.tw/wiki.php?n=7501%3A%E9%BB%91%E6%AD%BB%E7%97%85%E7%9A%84%E6%AD%B7%E5%8F%B2&amp;ss=7501" TargetMode="External"/><Relationship Id="rId508" Type="http://schemas.openxmlformats.org/officeDocument/2006/relationships/hyperlink" Target="https://wiki2.gamer.com.tw/wiki.php?n=7501:%E5%9C%B0%E7%90%86%E5%AD%B8%E5%9C%B0%E5%9C%96" TargetMode="External"/><Relationship Id="rId52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680" Type="http://schemas.openxmlformats.org/officeDocument/2006/relationships/hyperlink" Target="https://wiki2.gamer.com.tw/wiki.php?n=7501%3A%E5%A4%AA%E5%B9%B3%E6%B4%8B%E7%9A%84%E4%B8%AD%E5%BF%83&amp;ss=7501" TargetMode="External"/><Relationship Id="rId30" Type="http://schemas.openxmlformats.org/officeDocument/2006/relationships/hyperlink" Target="http://wiki2.gamer.com.tw/wiki.php?n=7501%3A%E9%BA%A5%E5%93%B2%E5%80%AB%E7%B3%BB%E5%88%97" TargetMode="External"/><Relationship Id="rId105" Type="http://schemas.openxmlformats.org/officeDocument/2006/relationships/hyperlink" Target="http://wiki2.gamer.com.tw/wiki.php?n=7501:%E9%BB%83%E8%89%B2%E9%A2%A8%E7%9A%84%E6%95%85%E9%84%89" TargetMode="External"/><Relationship Id="rId126" Type="http://schemas.openxmlformats.org/officeDocument/2006/relationships/hyperlink" Target="http://wiki2.gamer.com.tw/wiki.php?n=7501:%E8%87%B3%E3%80%8C%E8%91%A1%E8%90%84%E7%94%A2%E5%9C%B0%E3%80%8D%E4%B9%8B%E8%B7%AF" TargetMode="External"/><Relationship Id="rId147" Type="http://schemas.openxmlformats.org/officeDocument/2006/relationships/hyperlink" Target="http://wiki2.gamer.com.tw/wiki.php?n=7501:%E9%81%8E%E6%96%BC%E5%BB%A3%E5%A4%A7%E7%9A%84%E6%B9%96" TargetMode="External"/><Relationship Id="rId168" Type="http://schemas.openxmlformats.org/officeDocument/2006/relationships/hyperlink" Target="http://wiki2.gamer.com.tw/wiki.php?n=7501%3A%E9%81%B8%E5%AE%9A%E7%AC%AC%E4%BA%8C%E8%A3%9C%E7%B5%A6%E6%B8%AF%E5%80%99%E9%81%B8%E5%9C%B0&amp;ss=7501" TargetMode="External"/><Relationship Id="rId312" Type="http://schemas.openxmlformats.org/officeDocument/2006/relationships/hyperlink" Target="http://wiki2.gamer.com.tw/wiki.php?n=7501%3A%E5%8D%B0%E5%BA%A6%E6%9D%B1%E9%9D%A2%E7%9A%84%E6%B5%B7%E7%81%A3&amp;ss=7501" TargetMode="External"/><Relationship Id="rId333" Type="http://schemas.openxmlformats.org/officeDocument/2006/relationships/hyperlink" Target="http://wiki2.gamer.com.tw/wiki.php?n=7501%3A%E7%94%9F%E5%AF%8C%E7%9A%84%E5%B0%8F%E5%B3%B6&amp;ss=7501" TargetMode="External"/><Relationship Id="rId354" Type="http://schemas.openxmlformats.org/officeDocument/2006/relationships/hyperlink" Target="http://wiki2.gamer.com.tw/wiki.php?n=7501%3A%E9%A0%90%E5%85%88%E8%AA%BF%E6%9F%A5%E6%AD%B7%E5%8F%B2&amp;ss=7501" TargetMode="External"/><Relationship Id="rId540" Type="http://schemas.openxmlformats.org/officeDocument/2006/relationships/hyperlink" Target="http://wiki2.gamer.com.tw/wiki.php?n=7501%3A%E5%9C%B0%E7%90%86%E5%AD%B8%E5%9C%B0%E5%9C%96" TargetMode="External"/><Relationship Id="rId51" Type="http://schemas.openxmlformats.org/officeDocument/2006/relationships/hyperlink" Target="https://wiki2.gamer.com.tw/wiki.php?n=7501%3A%E6%96%BC%E8%AA%BF%E6%9F%A5%E6%99%82%E4%B9%8B%E9%A3%B2%E6%B0%B4%E8%99%95%E7%A2%BA%E4%BF%9D&amp;ss=7501" TargetMode="External"/><Relationship Id="rId72" Type="http://schemas.openxmlformats.org/officeDocument/2006/relationships/hyperlink" Target="http://gvdb.mydns.jp/r/M38MfzUHcP" TargetMode="External"/><Relationship Id="rId93" Type="http://schemas.openxmlformats.org/officeDocument/2006/relationships/hyperlink" Target="http://wiki2.gamer.com.tw/wiki.php?n=7501:%E7%94%9F%E7%89%A9%E5%AD%B8%E8%80%85%E6%89%80%E6%9C%9B%E4%B9%8B%E5%9C%B0" TargetMode="External"/><Relationship Id="rId189" Type="http://schemas.openxmlformats.org/officeDocument/2006/relationships/hyperlink" Target="http://wiki2.gamer.com.tw/wiki.php?n=7501%3A%E9%B3%A5%E9%A1%9E%E8%81%9A%E9%9B%86%E4%B9%8B%E8%99%95&amp;ss=7501" TargetMode="External"/><Relationship Id="rId375" Type="http://schemas.openxmlformats.org/officeDocument/2006/relationships/hyperlink" Target="http://wiki2.gamer.com.tw/wiki.php?n=7501:%E6%94%AF%E5%8A%A9%E6%B1%9F%E6%88%B6%E9%A3%9F%E4%B9%8B%E5%9F%BA%E7%A4%8E" TargetMode="External"/><Relationship Id="rId396" Type="http://schemas.openxmlformats.org/officeDocument/2006/relationships/hyperlink" Target="http://wiki2.gamer.com.tw/wiki.php?n=7501%3A%E8%B5%A4%E7%A0%82%E7%9A%84%E8%8D%92%E9%87%8E&amp;ss=7501" TargetMode="External"/><Relationship Id="rId561" Type="http://schemas.openxmlformats.org/officeDocument/2006/relationships/hyperlink" Target="http://wiki2.gamer.com.tw/wiki.php?n=7501%3A%E5%A4%8F%E5%A8%81%E5%A4%B7%E5%91%A8%E9%82%8A%E7%9A%84%E5%9C%B0%E7%90%86%E8%AA%BF%E6%9F%A5&amp;ss=7501" TargetMode="External"/><Relationship Id="rId582" Type="http://schemas.openxmlformats.org/officeDocument/2006/relationships/hyperlink" Target="http://wiki2.gamer.com.tw/wiki.php?n=7501%3A%E5%86%B0%E5%87%8D%E7%9A%84%E6%B5%B7%E6%B4%8B&amp;ss=7501" TargetMode="External"/><Relationship Id="rId617" Type="http://schemas.openxmlformats.org/officeDocument/2006/relationships/hyperlink" Target="https://wiki2.gamer.com.tw/wiki.php?n=7501%3A%E7%8F%8D%E7%8F%A0%E8%B2%9D%E7%9A%84%E7%94%9F%E9%95%B7%E5%9C%B0&amp;ss=7501" TargetMode="External"/><Relationship Id="rId638" Type="http://schemas.openxmlformats.org/officeDocument/2006/relationships/hyperlink" Target="https://wiki2.gamer.com.tw/wiki.php?n=7501%3A%E5%B8%B8%E5%A4%8F%E4%B9%8B%E5%B3%B6%E7%9A%84%E7%81%AB%E5%B1%B1%E7%A5%9E&amp;ss=7501" TargetMode="External"/><Relationship Id="rId659" Type="http://schemas.openxmlformats.org/officeDocument/2006/relationships/hyperlink" Target="https://wiki2.gamer.com.tw/wiki.php?n=7501%3A%E4%B8%96%E7%95%8C%E6%9C%80%E9%AB%98%E5%B3%B0&amp;ss=7501" TargetMode="External"/><Relationship Id="rId3" Type="http://schemas.openxmlformats.org/officeDocument/2006/relationships/hyperlink" Target="http://wiki2.gamer.com.tw/wiki.php?n=7501:%E6%BE%A4%E5%B7%B4%E7%88%BE%E5%BE%B7%E5%B3%B6%E7%B3%BB%E5%88%97" TargetMode="External"/><Relationship Id="rId214" Type="http://schemas.openxmlformats.org/officeDocument/2006/relationships/hyperlink" Target="https://wiki2.gamer.com.tw/wiki.php?n=7501%3A%E7%89%9B%E6%80%AA%E7%9A%84%E6%95%85%E4%BA%8B&amp;ss=7501" TargetMode="External"/><Relationship Id="rId235" Type="http://schemas.openxmlformats.org/officeDocument/2006/relationships/hyperlink" Target="http://wiki2.gamer.com.tw/wiki.php?n=7501%3A%E5%8D%B0%E5%BA%A6%E6%95%99%E7%9A%84%E6%94%AF%E6%B5%81&amp;ss=7501" TargetMode="External"/><Relationship Id="rId256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277" Type="http://schemas.openxmlformats.org/officeDocument/2006/relationships/hyperlink" Target="http://wiki2.gamer.com.tw/wiki.php?n=7501:GA1_GranAtlas&amp;ss=7501&amp;f=M" TargetMode="External"/><Relationship Id="rId298" Type="http://schemas.openxmlformats.org/officeDocument/2006/relationships/hyperlink" Target="http://wiki2.gamer.com.tw/wiki.php?n=7501:GA1_GranAtlas&amp;ss=7501&amp;f=M" TargetMode="External"/><Relationship Id="rId400" Type="http://schemas.openxmlformats.org/officeDocument/2006/relationships/hyperlink" Target="http://wiki2.gamer.com.tw/wiki.php?n=7501:%E5%A4%A7%E9%99%B8%E4%B9%8B%E5%B1%B1" TargetMode="External"/><Relationship Id="rId421" Type="http://schemas.openxmlformats.org/officeDocument/2006/relationships/hyperlink" Target="http://wiki2.gamer.com.tw/wiki.php?n=7501:TA3_GreatPlains&amp;ss=7501&amp;f=M" TargetMode="External"/><Relationship Id="rId442" Type="http://schemas.openxmlformats.org/officeDocument/2006/relationships/hyperlink" Target="http://wiki2.gamer.com.tw/wiki.php?n=7501%3A%E9%9D%9E%E6%B4%B2%E5%8D%97%E7%AB%AF&amp;ss=7501" TargetMode="External"/><Relationship Id="rId463" Type="http://schemas.openxmlformats.org/officeDocument/2006/relationships/hyperlink" Target="http://wiki2.gamer.com.tw/wiki.php?n=7501%3A%E9%A6%AC%E5%B0%BC%E6%8B%89%E5%8D%97%E9%82%8A%E7%9A%84%E5%B7%A8%E5%B3%B6&amp;ss=7501" TargetMode="External"/><Relationship Id="rId484" Type="http://schemas.openxmlformats.org/officeDocument/2006/relationships/hyperlink" Target="https://wiki2.gamer.com.tw/wiki.php?n=7501:%E8%81%96%E5%BD%BC%E5%BE%97%E5%A0%A1%E6%9B%B8%E5%BA%AB" TargetMode="External"/><Relationship Id="rId519" Type="http://schemas.openxmlformats.org/officeDocument/2006/relationships/hyperlink" Target="http://wiki2.gamer.com.tw/wiki.php?n=7501%3A%E5%9C%B0%E7%90%86%E5%AD%B8%E5%9C%B0%E5%9C%96" TargetMode="External"/><Relationship Id="rId670" Type="http://schemas.openxmlformats.org/officeDocument/2006/relationships/hyperlink" Target="https://wiki2.gamer.com.tw/wiki.php?n=7501%3A%E8%AA%BF%E6%9F%A5%E9%BA%BB%E5%85%AD%E7%94%B2%E6%9D%B1%E9%82%8A%E7%9A%84%E5%A4%A7%E9%99%B8&amp;ss=7501" TargetMode="External"/><Relationship Id="rId116" Type="http://schemas.openxmlformats.org/officeDocument/2006/relationships/hyperlink" Target="http://wiki2.gamer.com.tw/wiki.php?n=7501:%E7%8E%AB%E7%91%B0%E8%89%B2%E7%9A%84%E6%B9%96%E6%B3%8A" TargetMode="External"/><Relationship Id="rId137" Type="http://schemas.openxmlformats.org/officeDocument/2006/relationships/hyperlink" Target="http://wiki2.gamer.com.tw/wiki.php?n=7501:%E5%A4%A7%E6%B4%9E%E7%A9%B4%E8%AA%BF%E6%9F%A5%E5%A7%94%E8%A8%97" TargetMode="External"/><Relationship Id="rId158" Type="http://schemas.openxmlformats.org/officeDocument/2006/relationships/hyperlink" Target="http://wiki2.gamer.com.tw/wiki.php?n=7501:%E5%B1%B1%E4%B9%8B%E5%90%AB%E6%84%8F" TargetMode="External"/><Relationship Id="rId302" Type="http://schemas.openxmlformats.org/officeDocument/2006/relationships/hyperlink" Target="http://wiki2.gamer.com.tw/wiki.php?n=7501%3A%E5%B9%B3%E9%9D%9C%E4%B9%8B%E6%B5%B7&amp;ss=7501" TargetMode="External"/><Relationship Id="rId323" Type="http://schemas.openxmlformats.org/officeDocument/2006/relationships/hyperlink" Target="http://wiki2.gamer.com.tw/wiki.php?n=7501:GA1_GranAtlas&amp;ss=7501&amp;f=M" TargetMode="External"/><Relationship Id="rId344" Type="http://schemas.openxmlformats.org/officeDocument/2006/relationships/hyperlink" Target="http://wiki2.gamer.com.tw/wiki.php?n=7501%3A%E8%AA%BF%E6%9F%A5%E6%96%B0%E5%B9%BE%E5%85%A7%E4%BA%9E%E5%B3%B6%E6%9D%B1%E6%96%B9%E6%B5%B7%E5%9F%9F&amp;ss=7501" TargetMode="External"/><Relationship Id="rId530" Type="http://schemas.openxmlformats.org/officeDocument/2006/relationships/hyperlink" Target="http://wiki2.gamer.com.tw/wiki.php?n=7501%3A%E6%8C%96%E7%A9%BA%E7%9A%84%E5%A4%A7%E5%9C%B0&amp;ss=7501" TargetMode="External"/><Relationship Id="rId691" Type="http://schemas.openxmlformats.org/officeDocument/2006/relationships/hyperlink" Target="https://wiki2.gamer.com.tw/wiki.php?n=7501:%E5%8D%B0%E5%BA%A6%E7%9A%84%E8%81%96%E6%B2%B3" TargetMode="External"/><Relationship Id="rId20" Type="http://schemas.openxmlformats.org/officeDocument/2006/relationships/hyperlink" Target="http://wiki2.gamer.com.tw/wiki.php?n=7501:%E4%B8%96%E7%95%8C%E7%9A%84%E7%80%91%E5%B8%83%E7%B3%BB%E5%88%97" TargetMode="External"/><Relationship Id="rId41" Type="http://schemas.openxmlformats.org/officeDocument/2006/relationships/hyperlink" Target="https://wiki2.gamer.com.tw/wiki.php?n=7501%3A%E9%80%B2%E5%87%BA%E9%A6%99%E6%96%99%E7%BE%A4%E5%B3%B6%E5%9C%B0%E5%8D%80%E7%9A%84%E8%A6%81%E8%A1%9D&amp;ss=7501" TargetMode="External"/><Relationship Id="rId62" Type="http://schemas.openxmlformats.org/officeDocument/2006/relationships/hyperlink" Target="https://wiki2.gamer.com.tw/wiki.php?n=7501:%E5%9C%B0%E7%90%86%E5%AD%B8%E5%9C%B0%E5%9C%96" TargetMode="External"/><Relationship Id="rId83" Type="http://schemas.openxmlformats.org/officeDocument/2006/relationships/hyperlink" Target="https://gvdb.mydns.jp/r/Qk37BzSiSD" TargetMode="External"/><Relationship Id="rId179" Type="http://schemas.openxmlformats.org/officeDocument/2006/relationships/hyperlink" Target="http://wiki2.gamer.com.tw/wiki.php?n=7501:%E7%82%BA%E8%88%87%E4%B8%8D%E7%82%BA%E4%B9%8B%E4%BA%BA" TargetMode="External"/><Relationship Id="rId365" Type="http://schemas.openxmlformats.org/officeDocument/2006/relationships/hyperlink" Target="http://wiki2.gamer.com.tw/wiki.php?n=7501%3A%E9%A3%84%E9%A6%99%E7%9A%84%E5%A4%A7%E6%B5%B7&amp;ss=7501" TargetMode="External"/><Relationship Id="rId386" Type="http://schemas.openxmlformats.org/officeDocument/2006/relationships/hyperlink" Target="http://wiki2.gamer.com.tw/wiki.php?n=7501%3A%E5%A5%87%E5%B2%A9%E5%B3%B6&amp;ss=7501" TargetMode="External"/><Relationship Id="rId551" Type="http://schemas.openxmlformats.org/officeDocument/2006/relationships/hyperlink" Target="http://wiki2.gamer.com.tw/wiki.php?n=7501%3A%E5%9C%B0%E7%90%86%E5%AD%B8%E5%9C%B0%E5%9C%96" TargetMode="External"/><Relationship Id="rId572" Type="http://schemas.openxmlformats.org/officeDocument/2006/relationships/hyperlink" Target="http://wiki2.gamer.com.tw/wiki.php?n=7501%3A%E5%9C%B0%E7%90%86%E5%AD%B8%E5%9C%B0%E5%9C%96" TargetMode="External"/><Relationship Id="rId593" Type="http://schemas.openxmlformats.org/officeDocument/2006/relationships/hyperlink" Target="http://wiki2.gamer.com.tw/wiki.php?n=7501:%E5%9C%B0%E7%90%86%E5%AD%B8%E5%9C%B0%E5%9C%96" TargetMode="External"/><Relationship Id="rId607" Type="http://schemas.openxmlformats.org/officeDocument/2006/relationships/hyperlink" Target="http://wiki2.gamer.com.tw/wiki.php?n=7501%3A%E5%85%85%E6%BB%BF%E9%99%BD%E5%85%89%E7%9A%84%E6%B5%B7%E9%82%8A&amp;ss=7501" TargetMode="External"/><Relationship Id="rId628" Type="http://schemas.openxmlformats.org/officeDocument/2006/relationships/hyperlink" Target="https://wiki2.gamer.com.tw/wiki.php?n=7501%3A%E6%B5%B7%E8%B1%B9%E4%B9%8B%E5%9C%B0&amp;ss=7501" TargetMode="External"/><Relationship Id="rId649" Type="http://schemas.openxmlformats.org/officeDocument/2006/relationships/hyperlink" Target="https://wiki2.gamer.com.tw/wiki.php?n=7501:%E8%97%8D%E8%A1%A3%E7%94%B7%E5%AD%90" TargetMode="External"/><Relationship Id="rId190" Type="http://schemas.openxmlformats.org/officeDocument/2006/relationships/hyperlink" Target="http://wiki2.gamer.com.tw/wiki.php?n=7501%3A%E5%89%8D%E4%BA%BA%E7%9A%84%E8%B6%B3%E8%B7%A1&amp;ss=7501" TargetMode="External"/><Relationship Id="rId204" Type="http://schemas.openxmlformats.org/officeDocument/2006/relationships/hyperlink" Target="http://wiki2.gamer.com.tw/wiki.php?n=7501%3A%E7%A7%98%E5%AF%86%E8%8F%9C%E5%96%AE%E7%9A%84%E7%A7%98%E8%A8%A3&amp;ss=7501" TargetMode="External"/><Relationship Id="rId225" Type="http://schemas.openxmlformats.org/officeDocument/2006/relationships/hyperlink" Target="http://wiki2.gamer.com.tw/wiki.php?n=7501%3A%E5%8F%A6%E4%B8%80%E6%A2%9D%E8%88%AA%E8%B7%AF&amp;ss=7501" TargetMode="External"/><Relationship Id="rId246" Type="http://schemas.openxmlformats.org/officeDocument/2006/relationships/hyperlink" Target="http://wiki2.gamer.com.tw/wiki.php?n=7501%3A%E4%BD%8D%E6%96%BC%E6%B2%B3%E5%8F%A3%E7%9A%84%E5%B3%B6&amp;ss=7501" TargetMode="External"/><Relationship Id="rId267" Type="http://schemas.openxmlformats.org/officeDocument/2006/relationships/hyperlink" Target="http://wiki2.gamer.com.tw/wiki.php?n=7501:%E6%AD%B7%E5%8F%B2%E4%B9%8B%E6%B2%B3" TargetMode="External"/><Relationship Id="rId288" Type="http://schemas.openxmlformats.org/officeDocument/2006/relationships/hyperlink" Target="http://wiki2.gamer.com.tw/wiki.php?n=7501%3A%E6%A9%AB%E6%96%B7%E5%A4%AA%E5%B9%B3%E6%B4%8B%E8%88%AA%E7%B7%9A%E8%A8%88%E5%8A%83&amp;ss=7501" TargetMode="External"/><Relationship Id="rId411" Type="http://schemas.openxmlformats.org/officeDocument/2006/relationships/hyperlink" Target="http://gvdb.mydns.jp/r/PiZLpTxQUG" TargetMode="External"/><Relationship Id="rId432" Type="http://schemas.openxmlformats.org/officeDocument/2006/relationships/hyperlink" Target="http://wiki2.gamer.com.tw/wiki.php?n=7501%3A%E5%AF%B6%E7%9F%B3%E4%B9%8B%E5%B3%B6&amp;ss=7501" TargetMode="External"/><Relationship Id="rId453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474" Type="http://schemas.openxmlformats.org/officeDocument/2006/relationships/hyperlink" Target="https://wiki2.gamer.com.tw/wiki.php?n=7501%3A%E5%9C%B0%E7%90%86%E5%AD%B8%E5%9C%B0%E5%9C%96" TargetMode="External"/><Relationship Id="rId509" Type="http://schemas.openxmlformats.org/officeDocument/2006/relationships/hyperlink" Target="http://wiki2.gamer.com.tw/wiki.php?n=7501%3A%E5%9C%B0%E7%90%86%E5%AD%B8%E5%9C%B0%E5%9C%96" TargetMode="External"/><Relationship Id="rId660" Type="http://schemas.openxmlformats.org/officeDocument/2006/relationships/hyperlink" Target="https://wiki2.gamer.com.tw/wiki.php?n=7501:%E7%99%BB%E5%B1%B1%E7%86%B1%E6%BD%AE" TargetMode="External"/><Relationship Id="rId106" Type="http://schemas.openxmlformats.org/officeDocument/2006/relationships/hyperlink" Target="http://wiki2.gamer.com.tw/wiki.php?n=7501:%E6%8B%BF%E7%B4%A2%E9%99%84%E8%BF%91%E7%9A%84%E8%88%AA%E7%B7%9A%E8%AA%BF%E6%9F%A5" TargetMode="External"/><Relationship Id="rId127" Type="http://schemas.openxmlformats.org/officeDocument/2006/relationships/hyperlink" Target="http://wiki2.gamer.com.tw/wiki.php?n=7501:%E9%9B%B7%E8%81%B2%E9%9A%86%E9%9A%86" TargetMode="External"/><Relationship Id="rId313" Type="http://schemas.openxmlformats.org/officeDocument/2006/relationships/hyperlink" Target="http://wiki2.gamer.com.tw/wiki.php?n=7501%3A%E9%81%B8%E5%AE%9A%E7%AC%AC%E4%BA%8C%E8%A3%9C%E7%B5%A6%E6%B8%AF%E5%80%99%E9%81%B8%E5%9C%B0&amp;ss=7501" TargetMode="External"/><Relationship Id="rId495" Type="http://schemas.openxmlformats.org/officeDocument/2006/relationships/hyperlink" Target="http://wiki2.gamer.com.tw/wiki.php?n=7501%3A%E9%A0%90%E5%85%88%E8%AA%BF%E6%9F%A5%E5%8F%A4%E4%BB%A3%E7%9A%84%E5%9F%8E%E5%B8%82&amp;ss=7501" TargetMode="External"/><Relationship Id="rId681" Type="http://schemas.openxmlformats.org/officeDocument/2006/relationships/hyperlink" Target="https://wiki2.gamer.com.tw/wiki.php?n=7501%3A%E8%B2%AB%E7%A9%BF%E5%8C%97%E7%BE%8E%E5%A4%A7%E9%99%B8%E7%9A%84%E5%B1%B1%E8%84%88&amp;ss=7501" TargetMode="External"/><Relationship Id="rId10" Type="http://schemas.openxmlformats.org/officeDocument/2006/relationships/hyperlink" Target="http://wiki2.gamer.com.tw/wiki.php?n=7501:%E5%8C%97%E7%BE%8E%E5%A4%A7%E9%99%B8%E7%B3%BB%E5%88%97" TargetMode="External"/><Relationship Id="rId31" Type="http://schemas.openxmlformats.org/officeDocument/2006/relationships/hyperlink" Target="http://wiki2.gamer.com.tw/wiki.php?n=7501%3A%E5%BE%A9%E6%B4%BB%E7%AF%80%E5%B3%B6%E7%B3%BB%E5%88%97" TargetMode="External"/><Relationship Id="rId5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73" Type="http://schemas.openxmlformats.org/officeDocument/2006/relationships/hyperlink" Target="http://gvo.cbo.com.tw/adv_missionDetail.aspx?MID=5335" TargetMode="External"/><Relationship Id="rId94" Type="http://schemas.openxmlformats.org/officeDocument/2006/relationships/hyperlink" Target="http://wiki2.gamer.com.tw/wiki.php?n=7501:%E8%BF%AB%E8%BF%91%E3%80%8C%E4%B8%96%E7%95%8C%E7%9B%A1%E9%A0%AD%E3%80%8D" TargetMode="External"/><Relationship Id="rId148" Type="http://schemas.openxmlformats.org/officeDocument/2006/relationships/hyperlink" Target="http://wiki2.gamer.com.tw/wiki.php?n=7501%3A%E6%B0%B8%E6%81%92%E4%B9%8B%E5%9C%B0&amp;ss=7501" TargetMode="External"/><Relationship Id="rId169" Type="http://schemas.openxmlformats.org/officeDocument/2006/relationships/hyperlink" Target="http://wiki2.gamer.com.tw/wiki.php?ss=7501&amp;n=7501:%E6%96%AF%E5%BA%AB%E6%8B%89%E8%88%87%E5%8D%A1%E5%BE%8B%E5%B8%83%E7%8B%84%E6%96%AF" TargetMode="External"/><Relationship Id="rId334" Type="http://schemas.openxmlformats.org/officeDocument/2006/relationships/hyperlink" Target="http://wiki2.gamer.com.tw/wiki.php?n=7501%3A%E5%A5%87%E6%80%AA%E7%9A%84%E9%A2%A8%E6%99%AF&amp;ss=7501" TargetMode="External"/><Relationship Id="rId355" Type="http://schemas.openxmlformats.org/officeDocument/2006/relationships/hyperlink" Target="http://wiki2.gamer.com.tw/wiki.php?n=7501:%E5%A7%90%E5%A6%B9%E4%B9%8B%E5%91%BD%E9%81%8B" TargetMode="External"/><Relationship Id="rId376" Type="http://schemas.openxmlformats.org/officeDocument/2006/relationships/hyperlink" Target="http://wiki2.gamer.com.tw/wiki.php?n=7501:GA3_WildWest&amp;ss=7501" TargetMode="External"/><Relationship Id="rId397" Type="http://schemas.openxmlformats.org/officeDocument/2006/relationships/hyperlink" Target="http://wiki2.gamer.com.tw/wiki.php?n=7501%3A%E5%9C%A8%E5%90%84%E5%80%8B%E6%B5%B7%E8%A7%92&amp;ss=7501" TargetMode="External"/><Relationship Id="rId520" Type="http://schemas.openxmlformats.org/officeDocument/2006/relationships/hyperlink" Target="http://wiki2.gamer.com.tw/wiki.php?n=7501%3A%E5%8D%B0%E5%BA%A6%E6%B4%8B%E7%9A%84%E5%A4%A7%E5%B3%B6&amp;ss=7501" TargetMode="External"/><Relationship Id="rId541" Type="http://schemas.openxmlformats.org/officeDocument/2006/relationships/hyperlink" Target="http://wiki2.gamer.com.tw/wiki.php?n=7501%3A%E5%9C%B0%E7%90%86%E5%AD%B8%E5%9C%B0%E5%9C%96" TargetMode="External"/><Relationship Id="rId562" Type="http://schemas.openxmlformats.org/officeDocument/2006/relationships/hyperlink" Target="http://wiki2.gamer.com.tw/wiki.php?n=7501:%E5%8C%97%E7%BE%8E%E6%9D%B1%E9%83%A8%E7%9A%84%E5%9C%B0%E7%90%86%E8%AA%BF%E6%9F%A5" TargetMode="External"/><Relationship Id="rId583" Type="http://schemas.openxmlformats.org/officeDocument/2006/relationships/hyperlink" Target="http://wiki2.gamer.com.tw/wiki.php?n=7501%3A%E6%B3%A2%E7%BE%85%E7%9A%84%E6%B5%B7%E6%B5%B7%E7%81%A3%E7%9A%84%E8%AA%BF%E6%9F%A5&amp;ss=7501" TargetMode="External"/><Relationship Id="rId618" Type="http://schemas.openxmlformats.org/officeDocument/2006/relationships/hyperlink" Target="https://wiki2.gamer.com.tw/wiki.php?n=7501%3A%E5%B7%B2%E6%AD%BB%E7%9A%84%E6%B5%B7&amp;ss=7501" TargetMode="External"/><Relationship Id="rId639" Type="http://schemas.openxmlformats.org/officeDocument/2006/relationships/hyperlink" Target="https://wiki2.gamer.com.tw/wiki.php?n=7501%3A%E9%80%9A%E9%81%93&amp;ss=7501" TargetMode="External"/><Relationship Id="rId4" Type="http://schemas.openxmlformats.org/officeDocument/2006/relationships/hyperlink" Target="http://wiki2.gamer.com.tw/wiki.php?n=7501%3A%E6%9D%B1%E6%96%B9%E8%88%AA%E8%B7%AF%E7%B3%BB%E5%88%97" TargetMode="External"/><Relationship Id="rId180" Type="http://schemas.openxmlformats.org/officeDocument/2006/relationships/hyperlink" Target="http://wiki2.gamer.com.tw/wiki.php?n=7501:%E5%86%B0%E6%B5%B7%E4%B8%96%E7%95%8C" TargetMode="External"/><Relationship Id="rId215" Type="http://schemas.openxmlformats.org/officeDocument/2006/relationships/hyperlink" Target="http://wiki2.gamer.com.tw/wiki.php?n=7501%3A%E7%B4%B0%E9%95%B7%E7%9A%84%E6%B2%99%E6%BC%A0&amp;ss=7501" TargetMode="External"/><Relationship Id="rId236" Type="http://schemas.openxmlformats.org/officeDocument/2006/relationships/hyperlink" Target="http://wiki2.gamer.com.tw/wiki.php?n=7501%3A%E8%B5%A4%E7%A0%82%E7%9A%84%E8%8D%92%E9%87%8E&amp;ss=7501" TargetMode="External"/><Relationship Id="rId257" Type="http://schemas.openxmlformats.org/officeDocument/2006/relationships/hyperlink" Target="http://wiki2.gamer.com.tw/wiki.php?n=7501:%E7%95%8F%E6%87%BC%E8%88%87%E9%9B%84%E5%A3%AF%E4%B9%8B%E5%B7%A8%E7%BF%BC" TargetMode="External"/><Relationship Id="rId278" Type="http://schemas.openxmlformats.org/officeDocument/2006/relationships/hyperlink" Target="http://wiki2.gamer.com.tw/wiki.php?n=7501:%E8%8D%92%E9%87%8E%E7%9A%84%E6%B2%99%E6%BC%A0" TargetMode="External"/><Relationship Id="rId401" Type="http://schemas.openxmlformats.org/officeDocument/2006/relationships/hyperlink" Target="http://wiki2.gamer.com.tw/wiki.php?n=7501%3A%E5%8D%B0%E5%BA%A6%E7%9A%84%E8%81%96%E6%B2%B3&amp;ss=7501" TargetMode="External"/><Relationship Id="rId422" Type="http://schemas.openxmlformats.org/officeDocument/2006/relationships/hyperlink" Target="http://wiki2.gamer.com.tw/wiki.php?n=7501:TA3_GreatPlains&amp;ss=7501&amp;f=M" TargetMode="External"/><Relationship Id="rId443" Type="http://schemas.openxmlformats.org/officeDocument/2006/relationships/hyperlink" Target="http://wiki2.gamer.com.tw/wiki.php?n=7501%3A%E7%9C%9F%E6%AD%A3%E7%9A%84%E6%9C%80%E5%8D%97%E7%AB%AF&amp;ss=7501" TargetMode="External"/><Relationship Id="rId464" Type="http://schemas.openxmlformats.org/officeDocument/2006/relationships/hyperlink" Target="http://wiki2.gamer.com.tw/wiki.php?n=7501%3A%E5%9C%B0%E7%90%86%E5%AD%B8%E5%9C%B0%E5%9C%96" TargetMode="External"/><Relationship Id="rId650" Type="http://schemas.openxmlformats.org/officeDocument/2006/relationships/hyperlink" Target="https://wiki2.gamer.com.tw/wiki.php?n=7501%3A%E5%86%92%E9%9A%AA%E5%AE%B6%E7%9A%84%E7%B6%93%E5%85%B8%E8%91%97%E4%BD%9C&amp;ss=7501" TargetMode="External"/><Relationship Id="rId303" Type="http://schemas.openxmlformats.org/officeDocument/2006/relationships/hyperlink" Target="http://wiki2.gamer.com.tw/wiki.php?n=7501%3A%E5%9C%9F%E5%9C%B0%E9%96%8B%E7%99%BC%E7%9A%84%E6%9C%9F%E5%BE%85&amp;ss=7501" TargetMode="External"/><Relationship Id="rId485" Type="http://schemas.openxmlformats.org/officeDocument/2006/relationships/hyperlink" Target="http://wiki2.gamer.com.tw/wiki.php?n=7501%3A%E5%9C%B0%E7%90%86%E5%AD%B8%E5%9C%B0%E5%9C%96" TargetMode="External"/><Relationship Id="rId692" Type="http://schemas.openxmlformats.org/officeDocument/2006/relationships/hyperlink" Target="https://wiki2.gamer.com.tw/wiki.php?n=7501:%E6%A9%AB%E8%B7%A8%E6%B5%B7%E5%B3%BD%E7%9A%84%E5%B3%B6%E5%B6%BC" TargetMode="External"/><Relationship Id="rId42" Type="http://schemas.openxmlformats.org/officeDocument/2006/relationships/hyperlink" Target="https://wiki2.gamer.com.tw/wiki.php?n=7501%3A%E8%B2%A2%E5%93%81%E7%9A%84%E7%94%A2%E5%9C%B0%E8%AA%BF%E6%9F%A5&amp;ss=7501" TargetMode="External"/><Relationship Id="rId84" Type="http://schemas.openxmlformats.org/officeDocument/2006/relationships/hyperlink" Target="https://gvdb.mydns.jp/r/uVx4ze2bsT" TargetMode="External"/><Relationship Id="rId138" Type="http://schemas.openxmlformats.org/officeDocument/2006/relationships/hyperlink" Target="http://wiki2.gamer.com.tw/wiki.php?n=7501:GA1_GranAtlas&amp;ss=7501&amp;f=M" TargetMode="External"/><Relationship Id="rId345" Type="http://schemas.openxmlformats.org/officeDocument/2006/relationships/hyperlink" Target="http://wiki2.gamer.com.tw/wiki.php?n=7501%3A%E7%9C%BC%E5%89%8D%E7%9A%84%E6%B5%B7%E5%B3%BD&amp;ss=7501" TargetMode="External"/><Relationship Id="rId387" Type="http://schemas.openxmlformats.org/officeDocument/2006/relationships/hyperlink" Target="http://wiki2.gamer.com.tw/wiki.php?n=7501%3A%E5%A4%A7%E6%BF%95%E5%9C%B0%E5%B8%B6&amp;ss=7501" TargetMode="External"/><Relationship Id="rId510" Type="http://schemas.openxmlformats.org/officeDocument/2006/relationships/hyperlink" Target="http://wiki2.gamer.com.tw/wiki.php?n=7501%3A%E5%9C%B0%E7%90%86%E5%AD%B8%E5%9C%B0%E5%9C%96" TargetMode="External"/><Relationship Id="rId552" Type="http://schemas.openxmlformats.org/officeDocument/2006/relationships/hyperlink" Target="http://wiki2.gamer.com.tw/wiki.php?n=7501%3A%E5%9C%B0%E7%90%86%E5%AD%B8%E5%9C%B0%E5%9C%96" TargetMode="External"/><Relationship Id="rId594" Type="http://schemas.openxmlformats.org/officeDocument/2006/relationships/hyperlink" Target="http://gvdb.mydns.jp/db/module/QuestDB/action/QuestShow?id=5522" TargetMode="External"/><Relationship Id="rId608" Type="http://schemas.openxmlformats.org/officeDocument/2006/relationships/hyperlink" Target="http://wiki2.gamer.com.tw/wiki.php?n=7501%3A%E5%9C%B0%E7%90%86%E5%AD%B8%E5%9C%B0%E5%9C%96" TargetMode="External"/><Relationship Id="rId191" Type="http://schemas.openxmlformats.org/officeDocument/2006/relationships/hyperlink" Target="http://wiki2.gamer.com.tw/wiki.php?n=7501:%E5%A4%AA%E5%B9%B3%E4%B9%8B%E7%9B%A1%E9%A0%AD" TargetMode="External"/><Relationship Id="rId205" Type="http://schemas.openxmlformats.org/officeDocument/2006/relationships/hyperlink" Target="http://wiki2.gamer.com.tw/wiki.php?n=7501:%E5%A4%A7%E9%99%B8%E4%B9%8B%E5%B1%B1" TargetMode="External"/><Relationship Id="rId247" Type="http://schemas.openxmlformats.org/officeDocument/2006/relationships/hyperlink" Target="http://wiki2.gamer.com.tw/wiki.php?n=7501%3A%E3%80%8C%E5%A4%A7%E5%B7%9D%E3%80%8D%E4%B9%8B%E5%90%8D%E7%9A%84%E6%B2%B3%E5%B7%9D&amp;ss=7501" TargetMode="External"/><Relationship Id="rId412" Type="http://schemas.openxmlformats.org/officeDocument/2006/relationships/hyperlink" Target="http://gvdb.mydns.jp/r/QLGS1oU8kC" TargetMode="External"/><Relationship Id="rId107" Type="http://schemas.openxmlformats.org/officeDocument/2006/relationships/hyperlink" Target="http://wiki2.gamer.com.tw/wiki.php?n=7501%3A%E6%9C%9B%E6%98%9F%E5%B3%B6&amp;ss=7501" TargetMode="External"/><Relationship Id="rId289" Type="http://schemas.openxmlformats.org/officeDocument/2006/relationships/hyperlink" Target="http://wiki2.gamer.com.tw/wiki.php?n=7501%3A%E5%8D%B3%E5%B0%87%E6%B2%88%E6%B2%92%E7%9A%84%E5%A4%A7%E5%9C%B0&amp;ss=7501" TargetMode="External"/><Relationship Id="rId454" Type="http://schemas.openxmlformats.org/officeDocument/2006/relationships/hyperlink" Target="http://wiki2.gamer.com.tw/wiki.php?n=7501:%E6%97%A5%E6%9C%ACZipang&amp;ss=7501&amp;f=M" TargetMode="External"/><Relationship Id="rId496" Type="http://schemas.openxmlformats.org/officeDocument/2006/relationships/hyperlink" Target="http://wiki2.gamer.com.tw/wiki.php?n=7501:%E6%B0%91%E6%97%8F%E8%AA%BF%E6%9F%A5%E4%B9%8B%E5%8D%94%E5%8A%A9" TargetMode="External"/><Relationship Id="rId661" Type="http://schemas.openxmlformats.org/officeDocument/2006/relationships/hyperlink" Target="https://wiki2.gamer.com.tw/wiki.php?n=7501%3A%E6%97%A5%E6%9C%AC%E7%9A%84%E7%A8%80%E6%9C%89%E6%A8%82%E5%99%A8&amp;ss=7501" TargetMode="External"/><Relationship Id="rId11" Type="http://schemas.openxmlformats.org/officeDocument/2006/relationships/hyperlink" Target="http://wiki2.gamer.com.tw/wiki.php?n=7501:%E5%8C%97%E7%BE%8E%E5%A4%A7%E9%99%B8%E7%B3%BB%E5%88%97" TargetMode="External"/><Relationship Id="rId53" Type="http://schemas.openxmlformats.org/officeDocument/2006/relationships/hyperlink" Target="https://wiki2.gamer.com.tw/wiki.php?n=7501:%E5%9C%B0%E7%90%86%E5%AD%B8%E5%9C%B0%E5%9C%96" TargetMode="External"/><Relationship Id="rId149" Type="http://schemas.openxmlformats.org/officeDocument/2006/relationships/hyperlink" Target="http://wiki2.gamer.com.tw/wiki.php?n=7501:%E6%80%AA%E7%89%A9%E6%A3%B2%E6%81%AF%E7%9A%84%E6%B5%B7%E7%81%A3" TargetMode="External"/><Relationship Id="rId314" Type="http://schemas.openxmlformats.org/officeDocument/2006/relationships/hyperlink" Target="http://wiki2.gamer.com.tw/wiki.php?n=7501%3A%E5%A4%A7%E9%99%B8%E8%A5%BF%E5%8C%97%E5%B2%B8%E7%9A%84%E5%9F%BA%E6%9C%AC%E8%AA%BF%E6%9F%A5&amp;ss=7501" TargetMode="External"/><Relationship Id="rId356" Type="http://schemas.openxmlformats.org/officeDocument/2006/relationships/hyperlink" Target="http://wiki2.gamer.com.tw/wiki.php?n=7501:%E8%B2%A2%E7%B3%96%E7%9A%84%E8%AA%BF%E6%9F%A5" TargetMode="External"/><Relationship Id="rId398" Type="http://schemas.openxmlformats.org/officeDocument/2006/relationships/hyperlink" Target="http://wiki2.gamer.com.tw/wiki.php?n=7501%3A%E5%89%8D%E4%BA%BA%E7%9A%84%E8%B6%B3%E8%B7%A1&amp;ss=7501" TargetMode="External"/><Relationship Id="rId521" Type="http://schemas.openxmlformats.org/officeDocument/2006/relationships/hyperlink" Target="http://wiki2.gamer.com.tw/wiki.php?n=7501%3A%E5%8D%B0%E5%BA%A6%E6%B4%8B%E7%9A%84%E5%B3%B6%E5%B6%BC&amp;ss=7501" TargetMode="External"/><Relationship Id="rId563" Type="http://schemas.openxmlformats.org/officeDocument/2006/relationships/hyperlink" Target="http://wiki2.gamer.com.tw/wiki.php?n=7501:TA2_Vinland&amp;ss=48576" TargetMode="External"/><Relationship Id="rId619" Type="http://schemas.openxmlformats.org/officeDocument/2006/relationships/hyperlink" Target="https://wiki2.gamer.com.tw/wiki.php?n=7501:%E5%A0%85%E4%BF%A1%E8%80%85%E7%9A%84%E8%A8%98%E9%8C%84" TargetMode="External"/><Relationship Id="rId95" Type="http://schemas.openxmlformats.org/officeDocument/2006/relationships/hyperlink" Target="http://wiki2.gamer.com.tw/wiki.php?n=7501:%E5%86%B0%E6%B5%B7%E5%B8%B6%E4%BE%86%E7%9A%84%E5%B9%B8%E9%81%8B" TargetMode="External"/><Relationship Id="rId160" Type="http://schemas.openxmlformats.org/officeDocument/2006/relationships/hyperlink" Target="http://wiki2.gamer.com.tw/wiki.php?n=7501:%E5%87%8D%E5%9C%9F%E7%9A%84%E6%A3%AE%E6%9E%97" TargetMode="External"/><Relationship Id="rId216" Type="http://schemas.openxmlformats.org/officeDocument/2006/relationships/hyperlink" Target="http://wiki2.gamer.com.tw/wiki.php?n=7501%3A%E7%B2%89%E7%B4%85%E8%89%B2%E5%A4%A7%E9%B3%A5&amp;ss=7501" TargetMode="External"/><Relationship Id="rId423" Type="http://schemas.openxmlformats.org/officeDocument/2006/relationships/hyperlink" Target="https://wiki2.gamer.com.tw/wiki.php?n=7501:%E8%81%96%E5%BD%BC%E5%BE%97%E5%A0%A1%E6%9B%B8%E5%BA%AB" TargetMode="External"/><Relationship Id="rId258" Type="http://schemas.openxmlformats.org/officeDocument/2006/relationships/hyperlink" Target="http://wiki2.gamer.com.tw/wiki.php?n=7501%3A%E6%9D%B1%E8%A5%BF%E4%BA%A4%E6%98%93%E7%9A%84%E8%A6%81%E8%A1%9D&amp;ss=7501" TargetMode="External"/><Relationship Id="rId46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630" Type="http://schemas.openxmlformats.org/officeDocument/2006/relationships/hyperlink" Target="https://wiki2.gamer.com.tw/wiki.php?n=7501:%E9%98%BB%E6%93%8B%E4%BA%BA%E9%A1%9E%E7%9A%84%E5%B1%B1%E8%84%88" TargetMode="External"/><Relationship Id="rId672" Type="http://schemas.openxmlformats.org/officeDocument/2006/relationships/hyperlink" Target="https://wiki2.gamer.com.tw/wiki.php?n=7501:%E6%B7%A1%E6%B0%B4%E9%99%84%E8%BF%91%E7%9A%84%E5%9C%B0%E7%90%86%E8%AA%BF%E6%9F%A5" TargetMode="External"/><Relationship Id="rId22" Type="http://schemas.openxmlformats.org/officeDocument/2006/relationships/hyperlink" Target="http://wiki2.gamer.com.tw/wiki.php?n=7501:%E5%8C%97%E7%BE%8E%E5%A4%A7%E9%99%B8%E7%B3%BB%E5%88%97" TargetMode="External"/><Relationship Id="rId64" Type="http://schemas.openxmlformats.org/officeDocument/2006/relationships/hyperlink" Target="http://gvdb.mydns.jp/r/U9FGCRDZth" TargetMode="External"/><Relationship Id="rId118" Type="http://schemas.openxmlformats.org/officeDocument/2006/relationships/hyperlink" Target="http://wiki2.gamer.com.tw/wiki.php?n=7501:%E5%B1%B1%E4%B8%AD%E7%9A%84%E5%8D%B1%E9%9A%AA%E7%94%9F%E7%89%A9" TargetMode="External"/><Relationship Id="rId325" Type="http://schemas.openxmlformats.org/officeDocument/2006/relationships/hyperlink" Target="http://wiki2.gamer.com.tw/wiki.php?n=7501%3A%E5%89%8D%E5%BE%80%E5%88%97%E5%B3%B6%E7%9A%84%E6%9B%B4%E6%9D%B1%E9%82%8A&amp;ss=7501" TargetMode="External"/><Relationship Id="rId367" Type="http://schemas.openxmlformats.org/officeDocument/2006/relationships/hyperlink" Target="http://wiki2.gamer.com.tw/wiki.php?n=7501%3A%E9%99%84%E8%BF%91%E7%9A%84%E6%BC%81%E5%A0%B4&amp;ss=7501" TargetMode="External"/><Relationship Id="rId532" Type="http://schemas.openxmlformats.org/officeDocument/2006/relationships/hyperlink" Target="http://wiki2.gamer.com.tw/wiki.php?n=7501%3A%E6%8C%96%E7%A9%BA%E7%9A%84%E5%A4%A7%E5%9C%B0&amp;ss=7501" TargetMode="External"/><Relationship Id="rId574" Type="http://schemas.openxmlformats.org/officeDocument/2006/relationships/hyperlink" Target="http://wiki2.gamer.com.tw/wiki.php?n=7501%3A%E6%96%90%E6%BF%9F%E7%BE%A4%E5%B3%B6%E7%9A%84%E8%BF%91%E6%B5%B7%E8%AA%BF%E6%9F%A5&amp;ss=7501" TargetMode="External"/><Relationship Id="rId171" Type="http://schemas.openxmlformats.org/officeDocument/2006/relationships/hyperlink" Target="http://wiki2.gamer.com.tw/wiki.php?n=7501%3A%E5%8F%A4%E5%B8%8C%E8%87%98%E6%9C%80%E8%91%97%E5%90%8D%E7%9A%84%E5%8F%B2%E8%A9%A9&amp;ss=7501" TargetMode="External"/><Relationship Id="rId227" Type="http://schemas.openxmlformats.org/officeDocument/2006/relationships/hyperlink" Target="http://wiki2.gamer.com.tw/wiki.php?n=7501%3A%E6%A6%AE%E8%8F%AF%E7%9B%9B%E8%A1%B0%E7%9A%84%E7%AA%84%E6%B5%B7&amp;ss=7501" TargetMode="External"/><Relationship Id="rId269" Type="http://schemas.openxmlformats.org/officeDocument/2006/relationships/hyperlink" Target="http://wiki2.gamer.com.tw/wiki.php?n=7501:%E5%B0%8D%E8%87%AA%E7%84%B6%E7%9A%84%E6%95%AC%E6%84%8F" TargetMode="External"/><Relationship Id="rId434" Type="http://schemas.openxmlformats.org/officeDocument/2006/relationships/hyperlink" Target="http://gvo.gamedb.info/wiki/?cmd=read&amp;page=Library/Geography&amp;word=%A5%B9%A5%AB%A5%A4%C5%E7%20%BD%F1%A4%AD%A4%AB%A4%B1%A4%CE%C3%CF%BF%DE" TargetMode="External"/><Relationship Id="rId476" Type="http://schemas.openxmlformats.org/officeDocument/2006/relationships/hyperlink" Target="http://wiki2.gamer.com.tw/wiki.php?n=7501:TA2_Vinland&amp;ss=48576" TargetMode="External"/><Relationship Id="rId641" Type="http://schemas.openxmlformats.org/officeDocument/2006/relationships/hyperlink" Target="https://wiki2.gamer.com.tw/wiki.php?n=7501%3A%E8%B2%9D%E6%AE%BC%E7%9A%84%E6%B5%B7%E7%81%98&amp;ss=7501" TargetMode="External"/><Relationship Id="rId683" Type="http://schemas.openxmlformats.org/officeDocument/2006/relationships/hyperlink" Target="https://wiki2.gamer.com.tw/wiki.php?n=7501%3A%E7%B4%85%E9%A1%8D%E9%A0%AD%E7%9A%84%E9%B3%A5&amp;ss=7501" TargetMode="External"/><Relationship Id="rId33" Type="http://schemas.openxmlformats.org/officeDocument/2006/relationships/hyperlink" Target="http://wiki2.gamer.com.tw/wiki.php?n=7501%3A%E5%BE%A9%E6%B4%BB%E7%AF%80%E5%B3%B6%E7%B3%BB%E5%88%97" TargetMode="External"/><Relationship Id="rId129" Type="http://schemas.openxmlformats.org/officeDocument/2006/relationships/hyperlink" Target="http://wiki2.gamer.com.tw/wiki.php?n=7501:%E8%88%AA%E6%B5%B7%E5%AE%B6%E2%80%A7%E7%B6%AD%E4%BA%AC%E6%B5%B7%E7%9B%9C" TargetMode="External"/><Relationship Id="rId280" Type="http://schemas.openxmlformats.org/officeDocument/2006/relationships/hyperlink" Target="http://wiki2.gamer.com.tw/wiki.php?n=7501%3A%E9%AD%94%E6%B5%B7%E5%9F%9F&amp;ss=7501" TargetMode="External"/><Relationship Id="rId336" Type="http://schemas.openxmlformats.org/officeDocument/2006/relationships/hyperlink" Target="http://wiki2.gamer.com.tw/wiki.php?n=7501%3A%E4%B8%8D%E7%82%BA%E4%BA%BA%E7%9F%A5%E7%9A%84%E5%B3%B6%E5%B6%BC&amp;ss=7501" TargetMode="External"/><Relationship Id="rId501" Type="http://schemas.openxmlformats.org/officeDocument/2006/relationships/hyperlink" Target="http://wiki2.gamer.com.tw/wiki.php?n=7501:%E8%87%B3%E5%A4%A7%E9%99%B8%E5%85%A7%E5%81%B4" TargetMode="External"/><Relationship Id="rId543" Type="http://schemas.openxmlformats.org/officeDocument/2006/relationships/hyperlink" Target="http://wiki2.gamer.com.tw/wiki.php?n=7501:%E6%97%A5%E6%9C%ACZipang&amp;ss=7501&amp;f=M" TargetMode="External"/><Relationship Id="rId75" Type="http://schemas.openxmlformats.org/officeDocument/2006/relationships/hyperlink" Target="https://wiki2.gamer.com.tw/wiki.php?n=7501%3A%E5%9C%B0%E7%90%86%E5%AD%B8%E5%9C%B0%E5%9C%96&amp;ss=7501&amp;mpath=,285," TargetMode="External"/><Relationship Id="rId140" Type="http://schemas.openxmlformats.org/officeDocument/2006/relationships/hyperlink" Target="http://wiki2.gamer.com.tw/wiki.php?n=7501:%E8%AA%BF%E6%9F%A5%E8%AA%A4%E5%85%A5%E7%9A%84%E5%B3%B6%E5%B6%BC" TargetMode="External"/><Relationship Id="rId182" Type="http://schemas.openxmlformats.org/officeDocument/2006/relationships/hyperlink" Target="http://wiki2.gamer.com.tw/wiki.php?n=7501%3A%E6%BC%82%E6%B5%81%E8%80%8C%E4%BE%86%E7%9A%84%E8%BC%89%E8%B2%A8&amp;ss=7501" TargetMode="External"/><Relationship Id="rId378" Type="http://schemas.openxmlformats.org/officeDocument/2006/relationships/hyperlink" Target="http://wiki2.gamer.com.tw/wiki.php?n=7501%3A%E5%AF%A6%E9%9A%9B%E5%AD%98%E5%9C%A8%E7%9A%84%E6%A8%82%E5%9C%92&amp;ss=7501" TargetMode="External"/><Relationship Id="rId403" Type="http://schemas.openxmlformats.org/officeDocument/2006/relationships/hyperlink" Target="http://wiki2.gamer.com.tw/wiki.php?n=7501%3A%E9%A6%AC%E9%81%94%E5%8A%A0%E6%96%AF%E5%8A%A0%E7%9A%84%E6%9D%B1%E6%96%B9&amp;ss=7501" TargetMode="External"/><Relationship Id="rId585" Type="http://schemas.openxmlformats.org/officeDocument/2006/relationships/hyperlink" Target="http://wiki2.gamer.com.tw/wiki.php?n=7501%3A%E8%89%AF%E6%B8%AF%E7%9A%84%E7%94%A2%E5%9C%B0&amp;ss=7501" TargetMode="External"/><Relationship Id="rId6" Type="http://schemas.openxmlformats.org/officeDocument/2006/relationships/hyperlink" Target="http://wiki2.gamer.com.tw/wiki.php?n=7501:%E6%96%87%E8%98%AD%E5%B3%B6%E7%B3%BB%E5%88%97" TargetMode="External"/><Relationship Id="rId238" Type="http://schemas.openxmlformats.org/officeDocument/2006/relationships/hyperlink" Target="http://wiki2.gamer.com.tw/wiki.php?n=7501%3A%E5%B7%A8%E5%B2%A9%E5%B1%B9%E7%AB%8B%E7%9A%84%E8%81%96%E5%9C%B0&amp;ss=7501" TargetMode="External"/><Relationship Id="rId445" Type="http://schemas.openxmlformats.org/officeDocument/2006/relationships/hyperlink" Target="http://wiki2.gamer.com.tw/wiki.php?n=7501:GA3_WildWest&amp;ss=7501" TargetMode="External"/><Relationship Id="rId487" Type="http://schemas.openxmlformats.org/officeDocument/2006/relationships/hyperlink" Target="http://wiki2.gamer.com.tw/wiki.php?n=7501:TA1_Atlantic&amp;ss=7501&amp;f=M" TargetMode="External"/><Relationship Id="rId610" Type="http://schemas.openxmlformats.org/officeDocument/2006/relationships/hyperlink" Target="http://wiki2.gamer.com.tw/wiki.php?n=7501%3A%E5%9C%B0%E7%90%86%E5%AD%B8%E5%9C%B0%E5%9C%96" TargetMode="External"/><Relationship Id="rId652" Type="http://schemas.openxmlformats.org/officeDocument/2006/relationships/hyperlink" Target="https://wiki2.gamer.com.tw/wiki.php?n=7501%3A%E5%A4%A9%E5%9C%B0%E9%A1%9B%E5%80%92%E7%9A%84%E5%9C%B0%E9%BB%9E&amp;ss=7501" TargetMode="External"/><Relationship Id="rId694" Type="http://schemas.openxmlformats.org/officeDocument/2006/relationships/hyperlink" Target="https://wiki2.gamer.com.tw/wiki.php?n=7501%3A%E5%A4%A7%E8%A5%BF%E6%B4%8B%E7%9A%84%E6%AD%A3%E4%B8%AD%E5%A4%AE&amp;ss=7501" TargetMode="External"/><Relationship Id="rId291" Type="http://schemas.openxmlformats.org/officeDocument/2006/relationships/hyperlink" Target="http://wiki2.gamer.com.tw/wiki.php?ss=7501&amp;n=7501:%E7%B6%93%E9%81%8E%E8%A3%9D%E9%A3%BE%E7%9A%84%E6%94%AF%E6%9F%B1" TargetMode="External"/><Relationship Id="rId305" Type="http://schemas.openxmlformats.org/officeDocument/2006/relationships/hyperlink" Target="http://wiki2.gamer.com.tw/wiki.php?n=7501%3A%E6%9C%80%E9%87%8D%E8%A6%81%E7%9A%84%E7%9B%A3%E8%A6%96%E6%B5%B7%E5%9F%9F&amp;ss=7501" TargetMode="External"/><Relationship Id="rId347" Type="http://schemas.openxmlformats.org/officeDocument/2006/relationships/hyperlink" Target="http://wiki2.gamer.com.tw/wiki.php?n=7501%3A%E8%BF%BD%E5%8A%A0%E8%AA%BF%E6%9F%A5%E6%91%A9%E9%B9%BF%E5%8A%A0%E6%B5%B7&amp;ss=7501" TargetMode="External"/><Relationship Id="rId512" Type="http://schemas.openxmlformats.org/officeDocument/2006/relationships/hyperlink" Target="http://wiki2.gamer.com.tw/wiki.php?n=7501%3A%E5%9C%B0%E7%90%86%E5%AD%B8%E5%9C%B0%E5%9C%96" TargetMode="External"/><Relationship Id="rId44" Type="http://schemas.openxmlformats.org/officeDocument/2006/relationships/hyperlink" Target="https://wiki2.gamer.com.tw/wiki.php?n=7501%3A%E9%81%8B%E6%B2%B3%E9%96%8B%E9%80%9A%E5%9C%B0%E9%BB%9E%E7%9A%84%E5%9C%B0%E5%BD%A2%E8%AA%BF%E6%9F%A5&amp;ss=7501" TargetMode="External"/><Relationship Id="rId86" Type="http://schemas.openxmlformats.org/officeDocument/2006/relationships/hyperlink" Target="https://gvdb.mydns.jp/r/WdkSDKTG51" TargetMode="External"/><Relationship Id="rId151" Type="http://schemas.openxmlformats.org/officeDocument/2006/relationships/hyperlink" Target="http://wiki2.gamer.com.tw/wiki.php?ss=7501&amp;n=7501:%E6%96%AF%E5%BA%AB%E6%8B%89%E8%88%87%E5%8D%A1%E5%BE%8B%E5%B8%83%E7%8B%84%E6%96%AF" TargetMode="External"/><Relationship Id="rId389" Type="http://schemas.openxmlformats.org/officeDocument/2006/relationships/hyperlink" Target="http://wiki2.gamer.com.tw/wiki.php?n=7501%3A%E6%9D%B1%E8%A5%BF%E4%BA%A4%E6%98%93%E7%9A%84%E8%A6%81%E8%A1%9D&amp;ss=7501" TargetMode="External"/><Relationship Id="rId554" Type="http://schemas.openxmlformats.org/officeDocument/2006/relationships/hyperlink" Target="http://wiki2.gamer.com.tw/wiki.php?n=7501%3A%E5%9C%B0%E7%90%86%E5%AD%B8%E5%9C%B0%E5%9C%96" TargetMode="External"/><Relationship Id="rId596" Type="http://schemas.openxmlformats.org/officeDocument/2006/relationships/hyperlink" Target="http://wiki2.gamer.com.tw/wiki.php?n=7501%3A%E6%9C%80%E9%87%8D%E8%A6%81%E7%9A%84%E7%9B%A3%E8%A6%96%E6%B5%B7%E5%9F%9F&amp;ss=7501" TargetMode="External"/><Relationship Id="rId193" Type="http://schemas.openxmlformats.org/officeDocument/2006/relationships/hyperlink" Target="http://wiki2.gamer.com.tw/wiki.php?n=7501:%E5%A4%A7%E6%B4%9E%E7%A9%B4%E8%AA%BF%E6%9F%A5%E5%A7%94%E8%A8%97" TargetMode="External"/><Relationship Id="rId207" Type="http://schemas.openxmlformats.org/officeDocument/2006/relationships/hyperlink" Target="http://wiki2.gamer.com.tw/wiki.php?n=7501:%E5%90%91%E5%A4%A9%E7%8D%BB%E8%8A%B1%E7%9A%84%E5%A5%B3%E5%AD%90" TargetMode="External"/><Relationship Id="rId249" Type="http://schemas.openxmlformats.org/officeDocument/2006/relationships/hyperlink" Target="http://wiki2.gamer.com.tw/wiki.php?n=7501:%E5%B7%A8%E7%A5%9E%E7%9A%84%E5%B1%B1%E8%84%88&amp;ss=7501" TargetMode="External"/><Relationship Id="rId414" Type="http://schemas.openxmlformats.org/officeDocument/2006/relationships/hyperlink" Target="http://wiki2.gamer.com.tw/wiki.php?n=7501%3A%E9%8C%AB%E8%98%AD%E5%B3%B6%E7%9A%84%E6%9C%80%E5%8D%97%E7%AB%AF&amp;ss=7501" TargetMode="External"/><Relationship Id="rId456" Type="http://schemas.openxmlformats.org/officeDocument/2006/relationships/hyperlink" Target="http://wiki2.gamer.com.tw/wiki.php?n=7501%3A%E4%BF%9D%E6%8C%81%E7%B4%85%E6%B5%B7%E9%80%8F%E6%98%8E%E5%BA%A6%E7%9A%84%E6%B5%B7%E5%B3%BD&amp;ss=7501" TargetMode="External"/><Relationship Id="rId498" Type="http://schemas.openxmlformats.org/officeDocument/2006/relationships/hyperlink" Target="http://wiki2.gamer.com.tw/wiki.php?n=7501:TA1_Atlantic&amp;ss=7501&amp;f=M" TargetMode="External"/><Relationship Id="rId621" Type="http://schemas.openxmlformats.org/officeDocument/2006/relationships/hyperlink" Target="https://wiki2.gamer.com.tw/wiki.php?n=7501%3A%E6%91%A9%E8%A8%B6%E5%A9%86%E7%BE%85%E5%A4%9A%E7%9A%84%E5%A4%A7%E6%B1%BA%E6%88%B0&amp;ss=7501" TargetMode="External"/><Relationship Id="rId663" Type="http://schemas.openxmlformats.org/officeDocument/2006/relationships/hyperlink" Target="https://wiki2.gamer.com.tw/wiki.php?n=7501%3A%E5%AF%B6%E7%9F%B3%E7%9A%84%E6%B4%9E%E7%AA%9F&amp;ss=7501" TargetMode="External"/><Relationship Id="rId13" Type="http://schemas.openxmlformats.org/officeDocument/2006/relationships/hyperlink" Target="http://wiki2.gamer.com.tw/wiki.php?n=7501%3A%E5%A4%A7%E5%B9%B3%E5%8E%9F%E7%B3%BB%E5%88%97&amp;ss=48576" TargetMode="External"/><Relationship Id="rId109" Type="http://schemas.openxmlformats.org/officeDocument/2006/relationships/hyperlink" Target="http://wiki2.gamer.com.tw/wiki.php?n=7501%3A%E7%A5%9E%E7%A5%87%E9%99%8D%E8%87%A8%E4%B9%8B%E6%B9%96&amp;ss=7501" TargetMode="External"/><Relationship Id="rId260" Type="http://schemas.openxmlformats.org/officeDocument/2006/relationships/hyperlink" Target="http://wiki2.gamer.com.tw/wiki.php?n=7501%3A%E5%8B%95%E6%A4%8D%E7%89%A9%E7%9A%84%E6%A8%82%E5%9C%92&amp;ss=7501" TargetMode="External"/><Relationship Id="rId316" Type="http://schemas.openxmlformats.org/officeDocument/2006/relationships/hyperlink" Target="http://wiki2.gamer.com.tw/wiki.php?n=7501:%E5%AE%89%E5%B9%B3%E9%99%84%E8%BF%91%E7%9A%84%E5%9C%B0%E7%90%86%E8%AA%BF%E6%9F%A5" TargetMode="External"/><Relationship Id="rId523" Type="http://schemas.openxmlformats.org/officeDocument/2006/relationships/hyperlink" Target="http://wiki2.gamer.com.tw/wiki.php?n=7501%3A%E5%9C%B0%E7%90%86%E5%AD%B8%E5%9C%B0%E5%9C%96" TargetMode="External"/><Relationship Id="rId55" Type="http://schemas.openxmlformats.org/officeDocument/2006/relationships/hyperlink" Target="https://wiki2.gamer.com.tw/wiki.php?n=7501:%E5%9C%B0%E7%90%86%E5%AD%B8%E5%9C%B0%E5%9C%96" TargetMode="External"/><Relationship Id="rId97" Type="http://schemas.openxmlformats.org/officeDocument/2006/relationships/hyperlink" Target="http://wiki2.gamer.com.tw/wiki.php?n=7501:%E7%B4%85%E7%80%91%E5%B8%83" TargetMode="External"/><Relationship Id="rId120" Type="http://schemas.openxmlformats.org/officeDocument/2006/relationships/hyperlink" Target="http://wiki2.gamer.com.tw/wiki.php?n=7501:%E7%B5%A6%E8%99%9B%E5%BC%B1%E5%A4%9A%E5%AF%8E%E7%9A%84%E5%AA%BD%E5%AA%BD%E7%9A%84%E7%A6%AE%E7%89%A9" TargetMode="External"/><Relationship Id="rId358" Type="http://schemas.openxmlformats.org/officeDocument/2006/relationships/hyperlink" Target="http://wiki2.gamer.com.tw/wiki.php?n=7501%3A%E8%AA%BF%E6%9F%A5%E5%8D%97%E7%BE%8E%E5%9C%B0%E5%BD%A2&amp;ss=7501" TargetMode="External"/><Relationship Id="rId565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162" Type="http://schemas.openxmlformats.org/officeDocument/2006/relationships/hyperlink" Target="http://wiki2.gamer.com.tw/wiki.php?n=7501:%E6%AD%90%E4%BA%9E%E7%9A%84%E6%9C%80%E5%8C%97%E7%91%9E" TargetMode="External"/><Relationship Id="rId218" Type="http://schemas.openxmlformats.org/officeDocument/2006/relationships/hyperlink" Target="http://wiki2.gamer.com.tw/wiki.php?n=7501:%E7%95%99%E7%B4%9A%E7%94%9F" TargetMode="External"/><Relationship Id="rId425" Type="http://schemas.openxmlformats.org/officeDocument/2006/relationships/hyperlink" Target="http://wiki2.gamer.com.tw/wiki.php?n=7501:TA2_Vinland&amp;ss=48576" TargetMode="External"/><Relationship Id="rId467" Type="http://schemas.openxmlformats.org/officeDocument/2006/relationships/hyperlink" Target="http://wiki2.gamer.com.tw/wiki.php?n=7501%3A%E6%B5%B7%E5%B3%BD%E5%8D%97%E9%82%8A%E7%9A%84%E5%B3%B6%E5%B6%BC&amp;ss=7501" TargetMode="External"/><Relationship Id="rId632" Type="http://schemas.openxmlformats.org/officeDocument/2006/relationships/hyperlink" Target="https://wiki2.gamer.com.tw/wiki.php?n=7501%3A%E5%86%B0%E5%B0%81%E7%9A%84%E5%A4%A7%E5%9C%B0&amp;ss=7501" TargetMode="External"/><Relationship Id="rId271" Type="http://schemas.openxmlformats.org/officeDocument/2006/relationships/hyperlink" Target="http://wiki2.gamer.com.tw/wiki.php?n=7501:%E8%8C%B6%E7%B4%85%E8%89%B2%E7%9A%84%E8%87%BA%E5%9C%B0&amp;ss=7501" TargetMode="External"/><Relationship Id="rId674" Type="http://schemas.openxmlformats.org/officeDocument/2006/relationships/hyperlink" Target="https://wiki2.gamer.com.tw/wiki.php?n=7501:%E5%9C%B0%E7%90%86%E5%AD%B8%E5%9C%B0%E5%9C%96" TargetMode="External"/><Relationship Id="rId24" Type="http://schemas.openxmlformats.org/officeDocument/2006/relationships/hyperlink" Target="http://wiki2.gamer.com.tw/wiki.php?n=7501:%E5%8C%97%E7%BE%8E%E5%A4%A7%E9%99%B8%E7%B3%BB%E5%88%97" TargetMode="External"/><Relationship Id="rId66" Type="http://schemas.openxmlformats.org/officeDocument/2006/relationships/hyperlink" Target="https://wiki2.gamer.com.tw/wiki.php?n=7501:%E5%A1%9E%E7%B6%AD%E7%88%BE%E6%9B%B8%E5%BA%AB" TargetMode="External"/><Relationship Id="rId131" Type="http://schemas.openxmlformats.org/officeDocument/2006/relationships/hyperlink" Target="http://wiki2.gamer.com.tw/wiki.php?n=7501:GA2_Astronomy&amp;ss=7501&amp;f=M" TargetMode="External"/><Relationship Id="rId327" Type="http://schemas.openxmlformats.org/officeDocument/2006/relationships/hyperlink" Target="http://wiki2.gamer.com.tw/wiki.php?n=7501:%E6%9C%AA%E7%99%BC%E7%8F%BE%E7%9A%84%E5%B0%8F%E5%B3%B6" TargetMode="External"/><Relationship Id="rId369" Type="http://schemas.openxmlformats.org/officeDocument/2006/relationships/hyperlink" Target="http://wiki2.gamer.com.tw/wiki.php?n=7501%3A%E8%AC%8E%E6%A8%A3%E7%9A%84%E5%B1%B1&amp;ss=7501" TargetMode="External"/><Relationship Id="rId534" Type="http://schemas.openxmlformats.org/officeDocument/2006/relationships/hyperlink" Target="http://wiki2.gamer.com.tw/wiki.php?n=7501%3A%E5%A4%AA%E9%99%BD%E6%98%87%E8%B5%B7%E7%9A%84%E5%9C%B0%E6%96%B9" TargetMode="External"/><Relationship Id="rId576" Type="http://schemas.openxmlformats.org/officeDocument/2006/relationships/hyperlink" Target="http://wiki2.gamer.com.tw/wiki.php?n=7501%3A%E5%9C%B0%E7%90%86%E5%AD%B8%E5%9C%B0%E5%9C%96" TargetMode="External"/><Relationship Id="rId173" Type="http://schemas.openxmlformats.org/officeDocument/2006/relationships/hyperlink" Target="http://wiki2.gamer.com.tw/wiki.php?n=7501:%E7%B4%84%E9%AD%AF%E5%B7%B4%E7%9A%84%E5%89%B5%E4%B8%96%E6%95%85%E4%BA%8B" TargetMode="External"/><Relationship Id="rId229" Type="http://schemas.openxmlformats.org/officeDocument/2006/relationships/hyperlink" Target="http://wiki2.gamer.com.tw/wiki.php?ss=7501&amp;n=7501:%E5%B7%A1%E7%A6%AE%E5%89%8D%E7%9A%84%E9%A0%90%E5%85%88%E8%AA%BF%E6%9F%A5" TargetMode="External"/><Relationship Id="rId380" Type="http://schemas.openxmlformats.org/officeDocument/2006/relationships/hyperlink" Target="http://wiki2.gamer.com.tw/wiki.php?n=7501%3A%E8%AA%BF%E6%9F%A5%E9%BA%BB%E5%85%AD%E7%94%B2%E6%9D%B1%E9%82%8A%E7%9A%84%E5%A4%A7%E9%99%B8&amp;ss=7501" TargetMode="External"/><Relationship Id="rId436" Type="http://schemas.openxmlformats.org/officeDocument/2006/relationships/hyperlink" Target="http://wiki2.gamer.com.tw/wiki.php?n=7501:%E5%82%B3%E6%95%99%E7%9A%84%E6%93%9A%E9%BB%9E" TargetMode="External"/><Relationship Id="rId601" Type="http://schemas.openxmlformats.org/officeDocument/2006/relationships/hyperlink" Target="http://wiki2.gamer.com.tw/wiki.php?n=7501%3A%E4%BC%8A%E6%AF%94%E5%88%A9%E4%BA%9E%E5%8D%8A%E5%B3%B6%E7%9A%84%E8%A5%BF%E5%8D%97%E7%AB%AF&amp;ss=7501" TargetMode="External"/><Relationship Id="rId643" Type="http://schemas.openxmlformats.org/officeDocument/2006/relationships/hyperlink" Target="https://wiki2.gamer.com.tw/wiki.php?n=7501%3A%E9%80%9A%E5%BE%80%E5%8A%A0%E5%8B%92%E6%AF%94%E7%9A%84%E6%93%9A%E9%BB%9E&amp;ss=7501" TargetMode="External"/><Relationship Id="rId240" Type="http://schemas.openxmlformats.org/officeDocument/2006/relationships/hyperlink" Target="http://wiki2.gamer.com.tw/wiki.php?n=7501%3A%E9%8A%80%E8%88%87%E6%B2%B3&amp;ss=7501" TargetMode="External"/><Relationship Id="rId478" Type="http://schemas.openxmlformats.org/officeDocument/2006/relationships/hyperlink" Target="http://wiki2.gamer.com.tw/wiki.php?n=7501%3A%E6%B3%A2%E6%96%AF%E7%9A%84%E6%B5%B7%E5%B3%BD&amp;ss=7501" TargetMode="External"/><Relationship Id="rId685" Type="http://schemas.openxmlformats.org/officeDocument/2006/relationships/hyperlink" Target="https://wiki2.gamer.com.tw/wiki.php?n=7501%3A%E8%87%B3%E5%A4%A7%E9%99%B8%E5%85%A7%E5%81%B4&amp;ss=7501" TargetMode="External"/><Relationship Id="rId35" Type="http://schemas.openxmlformats.org/officeDocument/2006/relationships/hyperlink" Target="http://wiki2.gamer.com.tw/wiki.php?n=7501%3A%E5%BE%A9%E6%B4%BB%E7%AF%80%E5%B3%B6%E7%B3%BB%E5%88%97" TargetMode="External"/><Relationship Id="rId77" Type="http://schemas.openxmlformats.org/officeDocument/2006/relationships/hyperlink" Target="http://gvo.cbo.com.tw/ADV_MissionDetail.aspx?MID=5521" TargetMode="External"/><Relationship Id="rId100" Type="http://schemas.openxmlformats.org/officeDocument/2006/relationships/hyperlink" Target="http://wiki2.gamer.com.tw/wiki.php?n=7501%3A%E9%80%9A%E9%81%93&amp;ss=7501" TargetMode="External"/><Relationship Id="rId282" Type="http://schemas.openxmlformats.org/officeDocument/2006/relationships/hyperlink" Target="http://wiki2.gamer.com.tw/wiki.php?n=7501%3A%E6%BC%82%E6%B5%AE%E6%96%BC%E5%A4%A7%E6%B5%B7%E4%B8%8A%E7%9A%84%E5%AD%A4%E5%B3%B6&amp;ss=7501" TargetMode="External"/><Relationship Id="rId338" Type="http://schemas.openxmlformats.org/officeDocument/2006/relationships/hyperlink" Target="http://wiki2.gamer.com.tw/wiki.php?n=7501%3A%E5%9C%A8%E5%90%84%E5%80%8B%E6%B5%B7%E8%A7%92&amp;ss=7501" TargetMode="External"/><Relationship Id="rId503" Type="http://schemas.openxmlformats.org/officeDocument/2006/relationships/hyperlink" Target="http://wiki2.gamer.com.tw/wiki.php?n=7501:%E5%8F%B0%E7%81%A3%E6%9D%B1%E5%B2%B8%E7%9A%84%E5%9C%B0%E7%90%86%E8%AA%BF%E6%9F%A5" TargetMode="External"/><Relationship Id="rId545" Type="http://schemas.openxmlformats.org/officeDocument/2006/relationships/hyperlink" Target="http://wiki2.gamer.com.tw/wiki.php?n=7501%3A%E9%80%9A%E5%BE%80%E6%96%B0%E5%A4%A7%E9%99%B8%E8%A5%BF%E5%B2%B8%E4%B9%8B%E8%B7%AF&amp;ss=7501" TargetMode="External"/><Relationship Id="rId587" Type="http://schemas.openxmlformats.org/officeDocument/2006/relationships/hyperlink" Target="http://wiki2.gamer.com.tw/wiki.php?n=7501%3A%E5%9C%B0%E7%90%86%E5%AD%B8%E5%9C%B0%E5%9C%96" TargetMode="External"/><Relationship Id="rId8" Type="http://schemas.openxmlformats.org/officeDocument/2006/relationships/hyperlink" Target="http://wiki2.gamer.com.tw/wiki.php?n=7501:%E5%8C%97%E7%BE%8E%E5%A4%A7%E9%99%B8%E7%B3%BB%E5%88%97" TargetMode="External"/><Relationship Id="rId142" Type="http://schemas.openxmlformats.org/officeDocument/2006/relationships/hyperlink" Target="http://wiki2.gamer.com.tw/wiki.php?n=7501:%E9%9B%B7%E8%81%B2%E9%9A%86%E9%9A%86" TargetMode="External"/><Relationship Id="rId184" Type="http://schemas.openxmlformats.org/officeDocument/2006/relationships/hyperlink" Target="http://wiki2.gamer.com.tw/wiki.php?n=7501%3A%E7%B6%AD%E6%8C%81%E7%8E%8B%E6%9C%9D%E7%9A%84%E6%B2%B3%E5%B7%9D&amp;ss=7501" TargetMode="External"/><Relationship Id="rId391" Type="http://schemas.openxmlformats.org/officeDocument/2006/relationships/hyperlink" Target="http://wiki2.gamer.com.tw/wiki.php?n=7501:%E5%B1%B1%E4%B9%8B%E7%A7%98%E5%AF%86" TargetMode="External"/><Relationship Id="rId405" Type="http://schemas.openxmlformats.org/officeDocument/2006/relationships/hyperlink" Target="http://wiki2.gamer.com.tw/wiki.php?n=7501:%E6%9C%9D%E9%AE%AE&amp;ss=7501&amp;f=M" TargetMode="External"/><Relationship Id="rId447" Type="http://schemas.openxmlformats.org/officeDocument/2006/relationships/hyperlink" Target="http://wiki2.gamer.com.tw/wiki.php?n=7501%3A%E5%88%86%E9%9A%94%E5%8D%97%E5%8C%97%E4%B9%8B%E5%9C%B0&amp;ss=7501" TargetMode="External"/><Relationship Id="rId612" Type="http://schemas.openxmlformats.org/officeDocument/2006/relationships/hyperlink" Target="https://wiki2.gamer.com.tw/wiki.php?n=7501%3A%E6%96%BC%E8%A9%B2%E8%99%95%E4%B9%8B%E6%A0%B9%E6%93%9A&amp;ss=7501" TargetMode="External"/><Relationship Id="rId251" Type="http://schemas.openxmlformats.org/officeDocument/2006/relationships/hyperlink" Target="http://wiki2.gamer.com.tw/wiki.php?n=7501%3A%E6%A9%AB%E6%96%B7%E5%A4%AA%E5%B9%B3%E6%B4%8B%E8%88%AA%E7%B7%9A%E8%A8%88%E5%8A%83&amp;ss=7501" TargetMode="External"/><Relationship Id="rId489" Type="http://schemas.openxmlformats.org/officeDocument/2006/relationships/hyperlink" Target="http://wiki2.gamer.com.tw/wiki.php?n=7501%3A%E5%9C%B0%E7%90%86%E5%AD%B8%E5%9C%B0%E5%9C%96" TargetMode="External"/><Relationship Id="rId654" Type="http://schemas.openxmlformats.org/officeDocument/2006/relationships/hyperlink" Target="https://wiki2.gamer.com.tw/wiki.php?n=7501:%E8%97%8D%E8%A1%A3%E7%94%B7%E5%AD%90" TargetMode="External"/><Relationship Id="rId696" Type="http://schemas.openxmlformats.org/officeDocument/2006/relationships/hyperlink" Target="http://gvdb.mydns.jp/r/nNk9hIUTuT" TargetMode="External"/><Relationship Id="rId46" Type="http://schemas.openxmlformats.org/officeDocument/2006/relationships/hyperlink" Target="https://wiki2.gamer.com.tw/wiki.php?n=7501%3A%E5%B0%8D%E9%80%B2%E5%87%BA%E6%96%B0%E5%A4%A7%E9%99%B8%E8%A5%BF%E5%B2%B8%E7%9A%84%E8%B7%AF%E6%A8%99&amp;ss=7501" TargetMode="External"/><Relationship Id="rId293" Type="http://schemas.openxmlformats.org/officeDocument/2006/relationships/hyperlink" Target="http://wiki2.gamer.com.tw/wiki.php?n=7501:TA2_Vinland&amp;ss=48576" TargetMode="External"/><Relationship Id="rId307" Type="http://schemas.openxmlformats.org/officeDocument/2006/relationships/hyperlink" Target="http://wiki2.gamer.com.tw/wiki.php?n=7501%3A%E9%80%9A%E5%BE%80%E5%8A%A0%E5%8B%92%E6%AF%94%E7%9A%84%E6%93%9A%E9%BB%9E&amp;ss=7501" TargetMode="External"/><Relationship Id="rId349" Type="http://schemas.openxmlformats.org/officeDocument/2006/relationships/hyperlink" Target="http://wiki2.gamer.com.tw/wiki.php?n=7501%3A%E9%80%9A%E5%BE%80%E6%9D%B1%E6%96%B9%E5%9C%8B%E5%AE%B6%E7%9A%84%E7%AA%84%E8%B7%AF&amp;ss=7501" TargetMode="External"/><Relationship Id="rId514" Type="http://schemas.openxmlformats.org/officeDocument/2006/relationships/hyperlink" Target="http://wiki2.gamer.com.tw/wiki.php?n=7501%3A%E6%B5%B7%E4%B8%8A%E7%9A%84%E4%BA%A4%E6%98%93%E8%B7%AF%E7%B7%9A&amp;ss=7501" TargetMode="External"/><Relationship Id="rId556" Type="http://schemas.openxmlformats.org/officeDocument/2006/relationships/hyperlink" Target="http://wiki2.gamer.com.tw/wiki.php?n=7501%3A%E9%BB%91%E6%A3%AE%E6%9E%97%E4%B9%8B%E5%B3%B6&amp;ss=7501" TargetMode="External"/><Relationship Id="rId88" Type="http://schemas.openxmlformats.org/officeDocument/2006/relationships/hyperlink" Target="http://wiki2.gamer.com.tw/wiki.php?n=7501:%E5%9C%A8%E3%80%8C%E8%91%A1%E8%90%84%E7%94%A2%E5%9C%B0%E3%80%8D%E7%9C%8B%E5%88%B0%E7%9A%84%E6%9C%AA%E4%BE%86" TargetMode="External"/><Relationship Id="rId111" Type="http://schemas.openxmlformats.org/officeDocument/2006/relationships/hyperlink" Target="http://wiki2.gamer.com.tw/wiki.php?n=7501:%E4%BD%88%E6%BB%BF%E9%9C%A7%E6%B0%A3%E8%88%87%E5%86%B0%E7%9A%84%E5%A4%A7%E6%B5%B7" TargetMode="External"/><Relationship Id="rId153" Type="http://schemas.openxmlformats.org/officeDocument/2006/relationships/hyperlink" Target="http://wiki2.gamer.com.tw/wiki.php?ss=7501&amp;n=7501:%E4%B8%8D%E6%AF%9B%E7%9A%84%E9%AB%98%E5%8E%9F" TargetMode="External"/><Relationship Id="rId195" Type="http://schemas.openxmlformats.org/officeDocument/2006/relationships/hyperlink" Target="http://wiki2.gamer.com.tw/wiki.php?n=7501:%E7%8E%AB%E7%91%B0%E8%89%B2%E7%9A%84%E6%B9%96%E6%B3%8A" TargetMode="External"/><Relationship Id="rId209" Type="http://schemas.openxmlformats.org/officeDocument/2006/relationships/hyperlink" Target="http://wiki2.gamer.com.tw/wiki.php?n=7501:%E5%86%B0%E6%B5%B7%E4%B8%96%E7%95%8C" TargetMode="External"/><Relationship Id="rId360" Type="http://schemas.openxmlformats.org/officeDocument/2006/relationships/hyperlink" Target="http://wiki2.gamer.com.tw/wiki.php?n=7501%3A%E5%A4%AA%E9%99%BD%E6%98%87%E8%B5%B7%E7%9A%84%E5%9C%B0%E6%96%B9&amp;ss=7501" TargetMode="External"/><Relationship Id="rId416" Type="http://schemas.openxmlformats.org/officeDocument/2006/relationships/hyperlink" Target="http://wiki2.gamer.com.tw/wiki.php?n=7501%3A%E5%AD%95%E8%82%B2%E5%8F%A4%E4%BB%A3%E6%96%87%E6%98%8E%E7%9A%84%E6%B2%B3%E6%B5%81&amp;ss=7501" TargetMode="External"/><Relationship Id="rId598" Type="http://schemas.openxmlformats.org/officeDocument/2006/relationships/hyperlink" Target="http://wiki2.gamer.com.tw/wiki.php?n=7501%3A%E5%8A%A0%E9%82%A3%E5%88%A9%E7%BE%A4%E5%B3%B6%E7%9A%84%E8%AA%BF%E6%9F%A5&amp;ss=7501" TargetMode="External"/><Relationship Id="rId220" Type="http://schemas.openxmlformats.org/officeDocument/2006/relationships/hyperlink" Target="http://wiki2.gamer.com.tw/wiki.php?n=7501%3A%E5%BF%92%E4%BF%AE%E6%96%AF%E7%9A%84%E5%9B%9E%E6%AD%B8&amp;ss=7501" TargetMode="External"/><Relationship Id="rId458" Type="http://schemas.openxmlformats.org/officeDocument/2006/relationships/hyperlink" Target="http://wiki2.gamer.com.tw/wiki.php?n=7501:TA2_Vinland&amp;ss=48576" TargetMode="External"/><Relationship Id="rId623" Type="http://schemas.openxmlformats.org/officeDocument/2006/relationships/hyperlink" Target="https://wiki2.gamer.com.tw/wiki.php?n=7501%3A%E9%BE%8D%E4%B9%8B%E7%81%A3&amp;ss=7501" TargetMode="External"/><Relationship Id="rId665" Type="http://schemas.openxmlformats.org/officeDocument/2006/relationships/hyperlink" Target="https://wiki2.gamer.com.tw/wiki.php?n=7501%3A%E6%A0%B9%E6%A4%8D%E6%96%BC%E4%B8%8D%E6%AF%9B%E4%B9%8B%E5%9C%B0&amp;ss=7501" TargetMode="External"/><Relationship Id="rId15" Type="http://schemas.openxmlformats.org/officeDocument/2006/relationships/hyperlink" Target="http://wiki2.gamer.com.tw/wiki.php?n=7501:%E6%96%87%E8%98%AD%E5%B3%B6%E7%B3%BB%E5%88%97" TargetMode="External"/><Relationship Id="rId57" Type="http://schemas.openxmlformats.org/officeDocument/2006/relationships/hyperlink" Target="http://gvdb.mydns.jp/r/jQDX8YPhbn" TargetMode="External"/><Relationship Id="rId262" Type="http://schemas.openxmlformats.org/officeDocument/2006/relationships/hyperlink" Target="http://wiki2.gamer.com.tw/wiki.php?n=7501%3A%E5%9C%9F%E5%9C%B0%E9%96%8B%E7%99%BC%E7%9A%84%E6%9C%9F%E5%BE%85&amp;ss=7501" TargetMode="External"/><Relationship Id="rId318" Type="http://schemas.openxmlformats.org/officeDocument/2006/relationships/hyperlink" Target="http://wiki2.gamer.com.tw/wiki.php?n=7501:%E6%9C%89%E7%81%AB%E5%B1%B1%E4%B9%8B%E5%B3%B6" TargetMode="External"/><Relationship Id="rId525" Type="http://schemas.openxmlformats.org/officeDocument/2006/relationships/hyperlink" Target="http://wiki2.gamer.com.tw/wiki.php?n=7501%3A%E5%9C%B0%E7%90%86%E5%AD%B8%E5%9C%B0%E5%9C%96" TargetMode="External"/><Relationship Id="rId567" Type="http://schemas.openxmlformats.org/officeDocument/2006/relationships/hyperlink" Target="http://wiki2.gamer.com.tw/wiki.php?n=7501%3A%E5%88%97%E5%B3%B6%E6%9D%B1%E7%AB%AF&amp;ss=7501" TargetMode="External"/><Relationship Id="rId99" Type="http://schemas.openxmlformats.org/officeDocument/2006/relationships/hyperlink" Target="http://wiki2.gamer.com.tw/wiki.php?n=7501%3A%E9%82%A3%E6%98%AF%E7%9A%87%E5%B8%9D%E4%B9%8B%E5%B1%B1&amp;ss=7501" TargetMode="External"/><Relationship Id="rId122" Type="http://schemas.openxmlformats.org/officeDocument/2006/relationships/hyperlink" Target="http://wiki2.gamer.com.tw/wiki.php?n=7501:%E5%82%B3%E8%AA%AA%E4%B9%8B%E5%9C%B0%E5%8F%8A%E5%85%B6%E7%B7%9A%E7%B4%A2" TargetMode="External"/><Relationship Id="rId164" Type="http://schemas.openxmlformats.org/officeDocument/2006/relationships/hyperlink" Target="http://wiki2.gamer.com.tw/wiki.php?n=7501:%E8%87%AA%E9%81%A0%E9%AB%98%E8%99%95%E8%90%BD%E6%B0%B4" TargetMode="External"/><Relationship Id="rId371" Type="http://schemas.openxmlformats.org/officeDocument/2006/relationships/hyperlink" Target="http://wiki2.gamer.com.tw/wiki.php?n=7501:%E9%81%93%E6%95%99%E4%B9%8B%E5%90%8D%E5%B1%B1" TargetMode="External"/><Relationship Id="rId427" Type="http://schemas.openxmlformats.org/officeDocument/2006/relationships/hyperlink" Target="https://wiki2.gamer.com.tw/wiki.php?n=7501:%E5%9C%B0%E7%90%86%E5%AD%B8%E5%9C%B0%E5%9C%96" TargetMode="External"/><Relationship Id="rId469" Type="http://schemas.openxmlformats.org/officeDocument/2006/relationships/hyperlink" Target="http://wiki2.gamer.com.tw/wiki.php?n=7501%3A%E9%99%84%E8%BF%91%E7%9A%84%E6%BC%81%E5%A0%B4&amp;ss=7501" TargetMode="External"/><Relationship Id="rId634" Type="http://schemas.openxmlformats.org/officeDocument/2006/relationships/hyperlink" Target="https://wiki2.gamer.com.tw/wiki.php?n=7501:%E5%86%B0%E6%B5%B7%E7%9A%84%E6%B0%B8%E4%B9%85%E5%B1%85%E6%B0%91" TargetMode="External"/><Relationship Id="rId676" Type="http://schemas.openxmlformats.org/officeDocument/2006/relationships/hyperlink" Target="http://gvdb.mydns.jp/r/GpIzMG2dSw" TargetMode="External"/><Relationship Id="rId26" Type="http://schemas.openxmlformats.org/officeDocument/2006/relationships/hyperlink" Target="http://wiki2.gamer.com.tw/wiki.php?n=7501%3A%E6%9D%B1%E6%96%B9%E8%88%AA%E8%B7%AF%E7%B3%BB%E5%88%97" TargetMode="External"/><Relationship Id="rId231" Type="http://schemas.openxmlformats.org/officeDocument/2006/relationships/hyperlink" Target="http://wiki2.gamer.com.tw/wiki.php?n=7501%3A%E5%82%B3%E6%95%99%E7%9A%84%E6%93%9A%E9%BB%9E&amp;ss=7501" TargetMode="External"/><Relationship Id="rId273" Type="http://schemas.openxmlformats.org/officeDocument/2006/relationships/hyperlink" Target="http://wiki2.gamer.com.tw/wiki.php?n=7501:%E5%8F%B0%E7%81%A3%E6%9D%B1%E5%B2%B8%E7%9A%84%E5%9C%B0%E7%90%86%E8%AA%BF%E6%9F%A5" TargetMode="External"/><Relationship Id="rId329" Type="http://schemas.openxmlformats.org/officeDocument/2006/relationships/hyperlink" Target="http://wiki2.gamer.com.tw/wiki.php?n=7501:%E5%83%A7%E4%BE%B6%E4%B9%8B%E8%A1%8C%E8%B9%A4" TargetMode="External"/><Relationship Id="rId480" Type="http://schemas.openxmlformats.org/officeDocument/2006/relationships/hyperlink" Target="http://wiki2.gamer.com.tw/wiki.php?n=7501%3A%E7%B4%85%E8%89%B2%E7%9A%84%E6%B5%B7%E6%B4%8B&amp;ss=7501" TargetMode="External"/><Relationship Id="rId536" Type="http://schemas.openxmlformats.org/officeDocument/2006/relationships/hyperlink" Target="http://wiki2.gamer.com.tw/wiki.php?n=7501:TA2_Vinland&amp;ss=48576" TargetMode="External"/><Relationship Id="rId68" Type="http://schemas.openxmlformats.org/officeDocument/2006/relationships/hyperlink" Target="http://gvdb.mydns.jp/r/xJrpvbzY8I" TargetMode="External"/><Relationship Id="rId133" Type="http://schemas.openxmlformats.org/officeDocument/2006/relationships/hyperlink" Target="http://wiki2.gamer.com.tw/wiki.php?n=7501%3A%E6%B0%B8%E6%81%92%E4%B9%8B%E5%9C%B0&amp;ss=7501" TargetMode="External"/><Relationship Id="rId175" Type="http://schemas.openxmlformats.org/officeDocument/2006/relationships/hyperlink" Target="http://wiki2.gamer.com.tw/wiki.php?n=7501%3A%E6%98%9F%E6%98%9F%E6%A3%B2%E5%AE%BF%E7%9A%84%E5%A0%B4%E6%89%80&amp;ss=7501" TargetMode="External"/><Relationship Id="rId340" Type="http://schemas.openxmlformats.org/officeDocument/2006/relationships/hyperlink" Target="http://wiki2.gamer.com.tw/wiki.php?n=7501:GA1_GranAtlas&amp;ss=7501&amp;f=M" TargetMode="External"/><Relationship Id="rId578" Type="http://schemas.openxmlformats.org/officeDocument/2006/relationships/hyperlink" Target="http://wiki2.gamer.com.tw/wiki.php?n=7501%3A%E5%89%9B%E6%9E%9C%E7%8E%8B%E5%9C%8B%E7%9A%84%E5%A4%A7%E9%96%80&amp;ss=7501" TargetMode="External"/><Relationship Id="rId200" Type="http://schemas.openxmlformats.org/officeDocument/2006/relationships/hyperlink" Target="http://wiki2.gamer.com.tw/wiki.php?n=7501:%E8%87%B3%E5%A4%A7%E9%99%B8%E5%85%A7%E5%81%B4" TargetMode="External"/><Relationship Id="rId382" Type="http://schemas.openxmlformats.org/officeDocument/2006/relationships/hyperlink" Target="http://wiki2.gamer.com.tw/wiki.php?n=7501%3A%E8%AA%BF%E6%9F%A5%E6%96%B0%E5%A4%A7%E9%99%B8%E6%9D%B1%E5%B2%B8&amp;ss=7501" TargetMode="External"/><Relationship Id="rId438" Type="http://schemas.openxmlformats.org/officeDocument/2006/relationships/hyperlink" Target="http://wiki2.gamer.com.tw/wiki.php?ss=7501&amp;n=7501:%E8%BF%AB%E8%BF%91%E3%80%8C%E4%B8%96%E7%95%8C%E7%9B%A1%E9%A0%AD%E3%80%8D" TargetMode="External"/><Relationship Id="rId603" Type="http://schemas.openxmlformats.org/officeDocument/2006/relationships/hyperlink" Target="http://wiki2.gamer.com.tw/wiki.php?n=7501%3A%E5%8F%A4%E4%BB%A3%E6%96%87%E6%98%8E%E7%9A%84%E5%82%B3%E8%AA%AA&amp;ss=7501" TargetMode="External"/><Relationship Id="rId645" Type="http://schemas.openxmlformats.org/officeDocument/2006/relationships/hyperlink" Target="https://wiki2.gamer.com.tw/wiki.php?n=7501:%E7%94%9F%E7%89%A9%E5%AD%B8%E5%9C%B0%E5%9C%96" TargetMode="External"/><Relationship Id="rId687" Type="http://schemas.openxmlformats.org/officeDocument/2006/relationships/hyperlink" Target="https://wiki2.gamer.com.tw/wiki.php?n=7501:%E6%AF%94%E5%9C%8B%E5%AE%B6%E9%82%84%E5%A4%A7%E7%9A%84%E8%87%BA%E5%9C%B0" TargetMode="External"/><Relationship Id="rId242" Type="http://schemas.openxmlformats.org/officeDocument/2006/relationships/hyperlink" Target="http://wiki2.gamer.com.tw/wiki.php?n=7501:GA1_GranAtlas&amp;ss=7501&amp;f=M" TargetMode="External"/><Relationship Id="rId284" Type="http://schemas.openxmlformats.org/officeDocument/2006/relationships/hyperlink" Target="http://wiki2.gamer.com.tw/wiki.php?n=7501:%E5%B3%B6%E5%B6%BC%E7%9A%84%E7%B7%9A%E7%B4%A2%E6%94%B6%E9%9B%86" TargetMode="External"/><Relationship Id="rId491" Type="http://schemas.openxmlformats.org/officeDocument/2006/relationships/hyperlink" Target="http://wiki2.gamer.com.tw/wiki.php?n=7501%3A%E5%9C%B0%E7%90%86%E5%AD%B8%E5%9C%B0%E5%9C%96" TargetMode="External"/><Relationship Id="rId505" Type="http://schemas.openxmlformats.org/officeDocument/2006/relationships/hyperlink" Target="http://wiki2.gamer.com.tw/wiki.php?n=7501%3A%E5%9C%B0%E7%90%86%E5%AD%B8%E5%9C%B0%E5%9C%96" TargetMode="External"/><Relationship Id="rId37" Type="http://schemas.openxmlformats.org/officeDocument/2006/relationships/hyperlink" Target="https://wiki2.gamer.com.tw/wiki.php?n=7501:%E5%9C%B0%E7%90%86%E5%AD%B8%E5%9C%B0%E5%9C%96" TargetMode="External"/><Relationship Id="rId79" Type="http://schemas.openxmlformats.org/officeDocument/2006/relationships/hyperlink" Target="http://gvdb.mydns.jp/r/cxeJCi4NGp" TargetMode="External"/><Relationship Id="rId102" Type="http://schemas.openxmlformats.org/officeDocument/2006/relationships/hyperlink" Target="http://wiki2.gamer.com.tw/wiki.php?n=7501%3A%E6%BC%82%E6%B5%81%E8%80%8C%E4%BE%86%E7%9A%84%E8%BC%89%E8%B2%A8&amp;ss=7501" TargetMode="External"/><Relationship Id="rId144" Type="http://schemas.openxmlformats.org/officeDocument/2006/relationships/hyperlink" Target="http://wiki2.gamer.com.tw/wiki.php?n=7501%3A%E6%B2%B3%E5%8F%A3%E7%9A%84%E7%BE%A4%E5%B3%B6&amp;ss=7501" TargetMode="External"/><Relationship Id="rId547" Type="http://schemas.openxmlformats.org/officeDocument/2006/relationships/hyperlink" Target="http://wiki2.gamer.com.tw/wiki.php?n=7501%3A%E9%82%81%E5%90%91%E5%A4%A7%E5%B8%9D%E5%9C%8B%E4%B9%8B%E8%B7%AF&amp;ss=7501" TargetMode="External"/><Relationship Id="rId589" Type="http://schemas.openxmlformats.org/officeDocument/2006/relationships/hyperlink" Target="http://wiki2.gamer.com.tw/wiki.php?n=7501%3A%E4%B8%8D%E5%88%97%E9%A1%9B%E8%A5%BF%E9%83%A8%E7%9A%84%E5%B0%8F%E5%B3%B6&amp;ss=7501" TargetMode="External"/><Relationship Id="rId90" Type="http://schemas.openxmlformats.org/officeDocument/2006/relationships/hyperlink" Target="http://wiki2.gamer.com.tw/wiki.php?n=7501%3A%E6%97%85%E9%80%94%E7%9A%84%E7%B5%82%E9%BB%9E&amp;ss=7501" TargetMode="External"/><Relationship Id="rId186" Type="http://schemas.openxmlformats.org/officeDocument/2006/relationships/hyperlink" Target="http://wiki2.gamer.com.tw/wiki.php?n=7501%3A%E6%96%B0%E5%A4%A7%E9%99%B8%E8%A5%BF%E5%B2%B8%E7%9A%84%E5%B7%A8%E5%A4%A7%E5%B1%B1%E8%84%88&amp;ss=7501" TargetMode="External"/><Relationship Id="rId351" Type="http://schemas.openxmlformats.org/officeDocument/2006/relationships/hyperlink" Target="http://wiki2.gamer.com.tw/wiki.php?n=7501%3A%E6%B5%B7%E7%9B%9C%E7%9A%84%E6%BA%AB%E5%BA%8A&amp;ss=7501" TargetMode="External"/><Relationship Id="rId393" Type="http://schemas.openxmlformats.org/officeDocument/2006/relationships/hyperlink" Target="http://wiki2.gamer.com.tw/wiki.php?n=7501%3A%E5%BF%92%E4%BF%AE%E6%96%AF%E7%9A%84%E5%9B%9E%E6%AD%B8&amp;ss=7501" TargetMode="External"/><Relationship Id="rId407" Type="http://schemas.openxmlformats.org/officeDocument/2006/relationships/hyperlink" Target="http://wiki2.gamer.com.tw/wiki.php?n=7501%3A%E5%9C%B0%E7%90%86%E5%AD%B8%E5%9C%B0%E5%9C%96" TargetMode="External"/><Relationship Id="rId449" Type="http://schemas.openxmlformats.org/officeDocument/2006/relationships/hyperlink" Target="http://wiki2.gamer.com.tw/wiki.php?n=7501%3A%E5%A4%A7%E6%B2%99%E6%BC%A0&amp;ss=7501" TargetMode="External"/><Relationship Id="rId614" Type="http://schemas.openxmlformats.org/officeDocument/2006/relationships/hyperlink" Target="https://wiki2.gamer.com.tw/wiki.php?n=7501:%E5%B1%85%E4%BD%8F%E6%96%BC%E9%AB%98%E5%B1%B1%E7%9A%84%E5%A4%A7%E5%80%8B%E5%AD%90" TargetMode="External"/><Relationship Id="rId656" Type="http://schemas.openxmlformats.org/officeDocument/2006/relationships/hyperlink" Target="https://wiki2.gamer.com.tw/wiki.php?n=7501:%E6%9D%B1%E5%8C%97%E8%88%AA%E8%B7%AF%E6%9D%B1%E7%AB%AF%E8%AA%BF%E6%9F%A5" TargetMode="External"/><Relationship Id="rId211" Type="http://schemas.openxmlformats.org/officeDocument/2006/relationships/hyperlink" Target="http://wiki2.gamer.com.tw/wiki.php?n=7501%3A%E5%88%97%E5%B3%B6%E6%9D%B1%E7%AB%AF&amp;ss=7501" TargetMode="External"/><Relationship Id="rId253" Type="http://schemas.openxmlformats.org/officeDocument/2006/relationships/hyperlink" Target="http://wiki2.gamer.com.tw/wiki.php?n=7501%3A%E6%8C%96%E7%A9%BA%E7%9A%84%E5%A4%A7%E5%9C%B0&amp;ss=7501" TargetMode="External"/><Relationship Id="rId295" Type="http://schemas.openxmlformats.org/officeDocument/2006/relationships/hyperlink" Target="http://wiki2.gamer.com.tw/wiki.php?n=7501:%E5%AE%89%E5%B9%B3%E9%99%84%E8%BF%91%E7%9A%84%E5%9C%B0%E7%90%86%E8%AA%BF%E6%9F%A5" TargetMode="External"/><Relationship Id="rId309" Type="http://schemas.openxmlformats.org/officeDocument/2006/relationships/hyperlink" Target="http://wiki2.gamer.com.tw/wiki.php?n=7501%3A%E6%9C%80%E5%88%9D%E7%9A%84%E6%96%B0%E5%A4%A7%E9%99%B8&amp;ss=7501" TargetMode="External"/><Relationship Id="rId460" Type="http://schemas.openxmlformats.org/officeDocument/2006/relationships/hyperlink" Target="http://wiki2.gamer.com.tw/wiki.php?n=7501:GA3_WildWest&amp;ss=7501&amp;f=M" TargetMode="External"/><Relationship Id="rId516" Type="http://schemas.openxmlformats.org/officeDocument/2006/relationships/hyperlink" Target="https://wiki2.gamer.com.tw/wiki.php?n=7501:%E5%9C%B0%E7%90%86%E5%AD%B8%E5%9C%B0%E5%9C%96" TargetMode="External"/><Relationship Id="rId698" Type="http://schemas.openxmlformats.org/officeDocument/2006/relationships/table" Target="../tables/table15.xml"/><Relationship Id="rId48" Type="http://schemas.openxmlformats.org/officeDocument/2006/relationships/hyperlink" Target="https://wiki2.gamer.com.tw/wiki.php?n=7501:%E5%9C%B0%E7%90%86%E5%AD%B8%E5%9C%B0%E5%9C%96" TargetMode="External"/><Relationship Id="rId113" Type="http://schemas.openxmlformats.org/officeDocument/2006/relationships/hyperlink" Target="http://wiki2.gamer.com.tw/wiki.php?ss=7501&amp;n=7501:%E9%BB%91%E9%9B%B2%E4%BA%82%E8%88%9E%E7%9A%84%E6%B4%9E%E7%AA%9F" TargetMode="External"/><Relationship Id="rId320" Type="http://schemas.openxmlformats.org/officeDocument/2006/relationships/hyperlink" Target="http://wiki2.gamer.com.tw/wiki.php?n=7501:%E9%BE%8D%E4%B9%8B%E5%A4%A7%E5%9C%B0&amp;ss=7501&amp;f=M" TargetMode="External"/><Relationship Id="rId558" Type="http://schemas.openxmlformats.org/officeDocument/2006/relationships/hyperlink" Target="http://wiki2.gamer.com.tw/wiki.php?n=7501:TA1_Atlantic&amp;ss=7501&amp;f=M" TargetMode="External"/><Relationship Id="rId155" Type="http://schemas.openxmlformats.org/officeDocument/2006/relationships/hyperlink" Target="http://wiki2.gamer.com.tw/wiki.php?n=7501:%E6%9D%B1%E6%96%B9%E7%9B%A1%E9%A0%AD%E4%B9%8B%E5%8A%A0%E6%8B%89%E5%B7%B4%E5%93%A5" TargetMode="External"/><Relationship Id="rId197" Type="http://schemas.openxmlformats.org/officeDocument/2006/relationships/hyperlink" Target="http://wiki2.gamer.com.tw/wiki.php?ss=7501&amp;n=7501:%E5%85%B7%E8%A8%9B%E5%82%B3%E4%B9%8B%E6%B9%96" TargetMode="External"/><Relationship Id="rId362" Type="http://schemas.openxmlformats.org/officeDocument/2006/relationships/hyperlink" Target="http://wiki2.gamer.com.tw/wiki.php?n=7501:%E5%86%B0%E6%B5%B7%E4%B8%96%E7%95%8C" TargetMode="External"/><Relationship Id="rId418" Type="http://schemas.openxmlformats.org/officeDocument/2006/relationships/hyperlink" Target="http://wiki2.gamer.com.tw/wiki.php?n=7501:%E5%8C%97%E5%A4%A7%E9%99%B8%E7%9A%84%E9%A2%A8%E6%99%AF" TargetMode="External"/><Relationship Id="rId625" Type="http://schemas.openxmlformats.org/officeDocument/2006/relationships/hyperlink" Target="https://wiki2.gamer.com.tw/wiki.php?n=7501%3A%E9%9B%99%E8%89%B2%E7%9A%84%E6%B2%B3%E6%B5%81&amp;ss=7501" TargetMode="External"/><Relationship Id="rId222" Type="http://schemas.openxmlformats.org/officeDocument/2006/relationships/hyperlink" Target="http://wiki2.gamer.com.tw/wiki.php?n=7501:%E6%9C%89%E7%81%AB%E5%B1%B1%E4%B9%8B%E5%B3%B6" TargetMode="External"/><Relationship Id="rId264" Type="http://schemas.openxmlformats.org/officeDocument/2006/relationships/hyperlink" Target="http://wiki2.gamer.com.tw/wiki.php?n=7501:%E6%9C%AA%E7%99%BC%E7%8F%BE%E7%9A%84%E5%B0%8F%E5%B3%B6" TargetMode="External"/><Relationship Id="rId471" Type="http://schemas.openxmlformats.org/officeDocument/2006/relationships/hyperlink" Target="http://wiki2.gamer.com.tw/wiki.php?n=7501%3A%E5%8D%B0%E5%BA%A6%E6%B4%8B%E7%9A%84%E5%A4%A7%E5%B3%B6&amp;ss=7501" TargetMode="External"/><Relationship Id="rId667" Type="http://schemas.openxmlformats.org/officeDocument/2006/relationships/hyperlink" Target="https://wiki2.gamer.com.tw/wiki.php?n=7501%3A%E9%9D%9E%E6%B4%B2%E7%9A%84%E6%9C%80%E8%A5%BF%E7%AB%AF&amp;ss=7501" TargetMode="External"/><Relationship Id="rId17" Type="http://schemas.openxmlformats.org/officeDocument/2006/relationships/hyperlink" Target="http://wiki2.gamer.com.tw/wiki.php?n=7501:%E4%B8%96%E7%95%8C%E7%9A%84%E7%80%91%E5%B8%83%E7%B3%BB%E5%88%97" TargetMode="External"/><Relationship Id="rId59" Type="http://schemas.openxmlformats.org/officeDocument/2006/relationships/hyperlink" Target="https://wiki2.gamer.com.tw/wiki.php?n=7501:%E5%9C%B0%E7%90%86%E5%AD%B8%E5%9C%B0%E5%9C%96" TargetMode="External"/><Relationship Id="rId124" Type="http://schemas.openxmlformats.org/officeDocument/2006/relationships/hyperlink" Target="http://wiki2.gamer.com.tw/wiki.php?n=7501:%E6%97%A5%E8%90%BD%E4%B9%8B%E9%81%A0%E6%96%B9" TargetMode="External"/><Relationship Id="rId527" Type="http://schemas.openxmlformats.org/officeDocument/2006/relationships/hyperlink" Target="http://wiki2.gamer.com.tw/wiki.php?n=7501:%E6%B2%B8%E9%A8%B0%E7%9A%84%E5%A4%A7%E6%B5%B7" TargetMode="External"/><Relationship Id="rId569" Type="http://schemas.openxmlformats.org/officeDocument/2006/relationships/hyperlink" Target="http://wiki2.gamer.com.tw/wiki.php?n=7501%3A%E5%8F%88%E9%95%B7%E5%8F%88%E7%99%BD%E7%9A%84%E9%9B%B2" TargetMode="External"/><Relationship Id="rId70" Type="http://schemas.openxmlformats.org/officeDocument/2006/relationships/hyperlink" Target="http://gvdb.mydns.jp/r/pPmXrvkFVr" TargetMode="External"/><Relationship Id="rId166" Type="http://schemas.openxmlformats.org/officeDocument/2006/relationships/hyperlink" Target="http://wiki2.gamer.com.tw/wiki.php?n=7501%3A%E5%88%86%E5%89%B2%E5%A4%A7%E6%B2%B3%E7%9A%84%E5%B3%B6&amp;ss=7501" TargetMode="External"/><Relationship Id="rId331" Type="http://schemas.openxmlformats.org/officeDocument/2006/relationships/hyperlink" Target="http://wiki2.gamer.com.tw/wiki.php?n=7501%3A%E6%A9%AB%E6%B8%A1%E7%BE%A4%E5%B3%B6%E7%9A%84%E8%88%AA%E8%B7%AF&amp;ss=7501" TargetMode="External"/><Relationship Id="rId373" Type="http://schemas.openxmlformats.org/officeDocument/2006/relationships/hyperlink" Target="https://wiki2.gamer.com.tw/wiki.php?n=7501:%E5%9C%B0%E7%90%86%E5%AD%B8%E5%9C%B0%E5%9C%96" TargetMode="External"/><Relationship Id="rId429" Type="http://schemas.openxmlformats.org/officeDocument/2006/relationships/hyperlink" Target="https://wiki2.gamer.com.tw/wiki.php?n=7501:%E5%9C%B0%E7%90%86%E5%AD%B8%E5%9C%B0%E5%9C%96" TargetMode="External"/><Relationship Id="rId580" Type="http://schemas.openxmlformats.org/officeDocument/2006/relationships/hyperlink" Target="http://wiki2.gamer.com.tw/wiki.php?n=7501%3A%E9%9D%9E%E6%B4%B2%E7%9A%84%E6%9C%80%E8%A5%BF%E7%AB%AF&amp;ss=7501" TargetMode="External"/><Relationship Id="rId636" Type="http://schemas.openxmlformats.org/officeDocument/2006/relationships/hyperlink" Target="https://wiki2.gamer.com.tw/wiki.php?n=7501%3A%E8%BF%BD%E5%B0%8B%E5%A6%B9%E5%A6%B9&amp;ss=7501" TargetMode="External"/><Relationship Id="rId1" Type="http://schemas.openxmlformats.org/officeDocument/2006/relationships/hyperlink" Target="http://wiki2.gamer.com.tw/wiki.php?n=7501%3A%E9%BA%A5%E5%93%B2%E5%80%AB%E7%B3%BB%E5%88%97" TargetMode="External"/><Relationship Id="rId233" Type="http://schemas.openxmlformats.org/officeDocument/2006/relationships/hyperlink" Target="http://wiki2.gamer.com.tw/wiki.php?n=7501%3A%E7%A5%9E%E4%B9%8B%E6%8A%95%E7%9F%B3&amp;ss=7501" TargetMode="External"/><Relationship Id="rId440" Type="http://schemas.openxmlformats.org/officeDocument/2006/relationships/hyperlink" Target="http://wiki2.gamer.com.tw/wiki.php?n=7501%3A%E5%BF%92%E4%BF%AE%E6%96%AF%E7%9A%84%E5%9B%9E%E6%AD%B8&amp;ss=7501" TargetMode="External"/><Relationship Id="rId678" Type="http://schemas.openxmlformats.org/officeDocument/2006/relationships/hyperlink" Target="https://wiki2.gamer.com.tw/wiki.php?n=7501:%E5%A4%A9%E5%9C%B0%E9%A1%9B%E5%80%92%E7%9A%84%E5%9C%B0%E9%BB%9E" TargetMode="External"/><Relationship Id="rId28" Type="http://schemas.openxmlformats.org/officeDocument/2006/relationships/hyperlink" Target="http://wiki2.gamer.com.tw/wiki.php?n=7501%3A%E6%9D%B1%E6%96%B9%E8%88%AA%E8%B7%AF%E7%B3%BB%E5%88%97" TargetMode="External"/><Relationship Id="rId275" Type="http://schemas.openxmlformats.org/officeDocument/2006/relationships/hyperlink" Target="http://wiki2.gamer.com.tw/wiki.php?n=7501:GA1_GranAtlas&amp;ss=7501&amp;f=M" TargetMode="External"/><Relationship Id="rId300" Type="http://schemas.openxmlformats.org/officeDocument/2006/relationships/hyperlink" Target="http://wiki2.gamer.com.tw/wiki.php?n=7501%3A%E5%B8%83%E5%8C%BF%E6%88%B0%E7%88%AD%E7%9A%84%E5%82%B7%E7%97%95&amp;ss=7501" TargetMode="External"/><Relationship Id="rId482" Type="http://schemas.openxmlformats.org/officeDocument/2006/relationships/hyperlink" Target="http://wiki2.gamer.com.tw/wiki.php?n=7501:TA2_Vinland&amp;ss=48576" TargetMode="External"/><Relationship Id="rId538" Type="http://schemas.openxmlformats.org/officeDocument/2006/relationships/hyperlink" Target="http://wiki2.gamer.com.tw/wiki.php?n=7501%3A%E5%B0%8B%E6%89%BE%E7%9C%BE%E7%A5%9E%E4%B9%8B%E5%B1%B1&amp;ss=7501" TargetMode="External"/><Relationship Id="rId81" Type="http://schemas.openxmlformats.org/officeDocument/2006/relationships/hyperlink" Target="http://gvdb.mydns.jp/r/pAzduxSSq9" TargetMode="External"/><Relationship Id="rId135" Type="http://schemas.openxmlformats.org/officeDocument/2006/relationships/hyperlink" Target="http://wiki2.gamer.com.tw/wiki.php?n=7501:%E5%8D%B1%E9%9A%AA%E7%9A%84%E6%B5%B7%E5%B3%BD" TargetMode="External"/><Relationship Id="rId177" Type="http://schemas.openxmlformats.org/officeDocument/2006/relationships/hyperlink" Target="http://wiki2.gamer.com.tw/wiki.php?n=7501:%E9%81%93%E6%95%99%E4%B9%8B%E5%90%8D%E5%B1%B1" TargetMode="External"/><Relationship Id="rId342" Type="http://schemas.openxmlformats.org/officeDocument/2006/relationships/hyperlink" Target="https://wiki2.gamer.com.tw/wiki.php?n=7501:%E5%A8%81%E5%B0%BC%E6%96%AF%E6%9B%B8%E5%BA%AB" TargetMode="External"/><Relationship Id="rId384" Type="http://schemas.openxmlformats.org/officeDocument/2006/relationships/hyperlink" Target="http://wiki2.gamer.com.tw/wiki.php?n=7501:%E5%9C%B0%E7%90%86%E5%AD%B8%E5%9C%B0%E5%9C%96" TargetMode="External"/><Relationship Id="rId591" Type="http://schemas.openxmlformats.org/officeDocument/2006/relationships/hyperlink" Target="http://wiki2.gamer.com.tw/wiki.php?n=7501%3A%E4%B8%8D%E5%88%97%E9%A1%9B%E5%8C%97%E9%83%A8%E7%9A%84%E7%BE%A4%E5%B3%B6&amp;ss=7501" TargetMode="External"/><Relationship Id="rId605" Type="http://schemas.openxmlformats.org/officeDocument/2006/relationships/hyperlink" Target="http://wiki2.gamer.com.tw/wiki.php?n=7501%3A%E4%B8%8D%E5%88%97%E9%A1%9B%E5%B3%B6%E8%A5%BF%E9%83%A8%E7%9A%84%E8%AA%BF%E6%9F%A5&amp;ss=7501" TargetMode="External"/><Relationship Id="rId202" Type="http://schemas.openxmlformats.org/officeDocument/2006/relationships/hyperlink" Target="http://wiki2.gamer.com.tw/wiki.php?n=7501%3A%E5%8B%95%E6%A4%8D%E7%89%A9%E7%9A%84%E6%A8%82%E5%9C%92&amp;ss=7501" TargetMode="External"/><Relationship Id="rId244" Type="http://schemas.openxmlformats.org/officeDocument/2006/relationships/hyperlink" Target="http://wiki2.gamer.com.tw/wiki.php?n=7501%3A%E6%90%96%E5%8B%95%E7%9A%84%E5%B7%A8%E5%B3%B6&amp;ss=7501" TargetMode="External"/><Relationship Id="rId647" Type="http://schemas.openxmlformats.org/officeDocument/2006/relationships/hyperlink" Target="https://wiki2.gamer.com.tw/wiki.php?n=7501%3A%E8%BF%BD%E5%B0%8B%E5%A6%B9%E5%A6%B9&amp;ss=7501" TargetMode="External"/><Relationship Id="rId689" Type="http://schemas.openxmlformats.org/officeDocument/2006/relationships/hyperlink" Target="https://wiki2.gamer.com.tw/wiki.php?n=7501%3A%E6%9C%AA%E6%B6%89%E8%B6%B3%E7%9A%84%E6%B2%B3%E6%B5%81&amp;ss=7501" TargetMode="External"/><Relationship Id="rId39" Type="http://schemas.openxmlformats.org/officeDocument/2006/relationships/hyperlink" Target="https://wiki2.gamer.com.tw/wiki.php?n=7501%3A%E5%A5%87%E5%A6%99%E7%9A%84%E5%B3%B6%E5%B6%BC&amp;ss=7501" TargetMode="External"/><Relationship Id="rId286" Type="http://schemas.openxmlformats.org/officeDocument/2006/relationships/hyperlink" Target="https://wiki2.gamer.com.tw/wiki.php?n=7501%3A%E7%81%AB%E5%B1%B1%E7%9A%84%E7%B4%80%E9%8C%84&amp;ss=7501" TargetMode="External"/><Relationship Id="rId451" Type="http://schemas.openxmlformats.org/officeDocument/2006/relationships/hyperlink" Target="http://wiki2.gamer.com.tw/wiki.php?n=7501%3A%E5%9C%B0%E7%90%86%E5%AD%B8%E5%9C%B0%E5%9C%96" TargetMode="External"/><Relationship Id="rId493" Type="http://schemas.openxmlformats.org/officeDocument/2006/relationships/hyperlink" Target="http://wiki2.gamer.com.tw/wiki.php?n=7501%3A%E6%B5%81%E5%85%A5%E9%BB%91%E6%B5%B7%E7%9A%84%E6%B2%B3%E5%B7%9D&amp;ss=7501" TargetMode="External"/><Relationship Id="rId507" Type="http://schemas.openxmlformats.org/officeDocument/2006/relationships/hyperlink" Target="http://wiki2.gamer.com.tw/wiki.php?n=7501%3A%E5%B1%8B%E8%84%8A%E8%88%87%E8%84%8A%E6%A8%91&amp;ss=7501" TargetMode="External"/><Relationship Id="rId549" Type="http://schemas.openxmlformats.org/officeDocument/2006/relationships/hyperlink" Target="http://wiki2.gamer.com.tw/wiki.php?n=7501%3A%E5%9C%B0%E7%90%86%E5%AD%B8%E5%9C%B0%E5%9C%96" TargetMode="External"/><Relationship Id="rId50" Type="http://schemas.openxmlformats.org/officeDocument/2006/relationships/hyperlink" Target="http://gvdb.mydns.jp/r/fIAf2S4HBV" TargetMode="External"/><Relationship Id="rId104" Type="http://schemas.openxmlformats.org/officeDocument/2006/relationships/hyperlink" Target="http://wiki2.gamer.com.tw/wiki.php?n=7501:%E6%9D%B1%E5%8C%97%E8%88%AA%E8%B7%AF%E6%9D%B1%E7%AB%AF%E8%AA%BF%E6%9F%A5" TargetMode="External"/><Relationship Id="rId146" Type="http://schemas.openxmlformats.org/officeDocument/2006/relationships/hyperlink" Target="http://wiki2.gamer.com.tw/wiki.php?n=7501:%E6%9D%B1%E6%96%B9%E7%9A%84%E7%A4%A6%E8%84%88" TargetMode="External"/><Relationship Id="rId188" Type="http://schemas.openxmlformats.org/officeDocument/2006/relationships/hyperlink" Target="http://wiki2.gamer.com.tw/wiki.php?n=7501%3A%E5%88%86%E5%89%B2%E5%A4%A7%E6%B2%B3%E7%9A%84%E5%B3%B6&amp;ss=7501" TargetMode="External"/><Relationship Id="rId311" Type="http://schemas.openxmlformats.org/officeDocument/2006/relationships/hyperlink" Target="http://wiki2.gamer.com.tw/wiki.php?n=7501%3A%E7%8F%8A%E7%91%9A%E7%9A%84%E6%B5%B7%E6%B4%8B&amp;ss=7501" TargetMode="External"/><Relationship Id="rId353" Type="http://schemas.openxmlformats.org/officeDocument/2006/relationships/hyperlink" Target="http://wiki2.gamer.com.tw/wiki.php?n=7501%3A%E5%A4%A9%E5%9C%8B%E8%88%AC%E7%9A%84%E7%84%A1%E4%BA%BA%E5%B3%B6&amp;ss=7501" TargetMode="External"/><Relationship Id="rId395" Type="http://schemas.openxmlformats.org/officeDocument/2006/relationships/hyperlink" Target="http://wiki2.gamer.com.tw/wiki.php?n=7501%3A%E9%80%9A%E5%BE%80%E6%9D%B1%E6%96%B9%E5%9C%8B%E5%AE%B6%E7%9A%84%E7%AA%84%E8%B7%AF&amp;ss=7501" TargetMode="External"/><Relationship Id="rId409" Type="http://schemas.openxmlformats.org/officeDocument/2006/relationships/hyperlink" Target="http://wiki2.gamer.com.tw/wiki.php?n=7501:TA1_Atlantic&amp;ss=47105&amp;f=M" TargetMode="External"/><Relationship Id="rId560" Type="http://schemas.openxmlformats.org/officeDocument/2006/relationships/hyperlink" Target="http://wiki2.gamer.com.tw/wiki.php?n=7501%3A%E5%A4%AA%E5%B9%B3%E6%B4%8B%E7%9A%84%E4%B8%AD%E5%BF%83&amp;ss=7501" TargetMode="External"/><Relationship Id="rId92" Type="http://schemas.openxmlformats.org/officeDocument/2006/relationships/hyperlink" Target="http://wiki2.gamer.com.tw/wiki.php?n=7501:%E9%81%99%E9%81%A0%E7%9A%84%E5%A4%8F%E5%A8%81%E5%9F%BA" TargetMode="External"/><Relationship Id="rId213" Type="http://schemas.openxmlformats.org/officeDocument/2006/relationships/hyperlink" Target="http://wiki2.gamer.com.tw/wiki.php?n=7501%3A%E5%89%8D%E4%BA%BA%E7%9A%84%E8%B6%B3%E8%B7%A1&amp;ss=7501" TargetMode="External"/><Relationship Id="rId420" Type="http://schemas.openxmlformats.org/officeDocument/2006/relationships/hyperlink" Target="http://wiki2.gamer.com.tw/wiki.php?n=7501:TA3_GreatPlains&amp;ss=7501&amp;f=M" TargetMode="External"/><Relationship Id="rId616" Type="http://schemas.openxmlformats.org/officeDocument/2006/relationships/hyperlink" Target="https://wiki2.gamer.com.tw/wiki.php?n=7501%3A%E7%81%AB%E5%B1%B1%E7%A0%94%E7%A9%B6%E4%B9%8B%E5%9C%B0&amp;ss=7501" TargetMode="External"/><Relationship Id="rId658" Type="http://schemas.openxmlformats.org/officeDocument/2006/relationships/hyperlink" Target="https://wiki2.gamer.com.tw/wiki.php?n=7501%3A%E8%AA%BF%E6%9F%A5%E6%96%AF%E9%80%9A%E4%BA%A8%E5%A5%87%E9%81%BA%E8%B7%A1&amp;ss=7501" TargetMode="External"/><Relationship Id="rId255" Type="http://schemas.openxmlformats.org/officeDocument/2006/relationships/hyperlink" Target="http://wiki2.gamer.com.tw/wiki.php?n=7501%3A%E6%B0%B8%E6%81%92%E4%B9%8B%E5%9C%B0&amp;ss=7501" TargetMode="External"/><Relationship Id="rId297" Type="http://schemas.openxmlformats.org/officeDocument/2006/relationships/hyperlink" Target="http://wiki2.gamer.com.tw/wiki.php?n=7501:%E7%B5%A6%E4%BA%88%E7%B4%84%E5%AE%9A%E7%9A%84%E6%9C%AA%E4%BE%86" TargetMode="External"/><Relationship Id="rId462" Type="http://schemas.openxmlformats.org/officeDocument/2006/relationships/hyperlink" Target="http://wiki2.gamer.com.tw/wiki.php?n=7501%3A%E5%9C%B0%E7%90%86%E5%AD%B8%E5%9C%B0%E5%9C%96" TargetMode="External"/><Relationship Id="rId518" Type="http://schemas.openxmlformats.org/officeDocument/2006/relationships/hyperlink" Target="http://wiki2.gamer.com.tw/wiki.php?n=7501%3A%E5%9C%B0%E7%90%86%E5%AD%B8%E5%9C%B0%E5%9C%96" TargetMode="External"/><Relationship Id="rId115" Type="http://schemas.openxmlformats.org/officeDocument/2006/relationships/hyperlink" Target="http://wiki2.gamer.com.tw/wiki.php?n=7501:%E5%86%B0%E6%B5%B7%E5%B8%B6%E4%BE%86%E7%9A%84%E5%B9%B8%E9%81%8B" TargetMode="External"/><Relationship Id="rId157" Type="http://schemas.openxmlformats.org/officeDocument/2006/relationships/hyperlink" Target="http://wiki2.gamer.com.tw/wiki.php?n=7501:%E5%AE%8F%E5%81%89%E5%A3%AF%E5%A4%A7%E4%B9%8B%E6%B0%B4" TargetMode="External"/><Relationship Id="rId322" Type="http://schemas.openxmlformats.org/officeDocument/2006/relationships/hyperlink" Target="http://wiki2.gamer.com.tw/wiki.php?n=7501:%E5%8C%97%E7%BE%8E%E6%9D%B1%E9%83%A8%E7%9A%84%E5%9C%B0%E7%90%86%E8%AA%BF%E6%9F%A5" TargetMode="External"/><Relationship Id="rId364" Type="http://schemas.openxmlformats.org/officeDocument/2006/relationships/hyperlink" Target="http://wiki2.gamer.com.tw/wiki.php?n=7501:%E7%94%9F%E7%89%A9%E5%AD%B8%E8%80%85%E6%89%80%E6%9C%9B%E4%B9%8B%E5%9C%B0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7%8D%85%E5%AD%90%E7%9A%84%E5%B0%BE%E5%B7%B4" TargetMode="External"/><Relationship Id="rId299" Type="http://schemas.openxmlformats.org/officeDocument/2006/relationships/hyperlink" Target="https://wiki2.gamer.com.tw/wiki.php?n=7501%3A%E8%A6%96%E8%AA%8D%E5%A4%A9%E9%AB%94%E7%99%BC%E7%8F%BE%E7%89%A9&amp;ss=7501&amp;mpath=" TargetMode="External"/><Relationship Id="rId303" Type="http://schemas.openxmlformats.org/officeDocument/2006/relationships/hyperlink" Target="https://wiki2.gamer.com.tw/wiki.php?n=7501%3A%E8%A6%96%E8%AA%8D%E5%A4%A9%E9%AB%94%E7%99%BC%E7%8F%BE%E7%89%A9&amp;ss=7501&amp;mpath=" TargetMode="External"/><Relationship Id="rId21" Type="http://schemas.openxmlformats.org/officeDocument/2006/relationships/hyperlink" Target="https://wiki2.gamer.com.tw/wiki.php?n=7501:%E9%BB%83%E9%81%93%E5%8D%81%E4%BA%8C%E5%AE%AE%E7%B3%BB%E5%88%97" TargetMode="External"/><Relationship Id="rId42" Type="http://schemas.openxmlformats.org/officeDocument/2006/relationships/hyperlink" Target="https://wiki2.gamer.com.tw/wiki.php?n=7501:%E5%A4%A9%E6%96%87%E5%AD%B8%E5%9C%B0%E5%9C%96" TargetMode="External"/><Relationship Id="rId63" Type="http://schemas.openxmlformats.org/officeDocument/2006/relationships/hyperlink" Target="https://wiki2.gamer.com.tw/wiki.php?n=7501%3A%E8%A6%96%E8%AA%8D%E5%A4%A9%E9%AB%94%E7%99%BC%E7%8F%BE%E7%89%A9&amp;ss=7501&amp;mpath=" TargetMode="External"/><Relationship Id="rId84" Type="http://schemas.openxmlformats.org/officeDocument/2006/relationships/hyperlink" Target="http://gvdb.mydns.jp/db/module/QuestDB/action/QuestShow?id=3755" TargetMode="External"/><Relationship Id="rId138" Type="http://schemas.openxmlformats.org/officeDocument/2006/relationships/hyperlink" Target="http://wiki2.gamer.com.tw/wiki.php?n=7501%3A%E8%A1%A3%E7%B4%A2%E6%AF%94%E4%BA%9E%E7%9A%84%E5%85%AC%E4%B8%BB&amp;ss=7501" TargetMode="External"/><Relationship Id="rId159" Type="http://schemas.openxmlformats.org/officeDocument/2006/relationships/hyperlink" Target="http://wiki2.gamer.com.tw/wiki.php?n=7501%3A%E7%84%A1%E8%88%87%E5%80%AB%E6%AF%94%E7%9A%84%E9%85%92%E6%9D%AF&amp;ss=7501" TargetMode="External"/><Relationship Id="rId324" Type="http://schemas.openxmlformats.org/officeDocument/2006/relationships/hyperlink" Target="https://wiki2.gamer.com.tw/wiki.php?n=7501%3A%E6%BC%82%E6%B5%AE%E5%9C%A8%E7%A9%BA%E4%B8%AD%E7%9A%84%E7%94%9F%E8%80%85&amp;ss=7501" TargetMode="External"/><Relationship Id="rId345" Type="http://schemas.openxmlformats.org/officeDocument/2006/relationships/hyperlink" Target="https://wiki2.gamer.com.tw/wiki.php?n=7501:%E7%A7%91%E5%AD%B8%E7%9A%84%E6%98%9F%E5%BA%A7" TargetMode="External"/><Relationship Id="rId366" Type="http://schemas.openxmlformats.org/officeDocument/2006/relationships/hyperlink" Target="https://wiki2.gamer.com.tw/wiki.php?n=7501:%E8%AA%BF%E6%9F%A5%E5%AF%B6%E7%93%B6%E5%AE%AE" TargetMode="External"/><Relationship Id="rId170" Type="http://schemas.openxmlformats.org/officeDocument/2006/relationships/hyperlink" Target="http://wiki2.gamer.com.tw/wiki.php?n=7501:GA3_WildWest&amp;ss=7501&amp;f=M" TargetMode="External"/><Relationship Id="rId191" Type="http://schemas.openxmlformats.org/officeDocument/2006/relationships/hyperlink" Target="http://wiki2.gamer.com.tw/wiki.php?n=7501:%E7%8D%B5%E7%8A%AC%E7%9A%84%E5%82%B3%E8%AA%AA" TargetMode="External"/><Relationship Id="rId205" Type="http://schemas.openxmlformats.org/officeDocument/2006/relationships/hyperlink" Target="http://wiki2.gamer.com.tw/wiki.php?n=7501:%E7%89%A7%E5%A4%AB%E5%B8%B6%E4%BE%86%E7%9A%84%E6%98%9F%E5%BA%A7" TargetMode="External"/><Relationship Id="rId226" Type="http://schemas.openxmlformats.org/officeDocument/2006/relationships/hyperlink" Target="http://wiki2.gamer.com.tw/wiki.php?n=7501:%E6%98%9F%E7%A9%BA%E7%9A%84%E5%9A%AE%E5%B0%8E" TargetMode="External"/><Relationship Id="rId247" Type="http://schemas.openxmlformats.org/officeDocument/2006/relationships/hyperlink" Target="https://wiki2.gamer.com.tw/wiki.php?n=7501:%E4%B8%89%E5%80%8B%E7%A6%AE%E7%89%A9" TargetMode="External"/><Relationship Id="rId107" Type="http://schemas.openxmlformats.org/officeDocument/2006/relationships/hyperlink" Target="http://wiki2.gamer.com.tw/wiki.php?n=7501:%E6%A9%99%E8%89%B2%E6%98%8E%E4%BA%AE%E7%9A%84%E6%98%9F%E6%98%9F" TargetMode="External"/><Relationship Id="rId268" Type="http://schemas.openxmlformats.org/officeDocument/2006/relationships/hyperlink" Target="https://wiki2.gamer.com.tw/wiki.php?n=7501:%E6%88%80%E6%84%9B%E6%83%85%E6%B3%81" TargetMode="External"/><Relationship Id="rId289" Type="http://schemas.openxmlformats.org/officeDocument/2006/relationships/hyperlink" Target="https://wiki2.gamer.com.tw/wiki.php?n=7501%3A%E8%A6%96%E8%AA%8D%E5%A4%A9%E9%AB%94%E7%99%BC%E7%8F%BE%E7%89%A9&amp;ss=7501&amp;mpath=" TargetMode="External"/><Relationship Id="rId11" Type="http://schemas.openxmlformats.org/officeDocument/2006/relationships/hyperlink" Target="https://wiki2.gamer.com.tw/wiki.php?n=7501:%E9%BB%83%E9%81%93%E5%8D%81%E4%BA%8C%E5%AE%AE%E7%B3%BB%E5%88%97" TargetMode="External"/><Relationship Id="rId32" Type="http://schemas.openxmlformats.org/officeDocument/2006/relationships/hyperlink" Target="https://wiki2.gamer.com.tw/wiki.php?n=7501%3A%E8%A6%96%E8%AA%8D%E5%A4%A9%E9%AB%94%E7%99%BC%E7%8F%BE%E7%89%A9&amp;ss=7501&amp;mpath=" TargetMode="External"/><Relationship Id="rId53" Type="http://schemas.openxmlformats.org/officeDocument/2006/relationships/hyperlink" Target="http://wiki2.gamer.com.tw/wiki.php?n=7501:%E8%AA%BF%E6%9F%A5%E5%AF%B6%E7%93%B6%E5%AE%AE" TargetMode="External"/><Relationship Id="rId74" Type="http://schemas.openxmlformats.org/officeDocument/2006/relationships/hyperlink" Target="http://wiki2.gamer.com.tw/wiki.php?n=7501:%E5%B1%B1%E7%BE%8A%E5%92%8C%E9%AD%9A%E7%9A%84%E6%98%9F%E5%BA%A7" TargetMode="External"/><Relationship Id="rId128" Type="http://schemas.openxmlformats.org/officeDocument/2006/relationships/hyperlink" Target="http://wiki2.gamer.com.tw/wiki.php?ss=7501&amp;n=7501:%E6%95%98%E4%BA%8B%E8%A9%A9%E4%B8%AD%E7%9A%84%E6%98%9F%E5%BA%A7" TargetMode="External"/><Relationship Id="rId149" Type="http://schemas.openxmlformats.org/officeDocument/2006/relationships/hyperlink" Target="http://wiki2.gamer.com.tw/wiki.php?n=7501:%E6%98%9F%E7%A9%BA%E7%9A%84%E5%9A%AE%E5%B0%8E" TargetMode="External"/><Relationship Id="rId314" Type="http://schemas.openxmlformats.org/officeDocument/2006/relationships/hyperlink" Target="https://wiki2.gamer.com.tw/wiki.php?n=7501:%E5%A4%A9%E4%B8%8A%E7%9A%84%E5%85%AC%E7%89%9B" TargetMode="External"/><Relationship Id="rId335" Type="http://schemas.openxmlformats.org/officeDocument/2006/relationships/hyperlink" Target="https://wiki2.gamer.com.tw/wiki.php?n=7501:%E6%93%8B%E5%9C%A8%E6%AF%8D%E5%AD%90%E4%B9%8B%E9%96%93%E7%9A%84%E6%9D%B1%E8%A5%BF" TargetMode="External"/><Relationship Id="rId356" Type="http://schemas.openxmlformats.org/officeDocument/2006/relationships/hyperlink" Target="https://wiki2.gamer.com.tw/wiki.php?n=7501:%E5%A4%A9%E6%96%87%E5%AD%B8%E5%9C%B0%E5%9C%96" TargetMode="External"/><Relationship Id="rId377" Type="http://schemas.openxmlformats.org/officeDocument/2006/relationships/hyperlink" Target="https://wiki2.gamer.com.tw/wiki.php?n=7501%3A%E5%A4%9C%E7%A9%BA%E4%B8%AD%E7%9A%84%E5%85%AD%E5%88%86%E5%84%80&amp;ss=7501" TargetMode="External"/><Relationship Id="rId5" Type="http://schemas.openxmlformats.org/officeDocument/2006/relationships/hyperlink" Target="https://wiki2.gamer.com.tw/wiki.php?n=7501:%E9%BB%83%E9%81%93%E5%8D%81%E4%BA%8C%E5%AE%AE%E7%B3%BB%E5%88%97" TargetMode="External"/><Relationship Id="rId95" Type="http://schemas.openxmlformats.org/officeDocument/2006/relationships/hyperlink" Target="http://wiki2.gamer.com.tw/wiki.php?n=7501:%E6%9C%89%E8%80%B3%E6%9C%B5%E7%9A%84%E6%98%9F%E6%98%9F" TargetMode="External"/><Relationship Id="rId160" Type="http://schemas.openxmlformats.org/officeDocument/2006/relationships/hyperlink" Target="http://wiki2.gamer.com.tw/wiki.php?ss=7501&amp;n=7501:%E5%8D%87%E4%B8%8A%E5%A4%A9%E7%A9%BA%E7%9A%84%E5%84%AA%E7%A7%80%E5%9C%8B%E7%8E%8B" TargetMode="External"/><Relationship Id="rId181" Type="http://schemas.openxmlformats.org/officeDocument/2006/relationships/hyperlink" Target="https://wiki2.gamer.com.tw/wiki.php?n=7501:%E5%A4%A9%E6%96%87%E5%AD%B8%E5%9C%B0%E5%9C%96" TargetMode="External"/><Relationship Id="rId216" Type="http://schemas.openxmlformats.org/officeDocument/2006/relationships/hyperlink" Target="http://wiki2.gamer.com.tw/wiki.php?n=7501:GA3_WildWest&amp;ss=7501&amp;f=M" TargetMode="External"/><Relationship Id="rId237" Type="http://schemas.openxmlformats.org/officeDocument/2006/relationships/hyperlink" Target="http://wiki2.gamer.com.tw/wiki.php?n=7501:GA3_WildWest&amp;ss=7501&amp;f=M" TargetMode="External"/><Relationship Id="rId258" Type="http://schemas.openxmlformats.org/officeDocument/2006/relationships/hyperlink" Target="https://wiki2.gamer.com.tw/wiki.php?n=7501%3A%E6%B2%92%E6%9C%89%E7%A5%9E%E8%A9%B1%E7%9A%84%E6%98%9F%E5%BA%A7&amp;ss=7501" TargetMode="External"/><Relationship Id="rId279" Type="http://schemas.openxmlformats.org/officeDocument/2006/relationships/hyperlink" Target="https://wiki2.gamer.com.tw/wiki.php?n=7501%3A%E8%A6%96%E8%AA%8D%E5%A4%A9%E9%AB%94%E7%99%BC%E7%8F%BE%E7%89%A9&amp;ss=7501&amp;mpath=" TargetMode="External"/><Relationship Id="rId22" Type="http://schemas.openxmlformats.org/officeDocument/2006/relationships/hyperlink" Target="https://wiki2.gamer.com.tw/wiki.php?n=7501:%E9%BB%83%E9%81%93%E5%8D%81%E4%BA%8C%E5%AE%AE%E7%B3%BB%E5%88%97" TargetMode="External"/><Relationship Id="rId43" Type="http://schemas.openxmlformats.org/officeDocument/2006/relationships/hyperlink" Target="https://wiki2.gamer.com.tw/wiki.php?n=7501:%E5%A4%A9%E6%96%87%E5%AD%B8%E5%9C%B0%E5%9C%96" TargetMode="External"/><Relationship Id="rId64" Type="http://schemas.openxmlformats.org/officeDocument/2006/relationships/hyperlink" Target="https://wiki2.gamer.com.tw/wiki.php?n=7501%3A%E8%A6%96%E8%AA%8D%E5%A4%A9%E9%AB%94%E7%99%BC%E7%8F%BE%E7%89%A9&amp;ss=7501&amp;mpath=" TargetMode="External"/><Relationship Id="rId118" Type="http://schemas.openxmlformats.org/officeDocument/2006/relationships/hyperlink" Target="http://wiki2.gamer.com.tw/wiki.php?n=7501%3A%E5%A4%A9%E7%A9%BA%E4%B8%AD%E9%96%83%E8%80%80%E7%9A%84%E5%B0%96%E7%AB%AF&amp;ss=7501" TargetMode="External"/><Relationship Id="rId139" Type="http://schemas.openxmlformats.org/officeDocument/2006/relationships/hyperlink" Target="http://wiki2.gamer.com.tw/wiki.php?n=7501:%E8%A1%A3%E7%B4%A2%E6%AF%94%E4%BA%9E%E7%9A%84%E5%85%AC%E4%B8%BB" TargetMode="External"/><Relationship Id="rId290" Type="http://schemas.openxmlformats.org/officeDocument/2006/relationships/hyperlink" Target="https://wiki2.gamer.com.tw/wiki.php?n=7501%3A%E8%A6%96%E8%AA%8D%E5%A4%A9%E9%AB%94%E7%99%BC%E7%8F%BE%E7%89%A9&amp;ss=7501&amp;mpath=" TargetMode="External"/><Relationship Id="rId304" Type="http://schemas.openxmlformats.org/officeDocument/2006/relationships/hyperlink" Target="https://wiki2.gamer.com.tw/wiki.php?n=7501%3A%E8%A6%96%E8%AA%8D%E5%A4%A9%E9%AB%94%E7%99%BC%E7%8F%BE%E7%89%A9&amp;ss=7501&amp;mpath=" TargetMode="External"/><Relationship Id="rId325" Type="http://schemas.openxmlformats.org/officeDocument/2006/relationships/hyperlink" Target="https://wiki2.gamer.com.tw/wiki.php?n=7501:%E5%A4%A9%E9%AB%94%E4%B8%80%E8%A6%BD" TargetMode="External"/><Relationship Id="rId346" Type="http://schemas.openxmlformats.org/officeDocument/2006/relationships/hyperlink" Target="https://wiki2.gamer.com.tw/wiki.php?n=7501%3A%E6%98%9F%E8%88%87%E6%84%9B%E4%B9%8B%E8%A9%A9&amp;ss=7501" TargetMode="External"/><Relationship Id="rId367" Type="http://schemas.openxmlformats.org/officeDocument/2006/relationships/hyperlink" Target="https://wiki2.gamer.com.tw/wiki.php?n=7501%3A%E5%A4%A9%E7%A9%BA%E7%9A%84%E7%8D%85%E5%AD%90&amp;ss=7501" TargetMode="External"/><Relationship Id="rId85" Type="http://schemas.openxmlformats.org/officeDocument/2006/relationships/hyperlink" Target="https://wiki2.gamer.com.tw/wiki.php?n=7501%3A%E5%9C%A8%E6%B3%95%E8%98%AD%E8%A5%BF%E5%88%B6%E5%AE%9A%E7%9A%84%E6%98%9F%E5%BA%A7&amp;ss=7501" TargetMode="External"/><Relationship Id="rId150" Type="http://schemas.openxmlformats.org/officeDocument/2006/relationships/hyperlink" Target="http://wiki2.gamer.com.tw/wiki.php?n=7501:%E6%98%9F%E7%A9%BA%E7%9A%84%E5%9A%AE%E5%B0%8E" TargetMode="External"/><Relationship Id="rId171" Type="http://schemas.openxmlformats.org/officeDocument/2006/relationships/hyperlink" Target="http://wiki2.gamer.com.tw/wiki.php?n=7501:%E8%A1%A3%E7%B4%A2%E6%AF%94%E4%BA%9E%E7%8E%8B%E5%A6%83%E7%9A%84%E6%98%9F%E5%BA%A7" TargetMode="External"/><Relationship Id="rId192" Type="http://schemas.openxmlformats.org/officeDocument/2006/relationships/hyperlink" Target="http://wiki2.gamer.com.tw/wiki.php?n=7501:%E5%A4%A9%E6%96%87%E5%AD%B8%E5%9C%B0%E5%9C%96" TargetMode="External"/><Relationship Id="rId206" Type="http://schemas.openxmlformats.org/officeDocument/2006/relationships/hyperlink" Target="http://wiki2.gamer.com.tw/wiki.php?n=7501%3A%E5%82%B3%E8%AA%AA%E4%B8%AD%E7%9A%84%E6%B5%81%E6%B5%AA%E8%A9%A9%E4%BA%BA&amp;ss=7501" TargetMode="External"/><Relationship Id="rId227" Type="http://schemas.openxmlformats.org/officeDocument/2006/relationships/hyperlink" Target="http://wiki2.gamer.com.tw/wiki.php?n=7501:%E5%8D%97%E5%A4%A9%E7%9A%84%E5%B7%A8%E4%BA%BA" TargetMode="External"/><Relationship Id="rId248" Type="http://schemas.openxmlformats.org/officeDocument/2006/relationships/hyperlink" Target="https://wiki2.gamer.com.tw/wiki.php?n=7501%3A%E6%98%9F%E6%98%9F%E7%9A%84%E7%81%AB%E7%84%B0&amp;ss=7501" TargetMode="External"/><Relationship Id="rId269" Type="http://schemas.openxmlformats.org/officeDocument/2006/relationships/hyperlink" Target="https://wiki2.gamer.com.tw/wiki.php?n=7501:%E5%9C%A8%E8%8D%B7%E8%98%AD%E5%88%B6%E5%AE%9A%E7%9A%84%E6%98%9F%E5%BA%A7" TargetMode="External"/><Relationship Id="rId12" Type="http://schemas.openxmlformats.org/officeDocument/2006/relationships/hyperlink" Target="https://wiki2.gamer.com.tw/wiki.php?n=7501:%E9%BB%83%E9%81%93%E5%8D%81%E4%BA%8C%E5%AE%AE%E7%B3%BB%E5%88%97" TargetMode="External"/><Relationship Id="rId33" Type="http://schemas.openxmlformats.org/officeDocument/2006/relationships/hyperlink" Target="https://wiki2.gamer.com.tw/wiki.php?n=7501%3A%E8%A6%96%E8%AA%8D%E5%A4%A9%E9%AB%94%E7%99%BC%E7%8F%BE%E7%89%A9&amp;ss=7501&amp;mpath=" TargetMode="External"/><Relationship Id="rId108" Type="http://schemas.openxmlformats.org/officeDocument/2006/relationships/hyperlink" Target="http://wiki2.gamer.com.tw/wiki.php?n=7501:%E5%A4%A9%E7%A9%BA%E4%B8%AD%E9%96%83%E8%80%80%E7%9A%84%E5%B0%96%E7%AB%AF" TargetMode="External"/><Relationship Id="rId129" Type="http://schemas.openxmlformats.org/officeDocument/2006/relationships/hyperlink" Target="https://wiki2.gamer.com.tw/wiki.php?n=7501:%E5%A4%A9%E6%96%87%E5%AD%B8%E5%9C%B0%E5%9C%96" TargetMode="External"/><Relationship Id="rId280" Type="http://schemas.openxmlformats.org/officeDocument/2006/relationships/hyperlink" Target="https://wiki2.gamer.com.tw/wiki.php?n=7501%3A%E8%A6%96%E8%AA%8D%E5%A4%A9%E9%AB%94%E7%99%BC%E7%8F%BE%E7%89%A9&amp;ss=7501&amp;mpath=" TargetMode="External"/><Relationship Id="rId315" Type="http://schemas.openxmlformats.org/officeDocument/2006/relationships/hyperlink" Target="https://wiki2.gamer.com.tw/wiki.php?n=7501:%E9%86%AB%E5%B8%AB%E7%9A%84%E8%AA%93%E8%A8%80" TargetMode="External"/><Relationship Id="rId336" Type="http://schemas.openxmlformats.org/officeDocument/2006/relationships/hyperlink" Target="https://wiki2.gamer.com.tw/wiki.php?n=7501:%E6%98%9F%E7%A9%BA%E7%9A%84%E5%9A%AE%E5%B0%8E" TargetMode="External"/><Relationship Id="rId357" Type="http://schemas.openxmlformats.org/officeDocument/2006/relationships/hyperlink" Target="https://wiki2.gamer.com.tw/wiki.php?n=7501:%E8%AA%BF%E6%9F%A5%E5%AF%B6%E7%93%B6%E5%AE%AE" TargetMode="External"/><Relationship Id="rId54" Type="http://schemas.openxmlformats.org/officeDocument/2006/relationships/hyperlink" Target="http://wiki2.gamer.com.tw/wiki.php?ss=7501&amp;n=7501:%E8%AA%BF%E6%9F%A5%E9%9B%99%E9%AD%9A%E5%AE%AE" TargetMode="External"/><Relationship Id="rId75" Type="http://schemas.openxmlformats.org/officeDocument/2006/relationships/hyperlink" Target="http://wiki2.gamer.com.tw/wiki.php?n=7501%3A%E5%BD%97%E6%98%9F%E7%9A%84%E8%A8%98%E9%8C%84&amp;ss=7501" TargetMode="External"/><Relationship Id="rId96" Type="http://schemas.openxmlformats.org/officeDocument/2006/relationships/hyperlink" Target="http://wiki2.gamer.com.tw/wiki.php?n=7501:%E6%98%A5%E5%AD%A3%E7%9A%84%E4%B8%89%E8%A7%92%E5%BD%A2" TargetMode="External"/><Relationship Id="rId140" Type="http://schemas.openxmlformats.org/officeDocument/2006/relationships/hyperlink" Target="http://wiki2.gamer.com.tw/wiki.php?n=7501:%E5%8C%97%E6%A5%B5%E6%98%9F%E5%92%8C%E5%8B%BA%E5%AD%90" TargetMode="External"/><Relationship Id="rId161" Type="http://schemas.openxmlformats.org/officeDocument/2006/relationships/hyperlink" Target="http://wiki2.gamer.com.tw/wiki.php?n=7501%3A%E6%93%8B%E5%9C%A8%E6%AF%8D%E5%AD%90%E4%B9%8B%E9%96%93%E7%9A%84%E6%9D%B1%E8%A5%BF&amp;ss=7501" TargetMode="External"/><Relationship Id="rId182" Type="http://schemas.openxmlformats.org/officeDocument/2006/relationships/hyperlink" Target="https://wiki2.gamer.com.tw/wiki.php?n=7501:%E5%A4%A9%E6%96%87%E5%AD%B8%E5%9C%B0%E5%9C%96" TargetMode="External"/><Relationship Id="rId217" Type="http://schemas.openxmlformats.org/officeDocument/2006/relationships/hyperlink" Target="http://wiki2.gamer.com.tw/wiki.php?n=7501:GA3_WildWest&amp;ss=7501&amp;f=M" TargetMode="External"/><Relationship Id="rId378" Type="http://schemas.openxmlformats.org/officeDocument/2006/relationships/hyperlink" Target="https://wiki2.gamer.com.tw/wiki.php?n=7501%3A%E7%A9%BA%E4%B8%AD%E7%9A%84%E8%A7%80%E6%B8%AC%E5%84%80%E5%99%A8&amp;ss=7501" TargetMode="External"/><Relationship Id="rId6" Type="http://schemas.openxmlformats.org/officeDocument/2006/relationships/hyperlink" Target="https://wiki2.gamer.com.tw/wiki.php?n=7501:%E9%BB%83%E9%81%93%E5%8D%81%E4%BA%8C%E5%AE%AE%E7%B3%BB%E5%88%97" TargetMode="External"/><Relationship Id="rId238" Type="http://schemas.openxmlformats.org/officeDocument/2006/relationships/hyperlink" Target="http://wiki2.gamer.com.tw/wiki.php?n=7501%3A%E6%93%8B%E5%9C%A8%E6%AF%8D%E5%AD%90%E4%B9%8B%E9%96%93%E7%9A%84%E6%9D%B1%E8%A5%BF&amp;ss=7501" TargetMode="External"/><Relationship Id="rId259" Type="http://schemas.openxmlformats.org/officeDocument/2006/relationships/hyperlink" Target="https://wiki2.gamer.com.tw/wiki.php?n=7501%3A%E5%B7%A8%E5%A4%A7%E7%9A%84%E6%98%9F%E9%9B%B2&amp;ss=7501" TargetMode="External"/><Relationship Id="rId23" Type="http://schemas.openxmlformats.org/officeDocument/2006/relationships/hyperlink" Target="https://wiki2.gamer.com.tw/wiki.php?n=7501:%E9%BB%83%E9%81%93%E5%8D%81%E4%BA%8C%E5%AE%AE%E7%B3%BB%E5%88%97" TargetMode="External"/><Relationship Id="rId119" Type="http://schemas.openxmlformats.org/officeDocument/2006/relationships/hyperlink" Target="http://wiki2.gamer.com.tw/wiki.php?n=7501:%E7%89%A7%E5%A4%AB%E5%B8%B6%E4%BE%86%E7%9A%84%E6%98%9F%E5%BA%A7" TargetMode="External"/><Relationship Id="rId270" Type="http://schemas.openxmlformats.org/officeDocument/2006/relationships/hyperlink" Target="https://wiki2.gamer.com.tw/wiki.php?n=7501%3A%E8%88%AA%E6%B5%B7%E5%BF%85%E4%B8%8D%E5%8F%AF%E5%B0%91%E7%9A%84%E6%98%9F%E5%BA%A7&amp;ss=7501" TargetMode="External"/><Relationship Id="rId291" Type="http://schemas.openxmlformats.org/officeDocument/2006/relationships/hyperlink" Target="https://wiki2.gamer.com.tw/wiki.php?n=7501%3A%E8%A6%96%E8%AA%8D%E5%A4%A9%E9%AB%94%E7%99%BC%E7%8F%BE%E7%89%A9&amp;ss=7501&amp;mpath=" TargetMode="External"/><Relationship Id="rId305" Type="http://schemas.openxmlformats.org/officeDocument/2006/relationships/hyperlink" Target="https://wiki2.gamer.com.tw/wiki.php?n=7501%3A%E8%A6%96%E8%AA%8D%E5%A4%A9%E9%AB%94%E7%99%BC%E7%8F%BE%E7%89%A9&amp;ss=7501&amp;mpath=" TargetMode="External"/><Relationship Id="rId326" Type="http://schemas.openxmlformats.org/officeDocument/2006/relationships/hyperlink" Target="https://wiki2.gamer.com.tw/wiki.php?n=7501:%E7%A9%BA%E4%B8%AD%E7%9A%84%E8%A7%80%E6%B8%AC%E5%84%80%E5%99%A8" TargetMode="External"/><Relationship Id="rId347" Type="http://schemas.openxmlformats.org/officeDocument/2006/relationships/hyperlink" Target="https://wiki2.gamer.com.tw/wiki.php?n=7501:%E8%AA%BF%E6%9F%A5%E5%AF%B6%E7%93%B6%E5%AE%AE" TargetMode="External"/><Relationship Id="rId44" Type="http://schemas.openxmlformats.org/officeDocument/2006/relationships/hyperlink" Target="https://wiki2.gamer.com.tw/wiki.php?n=7501:%E5%A4%A9%E6%96%87%E5%AD%B8%E5%9C%B0%E5%9C%96" TargetMode="External"/><Relationship Id="rId65" Type="http://schemas.openxmlformats.org/officeDocument/2006/relationships/hyperlink" Target="http://wiki2.gamer.com.tw/wiki.php?ss=7501&amp;n=7501:%E5%9C%A8%E5%A4%A9%E4%B8%8A%E9%96%83%E8%80%80%E7%9A%84%E5%B1%B1%E7%BE%8A" TargetMode="External"/><Relationship Id="rId86" Type="http://schemas.openxmlformats.org/officeDocument/2006/relationships/hyperlink" Target="http://wiki2.gamer.com.tw/wiki.php?n=7501:%E5%96%9D%E7%A5%9E%E9%85%92%E7%9A%84%E9%AD%9A" TargetMode="External"/><Relationship Id="rId130" Type="http://schemas.openxmlformats.org/officeDocument/2006/relationships/hyperlink" Target="https://wiki2.gamer.com.tw/wiki.php?n=7501:%E5%A4%A9%E6%96%87%E5%AD%B8%E5%9C%B0%E5%9C%96" TargetMode="External"/><Relationship Id="rId151" Type="http://schemas.openxmlformats.org/officeDocument/2006/relationships/hyperlink" Target="http://wiki2.gamer.com.tw/wiki.php?n=7501:GA3_WildWest&amp;ss=7501&amp;f=M" TargetMode="External"/><Relationship Id="rId368" Type="http://schemas.openxmlformats.org/officeDocument/2006/relationships/hyperlink" Target="https://wiki2.gamer.com.tw/wiki.php?n=7501%3A%E5%8F%A4%E5%B8%8C%E8%87%98%E7%9A%84%E5%90%9F%E9%81%8A%E8%A9%A9%E4%BA%BA&amp;ss=7501" TargetMode="External"/><Relationship Id="rId172" Type="http://schemas.openxmlformats.org/officeDocument/2006/relationships/hyperlink" Target="http://wiki2.gamer.com.tw/wiki.php?n=7501:%E7%B1%B3%E8%AB%BE%E6%96%AF%E8%BF%B7%E5%AE%AE%E7%9A%84%E5%82%B3%E8%AA%AA" TargetMode="External"/><Relationship Id="rId193" Type="http://schemas.openxmlformats.org/officeDocument/2006/relationships/hyperlink" Target="http://wiki2.gamer.com.tw/wiki.php?n=7501:%E5%A4%A9%E6%96%87%E5%AD%B8%E5%9C%B0%E5%9C%96" TargetMode="External"/><Relationship Id="rId207" Type="http://schemas.openxmlformats.org/officeDocument/2006/relationships/hyperlink" Target="http://wiki2.gamer.com.tw/wiki.php?n=7501%3A%E5%AE%99%E6%96%AF%E7%9A%84%E5%BE%9E%E5%83%95&amp;ss=7501" TargetMode="External"/><Relationship Id="rId228" Type="http://schemas.openxmlformats.org/officeDocument/2006/relationships/hyperlink" Target="http://wiki2.gamer.com.tw/wiki.php?n=7501:%E6%9C%88%E4%BA%AE%E8%A1%A8%E9%9D%A2" TargetMode="External"/><Relationship Id="rId249" Type="http://schemas.openxmlformats.org/officeDocument/2006/relationships/hyperlink" Target="https://wiki2.gamer.com.tw/wiki.php?n=7501%3A%E6%8E%A5%E8%BF%91%E5%A4%AA%E9%99%BD%E7%9A%84%E6%98%9F%E6%98%9F&amp;ss=7501" TargetMode="External"/><Relationship Id="rId13" Type="http://schemas.openxmlformats.org/officeDocument/2006/relationships/hyperlink" Target="https://wiki2.gamer.com.tw/wiki.php?n=7501:%E9%BB%83%E9%81%93%E5%8D%81%E4%BA%8C%E5%AE%AE%E7%B3%BB%E5%88%97" TargetMode="External"/><Relationship Id="rId109" Type="http://schemas.openxmlformats.org/officeDocument/2006/relationships/hyperlink" Target="https://wiki2.gamer.com.tw/wiki.php?n=7501%3A%E8%A6%96%E8%AA%8D%E5%A4%A9%E9%AB%94%E7%99%BC%E7%8F%BE%E7%89%A9&amp;ss=7501&amp;mpath=" TargetMode="External"/><Relationship Id="rId260" Type="http://schemas.openxmlformats.org/officeDocument/2006/relationships/hyperlink" Target="https://wiki2.gamer.com.tw/wiki.php?n=7501%3A%E6%B5%81%E6%98%9F%E9%9B%A8%E7%9A%84%E6%BA%90%E9%A0%AD&amp;ss=7501" TargetMode="External"/><Relationship Id="rId281" Type="http://schemas.openxmlformats.org/officeDocument/2006/relationships/hyperlink" Target="https://wiki2.gamer.com.tw/wiki.php?n=7501%3A%E8%A6%96%E8%AA%8D%E5%A4%A9%E9%AB%94%E7%99%BC%E7%8F%BE%E7%89%A9&amp;ss=7501&amp;mpath=" TargetMode="External"/><Relationship Id="rId316" Type="http://schemas.openxmlformats.org/officeDocument/2006/relationships/hyperlink" Target="https://wiki2.gamer.com.tw/wiki.php?n=7501%3A%E5%8D%97%E6%96%B9%E7%9A%84%E6%A8%99%E8%AA%8C&amp;ss=7501" TargetMode="External"/><Relationship Id="rId337" Type="http://schemas.openxmlformats.org/officeDocument/2006/relationships/hyperlink" Target="https://wiki2.gamer.com.tw/wiki.php?n=7501%3A%E5%8F%A4%E5%9F%83%E5%8F%8A%E7%9A%84%E6%98%9F%E5%BA%A7&amp;ss=7501" TargetMode="External"/><Relationship Id="rId34" Type="http://schemas.openxmlformats.org/officeDocument/2006/relationships/hyperlink" Target="https://wiki2.gamer.com.tw/wiki.php?n=7501%3A%E8%A6%96%E8%AA%8D%E5%A4%A9%E9%AB%94%E7%99%BC%E7%8F%BE%E7%89%A9&amp;ss=7501&amp;mpath=" TargetMode="External"/><Relationship Id="rId55" Type="http://schemas.openxmlformats.org/officeDocument/2006/relationships/hyperlink" Target="http://wiki2.gamer.com.tw/wiki.php?n=7501%3A%E9%A0%90%E8%A8%80%E4%B8%AD%E7%9A%84%E5%BD%97%E6%98%9F%E5%87%BA%E7%8F%BE&amp;ss=7501" TargetMode="External"/><Relationship Id="rId76" Type="http://schemas.openxmlformats.org/officeDocument/2006/relationships/hyperlink" Target="https://wiki2.gamer.com.tw/wiki.php?n=7501%3A%E8%A6%96%E8%AA%8D%E5%A4%A9%E9%AB%94%E7%99%BC%E7%8F%BE%E7%89%A9&amp;ss=7501&amp;mpath=" TargetMode="External"/><Relationship Id="rId97" Type="http://schemas.openxmlformats.org/officeDocument/2006/relationships/hyperlink" Target="http://wiki2.gamer.com.tw/wiki.php?n=7501:%E5%BE%B7%E6%84%8F%E5%BF%97%E5%89%B5%E9%80%A0%E7%9A%84%E6%98%9F%E5%BA%A7" TargetMode="External"/><Relationship Id="rId120" Type="http://schemas.openxmlformats.org/officeDocument/2006/relationships/hyperlink" Target="http://wiki2.gamer.com.tw/wiki.php?n=7501%3A%E5%A4%A9%E9%A6%AC%E7%9A%84%E8%AA%95%E7%94%9F%E5%8F%8A%E5%BE%8C%E7%BA%8C&amp;ss=7501" TargetMode="External"/><Relationship Id="rId141" Type="http://schemas.openxmlformats.org/officeDocument/2006/relationships/hyperlink" Target="http://wiki2.gamer.com.tw/wiki.php?n=7501%3A%E8%A1%A3%E7%B4%A2%E6%AF%94%E4%BA%9E%E7%9A%84%E5%85%AC%E4%B8%BB&amp;ss=7501" TargetMode="External"/><Relationship Id="rId358" Type="http://schemas.openxmlformats.org/officeDocument/2006/relationships/hyperlink" Target="https://wiki2.gamer.com.tw/wiki.php?n=7501:%E8%AA%BF%E6%9F%A5%E5%AF%B6%E7%93%B6%E5%AE%AE" TargetMode="External"/><Relationship Id="rId379" Type="http://schemas.openxmlformats.org/officeDocument/2006/relationships/hyperlink" Target="https://wiki2.gamer.com.tw/wiki.php?n=7501:%E5%A4%A9%E6%96%87%E5%AD%B8%E5%9C%B0%E5%9C%96" TargetMode="External"/><Relationship Id="rId7" Type="http://schemas.openxmlformats.org/officeDocument/2006/relationships/hyperlink" Target="https://wiki2.gamer.com.tw/wiki.php?n=7501:%E9%BB%83%E9%81%93%E5%8D%81%E4%BA%8C%E5%AE%AE%E7%B3%BB%E5%88%97" TargetMode="External"/><Relationship Id="rId162" Type="http://schemas.openxmlformats.org/officeDocument/2006/relationships/hyperlink" Target="http://wiki2.gamer.com.tw/wiki.php?n=7501:%E9%96%83%E8%80%80%E5%9C%A8%E5%8D%97%E5%A4%A9%E7%9A%84%E6%98%9F%E6%98%9F" TargetMode="External"/><Relationship Id="rId183" Type="http://schemas.openxmlformats.org/officeDocument/2006/relationships/hyperlink" Target="http://wiki2.gamer.com.tw/wiki.php?n=7501:%E8%91%A1%E8%90%84%E9%85%92%E7%9A%84%E7%A6%AE%E5%84%80" TargetMode="External"/><Relationship Id="rId218" Type="http://schemas.openxmlformats.org/officeDocument/2006/relationships/hyperlink" Target="http://wiki2.gamer.com.tw/wiki.php?n=7501%3A%E5%8D%97%E5%A4%A9%E7%9A%84%E6%B2%B3%E6%B5%81&amp;ss=7501" TargetMode="External"/><Relationship Id="rId239" Type="http://schemas.openxmlformats.org/officeDocument/2006/relationships/hyperlink" Target="http://wiki2.gamer.com.tw/wiki.php?n=7501%3A%E7%89%B9%E6%B4%9B%E4%BC%8A%E6%88%B0%E7%88%AD%E7%9A%84%E6%95%85%E4%BA%8B&amp;ss=7501" TargetMode="External"/><Relationship Id="rId250" Type="http://schemas.openxmlformats.org/officeDocument/2006/relationships/hyperlink" Target="https://wiki2.gamer.com.tw/wiki.php?n=7501%3A%E8%80%81%E7%85%99%E6%B0%91%E7%9A%84%E6%98%9F%E6%98%9F&amp;ss=7501" TargetMode="External"/><Relationship Id="rId271" Type="http://schemas.openxmlformats.org/officeDocument/2006/relationships/hyperlink" Target="https://wiki2.gamer.com.tw/wiki.php?n=7501:%E8%88%B9%E5%B0%BE%E7%9A%84%E6%98%9F%E5%BA%A7" TargetMode="External"/><Relationship Id="rId292" Type="http://schemas.openxmlformats.org/officeDocument/2006/relationships/hyperlink" Target="https://wiki2.gamer.com.tw/wiki.php?n=7501%3A%E8%A6%96%E8%AA%8D%E5%A4%A9%E9%AB%94%E7%99%BC%E7%8F%BE%E7%89%A9&amp;ss=7501&amp;mpath=" TargetMode="External"/><Relationship Id="rId306" Type="http://schemas.openxmlformats.org/officeDocument/2006/relationships/hyperlink" Target="https://wiki2.gamer.com.tw/wiki.php?n=7501%3A%E8%A6%96%E8%AA%8D%E5%A4%A9%E9%AB%94%E7%99%BC%E7%8F%BE%E7%89%A9&amp;ss=7501&amp;mpath=" TargetMode="External"/><Relationship Id="rId24" Type="http://schemas.openxmlformats.org/officeDocument/2006/relationships/hyperlink" Target="http://gvdb.mydns.jp/r/Quest/%E6%B6%88%E3%81%88%E3%81%9F%E6%98%9F%E3%82%92%E6%8E%A2%E3%81%9B" TargetMode="External"/><Relationship Id="rId45" Type="http://schemas.openxmlformats.org/officeDocument/2006/relationships/hyperlink" Target="https://wiki2.gamer.com.tw/wiki.php?n=7501:%E5%A4%A9%E6%96%87%E5%AD%B8%E5%9C%B0%E5%9C%96" TargetMode="External"/><Relationship Id="rId66" Type="http://schemas.openxmlformats.org/officeDocument/2006/relationships/hyperlink" Target="http://wiki2.gamer.com.tw/wiki.php?ss=7501&amp;n=7501:%E5%A4%9C%E7%A9%BA%E7%9A%84%E7%A7%A4" TargetMode="External"/><Relationship Id="rId87" Type="http://schemas.openxmlformats.org/officeDocument/2006/relationships/hyperlink" Target="http://wiki2.gamer.com.tw/wiki.php?n=7501:%E8%AA%BF%E6%9F%A5%E6%B5%B7%E4%B8%AD%E7%9A%84%E5%A6%96%E6%80%AA" TargetMode="External"/><Relationship Id="rId110" Type="http://schemas.openxmlformats.org/officeDocument/2006/relationships/hyperlink" Target="http://wiki2.gamer.com.tw/wiki.php?n=7501:%E5%8D%97%E5%A4%A9%E7%9A%84%E5%B7%A8%E4%BA%BA" TargetMode="External"/><Relationship Id="rId131" Type="http://schemas.openxmlformats.org/officeDocument/2006/relationships/hyperlink" Target="http://wiki2.gamer.com.tw/wiki.php?n=7501:%E5%B7%A8%E8%9F%B9%E5%AE%AE%E7%9A%84%E8%AA%BF%E6%9F%A5" TargetMode="External"/><Relationship Id="rId327" Type="http://schemas.openxmlformats.org/officeDocument/2006/relationships/hyperlink" Target="https://wiki2.gamer.com.tw/wiki.php?n=7501:%E3%80%8E%E7%99%BC%E7%8F%BE%E7%89%A9%E3%80%8F%E5%86%AC%E5%AD%A3%E5%A4%A7%E4%B8%89%E8%A7%92" TargetMode="External"/><Relationship Id="rId348" Type="http://schemas.openxmlformats.org/officeDocument/2006/relationships/hyperlink" Target="https://wiki2.gamer.com.tw/wiki.php?n=7501:%E5%AE%99%E6%96%AF%E7%9A%84%E5%BE%9E%E5%83%95" TargetMode="External"/><Relationship Id="rId369" Type="http://schemas.openxmlformats.org/officeDocument/2006/relationships/hyperlink" Target="https://wiki2.gamer.com.tw/wiki.php?n=7501%3A%E5%8B%9D%E8%B2%A0%E7%B5%90%E6%9E%9C&amp;ss=7501" TargetMode="External"/><Relationship Id="rId152" Type="http://schemas.openxmlformats.org/officeDocument/2006/relationships/hyperlink" Target="http://wiki2.gamer.com.tw/wiki.php?n=7501%3A%E8%8B%A6%E6%83%B1%E7%9A%84%E6%B1%BA%E5%AE%9A&amp;ss=7501" TargetMode="External"/><Relationship Id="rId173" Type="http://schemas.openxmlformats.org/officeDocument/2006/relationships/hyperlink" Target="http://wiki2.gamer.com.tw/wiki.php?n=7501:%E5%8D%87%E4%B8%8A%E5%A4%A9%E7%A9%BA%E7%9A%84%E5%84%AA%E7%A7%80%E5%9C%8B%E7%8E%8B" TargetMode="External"/><Relationship Id="rId194" Type="http://schemas.openxmlformats.org/officeDocument/2006/relationships/hyperlink" Target="http://wiki2.gamer.com.tw/wiki.php?n=7501%3A%E5%A3%AB%E5%85%B5%E7%9A%84%E6%A2%9D%E4%BB%B6&amp;ss=7501" TargetMode="External"/><Relationship Id="rId208" Type="http://schemas.openxmlformats.org/officeDocument/2006/relationships/hyperlink" Target="http://wiki2.gamer.com.tw/wiki.php?n=7501%3A%E5%8F%A6%E4%B8%80%E4%BD%8D%E5%8D%8A%E4%BA%BA%E9%A6%AC&amp;ss=7501" TargetMode="External"/><Relationship Id="rId229" Type="http://schemas.openxmlformats.org/officeDocument/2006/relationships/hyperlink" Target="http://wiki2.gamer.com.tw/wiki.php?n=7501:%E5%A4%A9%E6%96%87%E5%AD%B8%E5%9C%B0%E5%9C%96&amp;ss=7501&amp;f=M" TargetMode="External"/><Relationship Id="rId380" Type="http://schemas.openxmlformats.org/officeDocument/2006/relationships/hyperlink" Target="https://wiki2.gamer.com.tw/wiki.php?n=7501:%E5%B0%91%E5%A5%B3%E7%9A%84%E8%AE%8A%E8%BA%AB%E6%95%85%E4%BA%8B" TargetMode="External"/><Relationship Id="rId240" Type="http://schemas.openxmlformats.org/officeDocument/2006/relationships/hyperlink" Target="http://wiki2.gamer.com.tw/wiki.php?n=7501%3A%E5%8D%97%E5%A4%A9%E7%9A%84%E6%B2%B3%E6%B5%81&amp;ss=7501" TargetMode="External"/><Relationship Id="rId261" Type="http://schemas.openxmlformats.org/officeDocument/2006/relationships/hyperlink" Target="https://wiki2.gamer.com.tw/wiki.php?n=7501%3A%E6%96%B0%E5%A4%A7%E9%99%B8%E9%B3%A5%E9%A1%9E%E7%9A%84%E6%98%9F%E5%BA%A7&amp;ss=7501" TargetMode="External"/><Relationship Id="rId14" Type="http://schemas.openxmlformats.org/officeDocument/2006/relationships/hyperlink" Target="https://wiki2.gamer.com.tw/wiki.php?n=7501:%E9%BB%83%E9%81%93%E5%8D%81%E4%BA%8C%E5%AE%AE%E7%B3%BB%E5%88%97" TargetMode="External"/><Relationship Id="rId35" Type="http://schemas.openxmlformats.org/officeDocument/2006/relationships/hyperlink" Target="https://wiki2.gamer.com.tw/wiki.php?n=7501%3A%E8%A6%96%E8%AA%8D%E5%A4%A9%E9%AB%94%E7%99%BC%E7%8F%BE%E7%89%A9&amp;ss=7501&amp;mpath=" TargetMode="External"/><Relationship Id="rId56" Type="http://schemas.openxmlformats.org/officeDocument/2006/relationships/hyperlink" Target="https://wiki2.gamer.com.tw/wiki.php?n=7501%3A%E5%81%8F%E9%9B%A2%E7%9A%84%E5%A4%A9%E7%8E%8B%E6%98%9F&amp;ss=7501" TargetMode="External"/><Relationship Id="rId77" Type="http://schemas.openxmlformats.org/officeDocument/2006/relationships/hyperlink" Target="http://wiki2.gamer.com.tw/wiki.php?n=7501%3A%E5%9C%A8%E5%A4%9C%E7%A9%BA%E4%B8%8A%E9%96%83%E8%80%80%E7%9A%84%E5%8B%87%E8%80%85&amp;ss=7501" TargetMode="External"/><Relationship Id="rId100" Type="http://schemas.openxmlformats.org/officeDocument/2006/relationships/hyperlink" Target="http://wiki2.gamer.com.tw/wiki.php?n=7501:%E5%A4%A9%E7%A9%BA%E7%9A%84%E7%8D%85%E5%AD%90" TargetMode="External"/><Relationship Id="rId282" Type="http://schemas.openxmlformats.org/officeDocument/2006/relationships/hyperlink" Target="https://wiki2.gamer.com.tw/wiki.php?n=7501%3A%E8%A6%96%E8%AA%8D%E5%A4%A9%E9%AB%94%E7%99%BC%E7%8F%BE%E7%89%A9&amp;ss=7501&amp;mpath=" TargetMode="External"/><Relationship Id="rId317" Type="http://schemas.openxmlformats.org/officeDocument/2006/relationships/hyperlink" Target="https://wiki2.gamer.com.tw/wiki.php?n=7501%3A%E6%BC%82%E6%B5%AE%E5%9C%A8%E7%A9%BA%E4%B8%AD%E7%9A%84%E9%BB%91%E5%B8%B6&amp;ss=7501" TargetMode="External"/><Relationship Id="rId338" Type="http://schemas.openxmlformats.org/officeDocument/2006/relationships/hyperlink" Target="https://wiki2.gamer.com.tw/wiki.php?n=7501:%E9%BB%83%E9%81%93%E7%9A%84%E5%A5%B3%E7%A5%9E" TargetMode="External"/><Relationship Id="rId359" Type="http://schemas.openxmlformats.org/officeDocument/2006/relationships/hyperlink" Target="https://wiki2.gamer.com.tw/wiki.php?n=7501:%E5%8D%97%E5%A4%A9%E7%9A%84%E5%B7%A8%E4%BA%BA" TargetMode="External"/><Relationship Id="rId8" Type="http://schemas.openxmlformats.org/officeDocument/2006/relationships/hyperlink" Target="https://wiki2.gamer.com.tw/wiki.php?n=7501:%E9%BB%83%E9%81%93%E5%8D%81%E4%BA%8C%E5%AE%AE%E7%B3%BB%E5%88%97" TargetMode="External"/><Relationship Id="rId98" Type="http://schemas.openxmlformats.org/officeDocument/2006/relationships/hyperlink" Target="http://wiki2.gamer.com.tw/wiki.php?n=7501:%E5%A4%AA%E9%99%BD%E7%9A%84%E8%9B%80%E8%9F%B2" TargetMode="External"/><Relationship Id="rId121" Type="http://schemas.openxmlformats.org/officeDocument/2006/relationships/hyperlink" Target="http://wiki2.gamer.com.tw/wiki.php?n=7501%3A%E8%8B%A6%E6%83%B1%E7%9A%84%E6%B1%BA%E5%AE%9A&amp;ss=7501" TargetMode="External"/><Relationship Id="rId142" Type="http://schemas.openxmlformats.org/officeDocument/2006/relationships/hyperlink" Target="http://wiki2.gamer.com.tw/wiki.php?n=7501:%E6%98%9F%E7%A9%BA%E7%9A%84%E5%9A%AE%E5%B0%8E" TargetMode="External"/><Relationship Id="rId163" Type="http://schemas.openxmlformats.org/officeDocument/2006/relationships/hyperlink" Target="http://wiki2.gamer.com.tw/wiki.php?n=7501:GA3_WildWest&amp;ss=7501&amp;f=M" TargetMode="External"/><Relationship Id="rId184" Type="http://schemas.openxmlformats.org/officeDocument/2006/relationships/hyperlink" Target="https://wiki2.gamer.com.tw/wiki.php?n=7501:%E5%A4%A9%E6%96%87%E5%AD%B8%E5%9C%B0%E5%9C%96" TargetMode="External"/><Relationship Id="rId219" Type="http://schemas.openxmlformats.org/officeDocument/2006/relationships/hyperlink" Target="http://wiki2.gamer.com.tw/wiki.php?n=7501:GA3_WildWest&amp;ss=7501&amp;f=M" TargetMode="External"/><Relationship Id="rId370" Type="http://schemas.openxmlformats.org/officeDocument/2006/relationships/hyperlink" Target="https://wiki2.gamer.com.tw/wiki.php?n=7501:%E5%8C%97%E6%A5%B5%E6%98%9F%E5%92%8C%E5%8B%BA%E5%AD%90" TargetMode="External"/><Relationship Id="rId230" Type="http://schemas.openxmlformats.org/officeDocument/2006/relationships/hyperlink" Target="http://wiki2.gamer.com.tw/wiki.php?n=7501:%E5%A4%A9%E6%96%87%E5%AD%B8%E5%9C%B0%E5%9C%96&amp;ss=7501&amp;f=M" TargetMode="External"/><Relationship Id="rId251" Type="http://schemas.openxmlformats.org/officeDocument/2006/relationships/hyperlink" Target="https://wiki2.gamer.com.tw/wiki.php?n=7501%3A%E8%80%81%E7%85%99%E6%B0%91%E7%9A%84%E6%98%9F%E6%98%9F&amp;ss=7501" TargetMode="External"/><Relationship Id="rId25" Type="http://schemas.openxmlformats.org/officeDocument/2006/relationships/hyperlink" Target="https://wiki2.gamer.com.tw/wiki.php?n=7501%3A%E8%A6%96%E8%AA%8D%E5%A4%A9%E9%AB%94%E7%99%BC%E7%8F%BE%E7%89%A9&amp;ss=7501&amp;mpath=" TargetMode="External"/><Relationship Id="rId46" Type="http://schemas.openxmlformats.org/officeDocument/2006/relationships/hyperlink" Target="http://gvo.cbo.com.tw/adv_missionDetail.aspx?MID=5163" TargetMode="External"/><Relationship Id="rId67" Type="http://schemas.openxmlformats.org/officeDocument/2006/relationships/hyperlink" Target="http://wiki2.gamer.com.tw/wiki.php?n=7501:%E5%82%B3%E8%AA%AA%E4%B8%AD%E7%9A%84%E5%90%8D%E9%86%AB" TargetMode="External"/><Relationship Id="rId272" Type="http://schemas.openxmlformats.org/officeDocument/2006/relationships/hyperlink" Target="https://wiki2.gamer.com.tw/wiki.php?n=7501:%E6%98%9F%E7%A9%BA%E7%9A%84%E5%9A%AE%E5%B0%8E" TargetMode="External"/><Relationship Id="rId293" Type="http://schemas.openxmlformats.org/officeDocument/2006/relationships/hyperlink" Target="https://wiki2.gamer.com.tw/wiki.php?n=7501%3A%E8%A6%96%E8%AA%8D%E5%A4%A9%E9%AB%94%E7%99%BC%E7%8F%BE%E7%89%A9&amp;ss=7501&amp;mpath=" TargetMode="External"/><Relationship Id="rId307" Type="http://schemas.openxmlformats.org/officeDocument/2006/relationships/hyperlink" Target="https://wiki2.gamer.com.tw/wiki.php?n=7501:%E7%A7%91%E5%AD%B8%E7%9A%84%E6%98%9F%E5%BA%A7" TargetMode="External"/><Relationship Id="rId328" Type="http://schemas.openxmlformats.org/officeDocument/2006/relationships/hyperlink" Target="https://wiki2.gamer.com.tw/wiki.php?n=7501%3A%E5%8D%B0%E5%BA%A6%E7%9A%84%E9%B3%A5%E7%9A%84%E6%98%9F%E5%BA%A7&amp;ss=7501" TargetMode="External"/><Relationship Id="rId349" Type="http://schemas.openxmlformats.org/officeDocument/2006/relationships/hyperlink" Target="https://wiki2.gamer.com.tw/wiki.php?n=7501%3A%E7%A9%BA%E4%B8%AD%E7%9A%84%E8%A7%80%E6%B8%AC%E5%84%80%E5%99%A8&amp;ss=7501" TargetMode="External"/><Relationship Id="rId88" Type="http://schemas.openxmlformats.org/officeDocument/2006/relationships/hyperlink" Target="http://wiki2.gamer.com.tw/wiki.php?n=7501:%E9%BB%83%E9%81%93%E7%9A%84%E5%A5%B3%E7%A5%9E" TargetMode="External"/><Relationship Id="rId111" Type="http://schemas.openxmlformats.org/officeDocument/2006/relationships/hyperlink" Target="http://wiki2.gamer.com.tw/wiki.php?n=7501:%E5%A4%A9%E7%A9%BA%E4%B8%AD%E9%96%83%E8%80%80%E7%9A%84%E5%B0%96%E7%AB%AF" TargetMode="External"/><Relationship Id="rId132" Type="http://schemas.openxmlformats.org/officeDocument/2006/relationships/hyperlink" Target="http://wiki2.gamer.com.tw/wiki.php?n=7501:%E7%8D%B5%E8%A0%8D%E5%B0%84%E6%89%8B" TargetMode="External"/><Relationship Id="rId153" Type="http://schemas.openxmlformats.org/officeDocument/2006/relationships/hyperlink" Target="http://wiki2.gamer.com.tw/wiki.php?n=7501:%E5%8C%97%E6%A5%B5%E6%98%9F%E5%92%8C%E5%8B%BA%E5%AD%90" TargetMode="External"/><Relationship Id="rId174" Type="http://schemas.openxmlformats.org/officeDocument/2006/relationships/hyperlink" Target="http://wiki2.gamer.com.tw/wiki.php?n=7501:%E6%98%AF%E8%AC%8A%E8%A8%80%E9%82%84%E6%98%AF%E9%8C%AF%E8%AA%A4" TargetMode="External"/><Relationship Id="rId195" Type="http://schemas.openxmlformats.org/officeDocument/2006/relationships/hyperlink" Target="http://gvdb.mydns.jp/db/module/QuestDB/action/QuestShow?id=5265" TargetMode="External"/><Relationship Id="rId209" Type="http://schemas.openxmlformats.org/officeDocument/2006/relationships/hyperlink" Target="http://wiki2.gamer.com.tw/wiki.php?n=7501%3A%E5%8C%97%E6%A5%B5%E6%98%9F%E5%92%8C%E5%8B%BA%E5%AD%90&amp;ss=7501" TargetMode="External"/><Relationship Id="rId360" Type="http://schemas.openxmlformats.org/officeDocument/2006/relationships/hyperlink" Target="https://wiki2.gamer.com.tw/wiki.php?n=7501:%E5%A4%A9%E6%96%87%E5%AD%B8%E5%9C%B0%E5%9C%96" TargetMode="External"/><Relationship Id="rId381" Type="http://schemas.openxmlformats.org/officeDocument/2006/relationships/hyperlink" Target="https://wiki2.gamer.com.tw/wiki.php?n=7501:%E8%AA%BF%E6%9F%A5%E5%AF%B6%E7%93%B6%E5%AE%AE" TargetMode="External"/><Relationship Id="rId220" Type="http://schemas.openxmlformats.org/officeDocument/2006/relationships/hyperlink" Target="http://wiki2.gamer.com.tw/wiki.php?n=7501:%E5%A4%A9%E6%96%87%E5%AD%B8%E5%9C%B0%E5%9C%96&amp;ss=7501&amp;f=M" TargetMode="External"/><Relationship Id="rId241" Type="http://schemas.openxmlformats.org/officeDocument/2006/relationships/hyperlink" Target="http://wiki2.gamer.com.tw/wiki.php?n=7501:%E7%BE%8E%E5%A5%B3%E7%9A%84%E5%82%B3%E8%AA%AA" TargetMode="External"/><Relationship Id="rId15" Type="http://schemas.openxmlformats.org/officeDocument/2006/relationships/hyperlink" Target="https://wiki2.gamer.com.tw/wiki.php?n=7501:%E9%BB%83%E9%81%93%E5%8D%81%E4%BA%8C%E5%AE%AE%E7%B3%BB%E5%88%97" TargetMode="External"/><Relationship Id="rId36" Type="http://schemas.openxmlformats.org/officeDocument/2006/relationships/hyperlink" Target="http://gvo.cbo.com.tw/adv_missionDetail.aspx?MID=5156" TargetMode="External"/><Relationship Id="rId57" Type="http://schemas.openxmlformats.org/officeDocument/2006/relationships/hyperlink" Target="https://wiki2.gamer.com.tw/wiki.php?n=7501%3A%E5%B0%8B%E6%89%BE%E6%B6%88%E5%A4%B1%E7%9A%84%E6%98%9F%E6%98%9F&amp;ss=7501" TargetMode="External"/><Relationship Id="rId262" Type="http://schemas.openxmlformats.org/officeDocument/2006/relationships/hyperlink" Target="https://wiki2.gamer.com.tw/wiki.php?n=7501%3A%E5%9B%A0%E9%B3%A5%E5%98%B4%E8%80%8C%E8%B5%B7%E7%88%AD%E5%9F%B7&amp;ss=7501" TargetMode="External"/><Relationship Id="rId283" Type="http://schemas.openxmlformats.org/officeDocument/2006/relationships/hyperlink" Target="https://wiki2.gamer.com.tw/wiki.php?n=7501%3A%E8%A6%96%E8%AA%8D%E5%A4%A9%E9%AB%94%E7%99%BC%E7%8F%BE%E7%89%A9&amp;ss=7501&amp;mpath=" TargetMode="External"/><Relationship Id="rId318" Type="http://schemas.openxmlformats.org/officeDocument/2006/relationships/hyperlink" Target="https://wiki2.gamer.com.tw/wiki.php?n=7501%3A%E5%8D%97%E6%96%B9%E7%9A%84%E6%A8%99%E8%AA%8C&amp;ss=7501" TargetMode="External"/><Relationship Id="rId339" Type="http://schemas.openxmlformats.org/officeDocument/2006/relationships/hyperlink" Target="https://wiki2.gamer.com.tw/wiki.php?n=7501:%E5%A4%A9%E7%A9%BA%E7%9A%84%E7%8D%85%E5%AD%90" TargetMode="External"/><Relationship Id="rId78" Type="http://schemas.openxmlformats.org/officeDocument/2006/relationships/hyperlink" Target="http://wiki2.gamer.com.tw/wiki.php?n=7501:%E5%A4%A9%E7%A9%BA%E4%B8%AD%E9%96%83%E8%80%80%E7%9A%84%E8%A0%8D%E5%AD%90" TargetMode="External"/><Relationship Id="rId99" Type="http://schemas.openxmlformats.org/officeDocument/2006/relationships/hyperlink" Target="http://wiki2.gamer.com.tw/wiki.php?n=7501:%E9%BB%83%E9%81%93%E7%9A%84%E5%A5%B3%E7%A5%9E" TargetMode="External"/><Relationship Id="rId101" Type="http://schemas.openxmlformats.org/officeDocument/2006/relationships/hyperlink" Target="http://wiki2.gamer.com.tw/wiki.php?n=7501:%E5%A4%A9%E7%A9%BA%E4%B8%AD%E9%96%83%E8%80%80%E7%9A%84%E8%A0%8D%E5%AD%90" TargetMode="External"/><Relationship Id="rId122" Type="http://schemas.openxmlformats.org/officeDocument/2006/relationships/hyperlink" Target="http://wiki2.gamer.com.tw/wiki.php?n=7501:GA3_WildWest&amp;ss=7501&amp;f=M" TargetMode="External"/><Relationship Id="rId143" Type="http://schemas.openxmlformats.org/officeDocument/2006/relationships/hyperlink" Target="http://wiki2.gamer.com.tw/wiki.php?n=7501:%E5%B0%91%E5%A5%B3%E7%9A%84%E8%AE%8A%E8%BA%AB%E6%95%85%E4%BA%8B" TargetMode="External"/><Relationship Id="rId164" Type="http://schemas.openxmlformats.org/officeDocument/2006/relationships/hyperlink" Target="http://wiki2.gamer.com.tw/wiki.php?n=7501:GA3_WildWest&amp;ss=7501&amp;f=M" TargetMode="External"/><Relationship Id="rId185" Type="http://schemas.openxmlformats.org/officeDocument/2006/relationships/hyperlink" Target="http://wiki2.gamer.com.tw/wiki.php?n=7501:GA3_WildWest&amp;ss=7501&amp;f=M" TargetMode="External"/><Relationship Id="rId350" Type="http://schemas.openxmlformats.org/officeDocument/2006/relationships/hyperlink" Target="https://wiki2.gamer.com.tw/wiki.php?n=7501%3A%E8%A6%96%E8%AA%8D%E5%A4%A9%E9%AB%94%E7%99%BC%E7%8F%BE%E7%89%A9&amp;ss=7501&amp;mpath=" TargetMode="External"/><Relationship Id="rId371" Type="http://schemas.openxmlformats.org/officeDocument/2006/relationships/hyperlink" Target="https://wiki2.gamer.com.tw/wiki.php?n=7501:%E5%8D%97%E5%A4%A9%E7%9A%84%E5%B7%A8%E4%BA%BA" TargetMode="External"/><Relationship Id="rId9" Type="http://schemas.openxmlformats.org/officeDocument/2006/relationships/hyperlink" Target="https://wiki2.gamer.com.tw/wiki.php?n=7501:%E9%BB%83%E9%81%93%E5%8D%81%E4%BA%8C%E5%AE%AE%E7%B3%BB%E5%88%97" TargetMode="External"/><Relationship Id="rId210" Type="http://schemas.openxmlformats.org/officeDocument/2006/relationships/hyperlink" Target="http://wiki2.gamer.com.tw/wiki.php?n=7501%3A%E6%9C%88%E4%BA%AE%E5%A5%B3%E7%A5%9E%E5%83%8F&amp;ss=7501" TargetMode="External"/><Relationship Id="rId26" Type="http://schemas.openxmlformats.org/officeDocument/2006/relationships/hyperlink" Target="https://wiki2.gamer.com.tw/wiki.php?n=7501%3A%E4%BB%A5%E8%97%9D%E8%A1%93%E7%82%BA%E9%A1%8C%E6%9D%90%E7%9A%84%E6%98%9F%E5%BA%A7&amp;ss=7501" TargetMode="External"/><Relationship Id="rId231" Type="http://schemas.openxmlformats.org/officeDocument/2006/relationships/hyperlink" Target="http://wiki2.gamer.com.tw/wiki.php?n=7501:GA3_WildWest&amp;ss=7501&amp;f=M" TargetMode="External"/><Relationship Id="rId252" Type="http://schemas.openxmlformats.org/officeDocument/2006/relationships/hyperlink" Target="https://wiki2.gamer.com.tw/wiki.php?n=7501%3A%E4%B8%AD%E5%9C%8B%E7%9A%84%E5%A4%A9%E6%96%87%E5%AD%B8&amp;ss=7501" TargetMode="External"/><Relationship Id="rId273" Type="http://schemas.openxmlformats.org/officeDocument/2006/relationships/hyperlink" Target="https://wiki2.gamer.com.tw/wiki.php?n=7501%3A%E5%9C%A8%E6%98%9F%E7%A9%BA%E5%91%88%E7%8F%BE%E9%82%A3%E6%A8%A3%E7%9A%84%E5%A7%BF%E6%85%8B&amp;ss=7501" TargetMode="External"/><Relationship Id="rId294" Type="http://schemas.openxmlformats.org/officeDocument/2006/relationships/hyperlink" Target="https://wiki2.gamer.com.tw/wiki.php?n=7501%3A%E8%A6%96%E8%AA%8D%E5%A4%A9%E9%AB%94%E7%99%BC%E7%8F%BE%E7%89%A9&amp;ss=7501&amp;mpath=" TargetMode="External"/><Relationship Id="rId308" Type="http://schemas.openxmlformats.org/officeDocument/2006/relationships/hyperlink" Target="http://gvdb.mydns.jp/r/kwVqazubhU" TargetMode="External"/><Relationship Id="rId329" Type="http://schemas.openxmlformats.org/officeDocument/2006/relationships/hyperlink" Target="https://wiki2.gamer.com.tw/wiki.php?n=7501:%E5%AD%94%E9%9B%80%E7%89%A7%E5%A0%B4%E8%A8%88%E5%8A%83" TargetMode="External"/><Relationship Id="rId47" Type="http://schemas.openxmlformats.org/officeDocument/2006/relationships/hyperlink" Target="https://wiki2.gamer.com.tw/wiki.php?n=7501:%E3%80%8E%E7%99%BC%E7%8F%BE%E7%89%A9%E3%80%8F%E9%98%BF%E7%88%BE%E6%88%88%E8%88%B9%E8%8B%B1%E9%9B%84%E8%A8%98" TargetMode="External"/><Relationship Id="rId68" Type="http://schemas.openxmlformats.org/officeDocument/2006/relationships/hyperlink" Target="http://wiki2.gamer.com.tw/wiki.php?n=7501:%E8%AA%BF%E6%9F%A5%E6%B5%B7%E4%B8%AD%E7%9A%84%E5%A6%96%E6%80%AA" TargetMode="External"/><Relationship Id="rId89" Type="http://schemas.openxmlformats.org/officeDocument/2006/relationships/hyperlink" Target="http://wiki2.gamer.com.tw/wiki.php?n=7501:%E5%A4%A9%E4%B8%8A%E7%9A%84%E5%85%AC%E7%89%9B" TargetMode="External"/><Relationship Id="rId112" Type="http://schemas.openxmlformats.org/officeDocument/2006/relationships/hyperlink" Target="http://wiki2.gamer.com.tw/wiki.php?n=7501:%E7%8D%85%E5%AD%90%E7%9A%84%E5%B0%BE%E5%B7%B4" TargetMode="External"/><Relationship Id="rId133" Type="http://schemas.openxmlformats.org/officeDocument/2006/relationships/hyperlink" Target="http://wiki2.gamer.com.tw/wiki.php?n=7501:%E5%9C%A8%E5%A4%9C%E7%A9%BA%E4%B8%AD%E6%8F%8F%E7%B9%AA%E7%9A%84%E5%BC%A7%E7%B7%9A" TargetMode="External"/><Relationship Id="rId154" Type="http://schemas.openxmlformats.org/officeDocument/2006/relationships/hyperlink" Target="http://wiki2.gamer.com.tw/wiki.php?ss=7501&amp;n=7501:%E8%A1%A3%E7%B4%A2%E6%AF%94%E4%BA%9E%E7%8E%8B%E5%A6%83%E7%9A%84%E6%98%9F%E5%BA%A7" TargetMode="External"/><Relationship Id="rId175" Type="http://schemas.openxmlformats.org/officeDocument/2006/relationships/hyperlink" Target="http://wiki2.gamer.com.tw/wiki.php?n=7501:%E5%90%AB%E6%9C%89%E5%8C%97%E6%A5%B5%E6%98%9F%E7%9A%84%E6%98%9F%E5%BA%A7" TargetMode="External"/><Relationship Id="rId340" Type="http://schemas.openxmlformats.org/officeDocument/2006/relationships/hyperlink" Target="https://wiki2.gamer.com.tw/wiki.php?n=7501%3A%E5%96%9C%E5%8A%87%E7%9A%84%E7%B2%BE%E9%9D%88%E7%8E%8B&amp;ss=7501" TargetMode="External"/><Relationship Id="rId361" Type="http://schemas.openxmlformats.org/officeDocument/2006/relationships/hyperlink" Target="https://wiki2.gamer.com.tw/wiki.php?n=7501:%E5%A4%A9%E6%96%87%E5%AD%B8%E5%9C%B0%E5%9C%96" TargetMode="External"/><Relationship Id="rId196" Type="http://schemas.openxmlformats.org/officeDocument/2006/relationships/hyperlink" Target="http://wiki2.gamer.com.tw/wiki.php?n=7501:%E5%A4%A9%E6%96%87%E5%AD%B8%E5%9C%B0%E5%9C%96" TargetMode="External"/><Relationship Id="rId200" Type="http://schemas.openxmlformats.org/officeDocument/2006/relationships/hyperlink" Target="http://wiki2.gamer.com.tw/wiki.php?n=7501:%E5%A4%A9%E6%96%87%E5%AD%B8%E5%9C%B0%E5%9C%96" TargetMode="External"/><Relationship Id="rId382" Type="http://schemas.openxmlformats.org/officeDocument/2006/relationships/hyperlink" Target="https://wiki2.gamer.com.tw/wiki.php?n=7501%3A%E7%BE%8E%E4%B9%8B%E5%A5%B3%E7%A5%9E%E4%B9%8B%E6%98%9F&amp;ss=7501" TargetMode="External"/><Relationship Id="rId16" Type="http://schemas.openxmlformats.org/officeDocument/2006/relationships/hyperlink" Target="https://wiki2.gamer.com.tw/wiki.php?n=7501:%E9%BB%83%E9%81%93%E5%8D%81%E4%BA%8C%E5%AE%AE%E7%B3%BB%E5%88%97" TargetMode="External"/><Relationship Id="rId221" Type="http://schemas.openxmlformats.org/officeDocument/2006/relationships/hyperlink" Target="http://wiki2.gamer.com.tw/wiki.php?n=7501:%E7%BE%8E%E5%A5%B3%E7%9A%84%E5%82%B3%E8%AA%AA" TargetMode="External"/><Relationship Id="rId242" Type="http://schemas.openxmlformats.org/officeDocument/2006/relationships/hyperlink" Target="http://wiki2.gamer.com.tw/wiki.php?n=7501:%E6%98%A5%E5%AD%A3%E7%9A%84%E4%B8%89%E8%A7%92%E5%BD%A2" TargetMode="External"/><Relationship Id="rId263" Type="http://schemas.openxmlformats.org/officeDocument/2006/relationships/hyperlink" Target="https://wiki2.gamer.com.tw/wiki.php?n=7501%3A%E6%9C%80%E5%BE%8C%E7%9A%84%E5%AE%88%E8%AD%B7%E7%8D%B8&amp;ss=7501" TargetMode="External"/><Relationship Id="rId284" Type="http://schemas.openxmlformats.org/officeDocument/2006/relationships/hyperlink" Target="https://wiki2.gamer.com.tw/wiki.php?n=7501%3A%E8%A6%96%E8%AA%8D%E5%A4%A9%E9%AB%94%E7%99%BC%E7%8F%BE%E7%89%A9&amp;ss=7501&amp;mpath=" TargetMode="External"/><Relationship Id="rId319" Type="http://schemas.openxmlformats.org/officeDocument/2006/relationships/hyperlink" Target="https://wiki2.gamer.com.tw/wiki.php?n=7501%3A%E6%B3%A2%E8%98%AD%E5%89%B5%E9%80%A0%E7%9A%84%E6%98%9F%E5%BA%A7&amp;ss=7501" TargetMode="External"/><Relationship Id="rId37" Type="http://schemas.openxmlformats.org/officeDocument/2006/relationships/hyperlink" Target="http://gvo.cbo.com.tw/adv_missionDetail.aspx?MID=5045" TargetMode="External"/><Relationship Id="rId58" Type="http://schemas.openxmlformats.org/officeDocument/2006/relationships/hyperlink" Target="http://wiki2.gamer.com.tw/wiki.php?n=7501:%E7%8D%B5%E8%A0%8D%E5%B0%84%E6%89%8B" TargetMode="External"/><Relationship Id="rId79" Type="http://schemas.openxmlformats.org/officeDocument/2006/relationships/hyperlink" Target="http://wiki2.gamer.com.tw/wiki.php?n=7501:%E8%AA%BF%E6%9F%A5%E5%AF%B6%E7%93%B6%E5%AE%AE" TargetMode="External"/><Relationship Id="rId102" Type="http://schemas.openxmlformats.org/officeDocument/2006/relationships/hyperlink" Target="http://wiki2.gamer.com.tw/wiki.php?n=7501:%E5%A4%9C%E7%A9%BA%E4%B8%AD%E9%96%83%E8%80%80%E7%9A%84%E7%B4%85%E6%98%9F" TargetMode="External"/><Relationship Id="rId123" Type="http://schemas.openxmlformats.org/officeDocument/2006/relationships/hyperlink" Target="https://wiki2.gamer.com.tw/wiki.php?n=7501%3A%E6%BA%90%E6%96%BC%E8%81%96%E7%B6%93%E7%9A%84%E6%98%9F%E5%BA%A7&amp;ss=7501" TargetMode="External"/><Relationship Id="rId144" Type="http://schemas.openxmlformats.org/officeDocument/2006/relationships/hyperlink" Target="https://wiki2.gamer.com.tw/wiki.php?n=7501:%E5%A4%A9%E6%96%87%E5%AD%B8%E5%9C%B0%E5%9C%96" TargetMode="External"/><Relationship Id="rId330" Type="http://schemas.openxmlformats.org/officeDocument/2006/relationships/hyperlink" Target="https://wiki2.gamer.com.tw/wiki.php?n=7501%3A%E5%A4%9C%E7%A9%BA%E4%B8%AD%E7%9A%84%E5%85%AD%E5%88%86%E5%84%80&amp;ss=7501" TargetMode="External"/><Relationship Id="rId90" Type="http://schemas.openxmlformats.org/officeDocument/2006/relationships/hyperlink" Target="http://wiki2.gamer.com.tw/wiki.php?n=7501:%E5%A4%A9%E7%A9%BA%E4%B8%AD%E9%96%83%E8%80%80%E7%9A%84%E8%A0%8D%E5%AD%90" TargetMode="External"/><Relationship Id="rId165" Type="http://schemas.openxmlformats.org/officeDocument/2006/relationships/hyperlink" Target="http://wiki2.gamer.com.tw/wiki.php?n=7501:%E5%A4%A9%E6%96%87%E5%AD%B8%E5%9C%B0%E5%9C%96" TargetMode="External"/><Relationship Id="rId186" Type="http://schemas.openxmlformats.org/officeDocument/2006/relationships/hyperlink" Target="http://wiki2.gamer.com.tw/wiki.php?n=7501:GA3_WildWest&amp;ss=7501&amp;f=M" TargetMode="External"/><Relationship Id="rId351" Type="http://schemas.openxmlformats.org/officeDocument/2006/relationships/hyperlink" Target="https://wiki2.gamer.com.tw/wiki.php?n=7501:%E5%82%B3%E8%AA%AA%E4%B8%AD%E7%9A%84%E5%90%8D%E9%86%AB" TargetMode="External"/><Relationship Id="rId372" Type="http://schemas.openxmlformats.org/officeDocument/2006/relationships/hyperlink" Target="https://wiki2.gamer.com.tw/wiki.php?n=7501%3A%E9%96%83%E8%80%80%E5%9C%A8%E5%8D%97%E5%A4%A9%E7%9A%84%E6%98%9F%E6%98%9F&amp;ss=7501" TargetMode="External"/><Relationship Id="rId211" Type="http://schemas.openxmlformats.org/officeDocument/2006/relationships/hyperlink" Target="http://wiki2.gamer.com.tw/wiki.php?n=7501:%E5%B3%B6%E5%B6%BC%E7%9A%84%E6%98%9F%E5%BA%A7" TargetMode="External"/><Relationship Id="rId232" Type="http://schemas.openxmlformats.org/officeDocument/2006/relationships/hyperlink" Target="http://wiki2.gamer.com.tw/wiki.php?n=7501:%E5%A4%A9%E6%96%87%E5%AD%B8%E5%9C%B0%E5%9C%96&amp;ss=7501&amp;f=M" TargetMode="External"/><Relationship Id="rId253" Type="http://schemas.openxmlformats.org/officeDocument/2006/relationships/hyperlink" Target="https://wiki2.gamer.com.tw/wiki.php?n=7501%3A%E4%B8%AD%E5%9C%8B%E7%9A%84%E5%A4%A9%E6%96%87%E5%AD%B8&amp;ss=7501" TargetMode="External"/><Relationship Id="rId274" Type="http://schemas.openxmlformats.org/officeDocument/2006/relationships/hyperlink" Target="https://wiki2.gamer.com.tw/wiki.php?n=7501:%E6%BC%82%E6%B5%AE%E5%9C%A8%E7%A9%BA%E4%B8%AD%E7%9A%84%E7%94%9F%E8%80%85" TargetMode="External"/><Relationship Id="rId295" Type="http://schemas.openxmlformats.org/officeDocument/2006/relationships/hyperlink" Target="https://wiki2.gamer.com.tw/wiki.php?n=7501%3A%E8%A6%96%E8%AA%8D%E5%A4%A9%E9%AB%94%E7%99%BC%E7%8F%BE%E7%89%A9&amp;ss=7501&amp;mpath=" TargetMode="External"/><Relationship Id="rId309" Type="http://schemas.openxmlformats.org/officeDocument/2006/relationships/hyperlink" Target="https://wiki2.gamer.com.tw/wiki.php?n=7501%3A%E8%88%B9%E5%B0%BE%E7%9A%84%E6%98%9F%E5%BA%A7&amp;ss=7501" TargetMode="External"/><Relationship Id="rId27" Type="http://schemas.openxmlformats.org/officeDocument/2006/relationships/hyperlink" Target="https://wiki2.gamer.com.tw/wiki.php?n=7501%3A%E5%9C%A8%E6%B3%95%E8%98%AD%E8%A5%BF%E5%88%B6%E5%AE%9A%E7%9A%84%E6%98%9F%E5%BA%A7&amp;ss=7501" TargetMode="External"/><Relationship Id="rId48" Type="http://schemas.openxmlformats.org/officeDocument/2006/relationships/hyperlink" Target="https://wiki2.gamer.com.tw/wiki.php?n=7501:%E5%A4%A9%E6%96%87%E5%AD%B8%E5%9C%B0%E5%9C%96" TargetMode="External"/><Relationship Id="rId69" Type="http://schemas.openxmlformats.org/officeDocument/2006/relationships/hyperlink" Target="http://wiki2.gamer.com.tw/wiki.php?n=7501:%E8%AA%BF%E6%9F%A5%E5%AF%B6%E7%93%B6%E5%AE%AE" TargetMode="External"/><Relationship Id="rId113" Type="http://schemas.openxmlformats.org/officeDocument/2006/relationships/hyperlink" Target="http://wiki2.gamer.com.tw/wiki.php?n=7501%3A%E7%B1%B3%E8%AB%BE%E6%96%AF%E8%BF%B7%E5%AE%AE%E7%9A%84%E5%82%B3%E8%AA%AA&amp;ss=7501" TargetMode="External"/><Relationship Id="rId134" Type="http://schemas.openxmlformats.org/officeDocument/2006/relationships/hyperlink" Target="http://wiki2.gamer.com.tw/wiki.php?n=7501:%E5%9C%A8%E5%A4%9C%E7%A9%BA%E4%B8%AD%E6%8F%8F%E7%B9%AA%E7%9A%84%E5%BC%A7%E7%B7%9A" TargetMode="External"/><Relationship Id="rId320" Type="http://schemas.openxmlformats.org/officeDocument/2006/relationships/hyperlink" Target="https://wiki2.gamer.com.tw/wiki.php?n=7501:%E5%A4%A9%E6%96%87%E5%AD%B8%E5%9C%B0%E5%9C%96" TargetMode="External"/><Relationship Id="rId80" Type="http://schemas.openxmlformats.org/officeDocument/2006/relationships/hyperlink" Target="http://wiki2.gamer.com.tw/wiki.php?n=7501:%E5%85%84%E5%BC%9F%E6%98%9F" TargetMode="External"/><Relationship Id="rId155" Type="http://schemas.openxmlformats.org/officeDocument/2006/relationships/hyperlink" Target="http://wiki2.gamer.com.tw/wiki.php?n=7501:%E8%A1%A3%E7%B4%A2%E6%AF%94%E4%BA%9E%E7%9A%84%E5%85%AC%E4%B8%BB" TargetMode="External"/><Relationship Id="rId176" Type="http://schemas.openxmlformats.org/officeDocument/2006/relationships/hyperlink" Target="http://wiki2.gamer.com.tw/wiki.php?n=7501:%E5%8D%97%E5%A4%A9%E7%9A%84%E5%B7%A8%E4%BA%BA" TargetMode="External"/><Relationship Id="rId197" Type="http://schemas.openxmlformats.org/officeDocument/2006/relationships/hyperlink" Target="http://wiki2.gamer.com.tw/wiki.php?n=7501:GA3_WildWest&amp;ss=7501&amp;f=M" TargetMode="External"/><Relationship Id="rId341" Type="http://schemas.openxmlformats.org/officeDocument/2006/relationships/hyperlink" Target="https://wiki2.gamer.com.tw/wiki.php?n=7501:%E5%B0%8B%E6%89%BE%E6%B6%88%E5%A4%B1%E7%9A%84%E6%98%9F%E6%98%9F" TargetMode="External"/><Relationship Id="rId362" Type="http://schemas.openxmlformats.org/officeDocument/2006/relationships/hyperlink" Target="https://wiki2.gamer.com.tw/wiki.php?n=7501%3A%E5%8D%97%E6%96%B9%E7%9A%84%E9%B3%A5%E5%9C%A8%E5%8D%97%E6%96%B9%E7%9A%84%E7%A9%BA%E4%B8%AD&amp;ss=7501" TargetMode="External"/><Relationship Id="rId383" Type="http://schemas.openxmlformats.org/officeDocument/2006/relationships/printerSettings" Target="../printerSettings/printerSettings9.bin"/><Relationship Id="rId201" Type="http://schemas.openxmlformats.org/officeDocument/2006/relationships/hyperlink" Target="http://wiki2.gamer.com.tw/wiki.php?n=7501:GA3_WildWest&amp;ss=7501&amp;f=M" TargetMode="External"/><Relationship Id="rId222" Type="http://schemas.openxmlformats.org/officeDocument/2006/relationships/hyperlink" Target="http://wiki2.gamer.com.tw/wiki.php?n=7501:%E5%AE%99%E6%96%AF%E7%9A%84%E5%BE%9E%E5%83%95" TargetMode="External"/><Relationship Id="rId243" Type="http://schemas.openxmlformats.org/officeDocument/2006/relationships/hyperlink" Target="https://wiki2.gamer.com.tw/wiki.php?n=7501%3A%E5%86%8D%E6%AC%A1%E5%89%8D%E5%BE%80%E6%9D%AD%E5%B7%9E%E7%9A%84%E8%AA%BF%E6%9F%A5%E5%A7%94%E8%A8%97&amp;ss=7501" TargetMode="External"/><Relationship Id="rId264" Type="http://schemas.openxmlformats.org/officeDocument/2006/relationships/hyperlink" Target="https://wiki2.gamer.com.tw/wiki.php?n=7501%3A%E5%B0%8F%E5%B7%A7%E5%8F%AF%E6%84%9B%E7%9A%84%E6%98%9F%E5%BA%A7&amp;ss=7501" TargetMode="External"/><Relationship Id="rId285" Type="http://schemas.openxmlformats.org/officeDocument/2006/relationships/hyperlink" Target="https://wiki2.gamer.com.tw/wiki.php?n=7501%3A%E8%A6%96%E8%AA%8D%E5%A4%A9%E9%AB%94%E7%99%BC%E7%8F%BE%E7%89%A9&amp;ss=7501&amp;mpath=" TargetMode="External"/><Relationship Id="rId17" Type="http://schemas.openxmlformats.org/officeDocument/2006/relationships/hyperlink" Target="https://wiki2.gamer.com.tw/wiki.php?n=7501:%E9%BB%83%E9%81%93%E5%8D%81%E4%BA%8C%E5%AE%AE%E7%B3%BB%E5%88%97" TargetMode="External"/><Relationship Id="rId38" Type="http://schemas.openxmlformats.org/officeDocument/2006/relationships/hyperlink" Target="https://wiki2.gamer.com.tw/wiki.php?n=7501%3A%E8%A6%96%E8%AA%8D%E5%A4%A9%E9%AB%94%E7%99%BC%E7%8F%BE%E7%89%A9&amp;ss=7501&amp;mpath=" TargetMode="External"/><Relationship Id="rId59" Type="http://schemas.openxmlformats.org/officeDocument/2006/relationships/hyperlink" Target="http://wiki2.gamer.com.tw/wiki.php?n=7501%3A%E5%B7%A8%E8%9F%B9%E5%AE%AE%E7%9A%84%E8%AA%BF%E6%9F%A5&amp;ss=7501" TargetMode="External"/><Relationship Id="rId103" Type="http://schemas.openxmlformats.org/officeDocument/2006/relationships/hyperlink" Target="http://wiki2.gamer.com.tw/wiki.php?n=7501%3A%E7%B1%B3%E8%AB%BE%E6%96%AF%E8%BF%B7%E5%AE%AE%E7%9A%84%E5%82%B3%E8%AA%AA&amp;ss=7501" TargetMode="External"/><Relationship Id="rId124" Type="http://schemas.openxmlformats.org/officeDocument/2006/relationships/hyperlink" Target="http://wiki2.gamer.com.tw/wiki.php?n=7501:%E5%B3%B6%E5%B6%BC%E7%9A%84%E6%98%9F%E5%BA%A7" TargetMode="External"/><Relationship Id="rId310" Type="http://schemas.openxmlformats.org/officeDocument/2006/relationships/hyperlink" Target="https://wiki2.gamer.com.tw/wiki.php?n=7501%3A%E6%9C%80%E5%BE%8C%E7%9A%84%E3%80%8C%E7%A5%9E%E3%80%8D&amp;ss=7501" TargetMode="External"/><Relationship Id="rId70" Type="http://schemas.openxmlformats.org/officeDocument/2006/relationships/hyperlink" Target="http://wiki2.gamer.com.tw/wiki.php?n=7501:%E7%8D%B5%E8%A0%8D%E5%B0%84%E6%89%8B" TargetMode="External"/><Relationship Id="rId91" Type="http://schemas.openxmlformats.org/officeDocument/2006/relationships/hyperlink" Target="http://wiki2.gamer.com.tw/wiki.php?ss=7501&amp;n=7501:%E5%B7%A8%E7%A5%9E%E7%9A%84%E5%B1%B1%E8%84%88" TargetMode="External"/><Relationship Id="rId145" Type="http://schemas.openxmlformats.org/officeDocument/2006/relationships/hyperlink" Target="http://wiki2.gamer.com.tw/wiki.php?n=7501%3A%E7%BE%8E%E4%B9%8B%E5%A5%B3%E7%A5%9E%E4%B9%8B%E6%98%9F&amp;ss=7501" TargetMode="External"/><Relationship Id="rId166" Type="http://schemas.openxmlformats.org/officeDocument/2006/relationships/hyperlink" Target="http://wiki2.gamer.com.tw/wiki.php?n=7501:%E5%A4%A9%E6%96%87%E5%AD%B8%E5%9C%B0%E5%9C%96" TargetMode="External"/><Relationship Id="rId187" Type="http://schemas.openxmlformats.org/officeDocument/2006/relationships/hyperlink" Target="http://wiki2.gamer.com.tw/wiki.php?n=7501:%E5%A4%A9%E6%96%87%E5%AD%B8%E5%9C%B0%E5%9C%96" TargetMode="External"/><Relationship Id="rId331" Type="http://schemas.openxmlformats.org/officeDocument/2006/relationships/hyperlink" Target="https://wiki2.gamer.com.tw/wiki.php?n=7501:%E5%A4%A9%E7%A9%BA%E7%9A%84%E7%8D%85%E5%AD%90" TargetMode="External"/><Relationship Id="rId352" Type="http://schemas.openxmlformats.org/officeDocument/2006/relationships/hyperlink" Target="https://wiki2.gamer.com.tw/wiki.php?n=7501:%E7%8D%B5%E8%A0%8D%E5%B0%84%E6%89%8B" TargetMode="External"/><Relationship Id="rId373" Type="http://schemas.openxmlformats.org/officeDocument/2006/relationships/hyperlink" Target="https://wiki2.gamer.com.tw/wiki.php?n=7501%3A%E9%80%86%E8%A1%8C%E7%9A%84%E8%A1%8C%E6%98%9F&amp;ss=7501" TargetMode="External"/><Relationship Id="rId1" Type="http://schemas.openxmlformats.org/officeDocument/2006/relationships/hyperlink" Target="https://wiki2.gamer.com.tw/wiki.php?n=7501:%E9%BB%83%E9%81%93%E5%8D%81%E4%BA%8C%E5%AE%AE%E7%B3%BB%E5%88%97" TargetMode="External"/><Relationship Id="rId212" Type="http://schemas.openxmlformats.org/officeDocument/2006/relationships/hyperlink" Target="http://wiki2.gamer.com.tw/wiki.php?n=7501%3A%E5%8F%A6%E4%B8%80%E4%BD%8D%E5%8D%8A%E4%BA%BA%E9%A6%AC&amp;ss=7501" TargetMode="External"/><Relationship Id="rId233" Type="http://schemas.openxmlformats.org/officeDocument/2006/relationships/hyperlink" Target="http://wiki2.gamer.com.tw/wiki.php?n=7501:GA3_WildWest&amp;ss=7501&amp;f=M" TargetMode="External"/><Relationship Id="rId254" Type="http://schemas.openxmlformats.org/officeDocument/2006/relationships/hyperlink" Target="https://wiki2.gamer.com.tw/wiki.php?n=7501%3A%E5%86%8D%E6%AC%A1%E5%89%8D%E5%BE%80%E6%9D%AD%E5%B7%9E%E7%9A%84%E8%AA%BF%E6%9F%A5%E5%A7%94%E8%A8%97&amp;ss=7501" TargetMode="External"/><Relationship Id="rId28" Type="http://schemas.openxmlformats.org/officeDocument/2006/relationships/hyperlink" Target="https://wiki2.gamer.com.tw/wiki.php?n=7501:%E5%A4%A9%E6%96%87%E5%AD%B8%E5%9C%B0%E5%9C%96" TargetMode="External"/><Relationship Id="rId49" Type="http://schemas.openxmlformats.org/officeDocument/2006/relationships/hyperlink" Target="http://gvdb.mydns.jp/r/sXh1eG3JuP" TargetMode="External"/><Relationship Id="rId114" Type="http://schemas.openxmlformats.org/officeDocument/2006/relationships/hyperlink" Target="http://wiki2.gamer.com.tw/wiki.php?n=7501%3A%E5%8F%A6%E4%B8%80%E4%BD%8D%E5%8D%8A%E4%BA%BA%E9%A6%AC&amp;ss=7501" TargetMode="External"/><Relationship Id="rId275" Type="http://schemas.openxmlformats.org/officeDocument/2006/relationships/hyperlink" Target="https://wiki2.gamer.com.tw/wiki.php?n=7501%3A%E8%A6%96%E8%AA%8D%E5%A4%A9%E9%AB%94%E7%99%BC%E7%8F%BE%E7%89%A9&amp;ss=7501&amp;mpath=" TargetMode="External"/><Relationship Id="rId296" Type="http://schemas.openxmlformats.org/officeDocument/2006/relationships/hyperlink" Target="https://wiki2.gamer.com.tw/wiki.php?n=7501%3A%E8%A6%96%E8%AA%8D%E5%A4%A9%E9%AB%94%E7%99%BC%E7%8F%BE%E7%89%A9&amp;ss=7501&amp;mpath=" TargetMode="External"/><Relationship Id="rId300" Type="http://schemas.openxmlformats.org/officeDocument/2006/relationships/hyperlink" Target="https://wiki2.gamer.com.tw/wiki.php?n=7501%3A%E8%A6%96%E8%AA%8D%E5%A4%A9%E9%AB%94%E7%99%BC%E7%8F%BE%E7%89%A9&amp;ss=7501&amp;mpath=" TargetMode="External"/><Relationship Id="rId60" Type="http://schemas.openxmlformats.org/officeDocument/2006/relationships/hyperlink" Target="http://wiki2.gamer.com.tw/wiki.php?ss=7501&amp;n=7501:%E5%96%9D%E7%A5%9E%E9%85%92%E7%9A%84%E9%AD%9A" TargetMode="External"/><Relationship Id="rId81" Type="http://schemas.openxmlformats.org/officeDocument/2006/relationships/hyperlink" Target="http://wiki2.gamer.com.tw/wiki.php?n=7501:%E5%A4%A9%E7%A9%BA%E7%9A%84%E7%8D%85%E5%AD%90" TargetMode="External"/><Relationship Id="rId135" Type="http://schemas.openxmlformats.org/officeDocument/2006/relationships/hyperlink" Target="http://wiki2.gamer.com.tw/wiki.php?n=7501:%E6%98%A5%E5%AD%A3%E7%9A%84%E4%B8%89%E8%A7%92%E5%BD%A2" TargetMode="External"/><Relationship Id="rId156" Type="http://schemas.openxmlformats.org/officeDocument/2006/relationships/hyperlink" Target="http://wiki2.gamer.com.tw/wiki.php?n=7501:%E7%B1%B3%E8%AB%BE%E6%96%AF%E5%9C%8B%E7%8E%8B%E7%9A%84%E5%A5%B3%E5%85%92" TargetMode="External"/><Relationship Id="rId177" Type="http://schemas.openxmlformats.org/officeDocument/2006/relationships/hyperlink" Target="http://wiki2.gamer.com.tw/wiki.php?n=7501:%E5%BE%B7%E6%84%8F%E5%BF%97%E5%89%B5%E9%80%A0%E7%9A%84%E6%98%9F%E5%BA%A7" TargetMode="External"/><Relationship Id="rId198" Type="http://schemas.openxmlformats.org/officeDocument/2006/relationships/hyperlink" Target="http://wiki2.gamer.com.tw/wiki.php?n=7501:GA3_WildWest&amp;ss=7501&amp;f=M" TargetMode="External"/><Relationship Id="rId321" Type="http://schemas.openxmlformats.org/officeDocument/2006/relationships/hyperlink" Target="https://wiki2.gamer.com.tw/wiki.php?n=7501:%E5%A4%A9%E6%96%87%E5%AD%B8%E5%9C%B0%E5%9C%96" TargetMode="External"/><Relationship Id="rId342" Type="http://schemas.openxmlformats.org/officeDocument/2006/relationships/hyperlink" Target="https://wiki2.gamer.com.tw/wiki.php?n=7501:%E9%97%9C%E6%96%BC%E8%81%96%E7%B6%93%E7%9A%84%E5%95%86%E8%AB%87" TargetMode="External"/><Relationship Id="rId363" Type="http://schemas.openxmlformats.org/officeDocument/2006/relationships/hyperlink" Target="https://wiki2.gamer.com.tw/wiki.php?n=7501:%E7%8D%B5%E8%A0%8D%E5%B0%84%E6%89%8B" TargetMode="External"/><Relationship Id="rId384" Type="http://schemas.openxmlformats.org/officeDocument/2006/relationships/table" Target="../tables/table16.xml"/><Relationship Id="rId202" Type="http://schemas.openxmlformats.org/officeDocument/2006/relationships/hyperlink" Target="http://wiki2.gamer.com.tw/wiki.php?n=7501:%E5%82%B3%E8%AA%AA%E4%B8%AD%E7%9A%84%E6%B5%81%E6%B5%AA%E8%A9%A9%E4%BA%BA" TargetMode="External"/><Relationship Id="rId223" Type="http://schemas.openxmlformats.org/officeDocument/2006/relationships/hyperlink" Target="http://wiki2.gamer.com.tw/wiki.php?n=7501:%E5%A4%A9%E6%96%87%E5%AD%B8%E5%9C%B0%E5%9C%96" TargetMode="External"/><Relationship Id="rId244" Type="http://schemas.openxmlformats.org/officeDocument/2006/relationships/hyperlink" Target="https://wiki2.gamer.com.tw/wiki.php?n=7501:%E5%89%A9%E9%A4%98%E7%9A%84%E5%AE%88%E8%AD%B7%E7%A5%9E%E7%8D%B8" TargetMode="External"/><Relationship Id="rId18" Type="http://schemas.openxmlformats.org/officeDocument/2006/relationships/hyperlink" Target="https://wiki2.gamer.com.tw/wiki.php?n=7501:%E9%BB%83%E9%81%93%E5%8D%81%E4%BA%8C%E5%AE%AE%E7%B3%BB%E5%88%97" TargetMode="External"/><Relationship Id="rId39" Type="http://schemas.openxmlformats.org/officeDocument/2006/relationships/hyperlink" Target="https://wiki2.gamer.com.tw/wiki.php?n=7501:%E5%A4%A9%E6%96%87%E5%AD%B8%E5%9C%B0%E5%9C%96" TargetMode="External"/><Relationship Id="rId265" Type="http://schemas.openxmlformats.org/officeDocument/2006/relationships/hyperlink" Target="https://wiki2.gamer.com.tw/wiki.php?n=7501%3A%E6%98%9F%E7%A9%BA%E4%B9%8B%E8%88%B9&amp;ss=7501" TargetMode="External"/><Relationship Id="rId286" Type="http://schemas.openxmlformats.org/officeDocument/2006/relationships/hyperlink" Target="https://wiki2.gamer.com.tw/wiki.php?n=7501%3A%E8%A6%96%E8%AA%8D%E5%A4%A9%E9%AB%94%E7%99%BC%E7%8F%BE%E7%89%A9&amp;ss=7501&amp;mpath=" TargetMode="External"/><Relationship Id="rId50" Type="http://schemas.openxmlformats.org/officeDocument/2006/relationships/hyperlink" Target="http://gvdb.mydns.jp/r/hWRNUGGM77" TargetMode="External"/><Relationship Id="rId104" Type="http://schemas.openxmlformats.org/officeDocument/2006/relationships/hyperlink" Target="http://wiki2.gamer.com.tw/wiki.php?n=7501%3A%E5%8F%A6%E4%B8%80%E4%BD%8D%E5%8D%8A%E4%BA%BA%E9%A6%AC&amp;ss=7501" TargetMode="External"/><Relationship Id="rId125" Type="http://schemas.openxmlformats.org/officeDocument/2006/relationships/hyperlink" Target="http://wiki2.gamer.com.tw/wiki.php?n=7501%3A%E5%90%AB%E6%9C%89%E5%8C%97%E6%A5%B5%E6%98%9F%E7%9A%84%E6%98%9F%E5%BA%A7&amp;ss=7501" TargetMode="External"/><Relationship Id="rId146" Type="http://schemas.openxmlformats.org/officeDocument/2006/relationships/hyperlink" Target="http://wiki2.gamer.com.tw/wiki.php?n=7501%3A%E5%8F%A4%E5%B8%8C%E8%87%98%E6%9C%80%E8%91%97%E5%90%8D%E7%9A%84%E5%8F%B2%E8%A9%A9&amp;ss=7501" TargetMode="External"/><Relationship Id="rId167" Type="http://schemas.openxmlformats.org/officeDocument/2006/relationships/hyperlink" Target="http://wiki2.gamer.com.tw/wiki.php?n=7501:%E5%A4%A9%E6%96%87%E5%AD%B8%E5%9C%B0%E5%9C%96" TargetMode="External"/><Relationship Id="rId188" Type="http://schemas.openxmlformats.org/officeDocument/2006/relationships/hyperlink" Target="http://wiki2.gamer.com.tw/wiki.php?n=7501:GA3_WildWest&amp;ss=7501&amp;f=M" TargetMode="External"/><Relationship Id="rId311" Type="http://schemas.openxmlformats.org/officeDocument/2006/relationships/hyperlink" Target="https://wiki2.gamer.com.tw/wiki.php?n=7501:%E5%AE%99%E6%96%AF%E7%9A%84%E5%BE%9E%E5%83%95" TargetMode="External"/><Relationship Id="rId332" Type="http://schemas.openxmlformats.org/officeDocument/2006/relationships/hyperlink" Target="https://wiki2.gamer.com.tw/wiki.php?n=7501:%E5%8B%9D%E8%B2%A0%E7%B5%90%E6%9E%9C" TargetMode="External"/><Relationship Id="rId353" Type="http://schemas.openxmlformats.org/officeDocument/2006/relationships/hyperlink" Target="https://wiki2.gamer.com.tw/wiki.php?n=7501:%E5%8B%9D%E8%B2%A0%E7%B5%90%E6%9E%9C" TargetMode="External"/><Relationship Id="rId374" Type="http://schemas.openxmlformats.org/officeDocument/2006/relationships/hyperlink" Target="https://wiki2.gamer.com.tw/wiki.php?n=7501%3A%E5%96%9D%E7%A5%9E%E9%85%92%E7%9A%84%E9%AD%9A&amp;ss=7501" TargetMode="External"/><Relationship Id="rId71" Type="http://schemas.openxmlformats.org/officeDocument/2006/relationships/hyperlink" Target="http://wiki2.gamer.com.tw/wiki.php?n=7501:%E7%BE%8E%E7%B4%A2%E4%B8%8D%E9%81%94%E7%B1%B3%E4%BA%9E%E7%9A%84%E9%AD%94%E8%A1%93%E7%A5%9E" TargetMode="External"/><Relationship Id="rId92" Type="http://schemas.openxmlformats.org/officeDocument/2006/relationships/hyperlink" Target="http://wiki2.gamer.com.tw/wiki.php?n=7501:%E7%8D%B5%E8%A0%8D%E5%B0%84%E6%89%8B" TargetMode="External"/><Relationship Id="rId213" Type="http://schemas.openxmlformats.org/officeDocument/2006/relationships/hyperlink" Target="http://wiki2.gamer.com.tw/wiki.php?n=7501%3A%E6%83%91%E4%BA%BA%E7%9A%84%E8%B1%8E%E7%90%B4&amp;ss=7501" TargetMode="External"/><Relationship Id="rId234" Type="http://schemas.openxmlformats.org/officeDocument/2006/relationships/hyperlink" Target="http://wiki2.gamer.com.tw/wiki.php?n=7501%3A%E6%98%AF%E8%AC%8A%E8%A8%80%E9%82%84%E6%98%AF%E9%8C%AF%E8%AA%A4&amp;ss=7501" TargetMode="External"/><Relationship Id="rId2" Type="http://schemas.openxmlformats.org/officeDocument/2006/relationships/hyperlink" Target="https://wiki2.gamer.com.tw/wiki.php?n=7501:%E9%BB%83%E9%81%93%E5%8D%81%E4%BA%8C%E5%AE%AE%E7%B3%BB%E5%88%97" TargetMode="External"/><Relationship Id="rId29" Type="http://schemas.openxmlformats.org/officeDocument/2006/relationships/hyperlink" Target="https://wiki2.gamer.com.tw/wiki.php?n=7501%3A%E8%A6%96%E8%AA%8D%E5%A4%A9%E9%AB%94%E7%99%BC%E7%8F%BE%E7%89%A9&amp;ss=7501&amp;mpath=" TargetMode="External"/><Relationship Id="rId255" Type="http://schemas.openxmlformats.org/officeDocument/2006/relationships/hyperlink" Target="https://wiki2.gamer.com.tw/wiki.php?n=7501%3A%E5%82%B3%E8%AA%AA%E4%B8%AD%E7%9A%84%E9%9D%88%E7%8D%B8&amp;ss=7501" TargetMode="External"/><Relationship Id="rId276" Type="http://schemas.openxmlformats.org/officeDocument/2006/relationships/hyperlink" Target="https://wiki2.gamer.com.tw/wiki.php?n=7501%3A%E8%A6%96%E8%AA%8D%E5%A4%A9%E9%AB%94%E7%99%BC%E7%8F%BE%E7%89%A9&amp;ss=7501&amp;mpath=" TargetMode="External"/><Relationship Id="rId297" Type="http://schemas.openxmlformats.org/officeDocument/2006/relationships/hyperlink" Target="https://wiki2.gamer.com.tw/wiki.php?n=7501%3A%E8%A6%96%E8%AA%8D%E5%A4%A9%E9%AB%94%E7%99%BC%E7%8F%BE%E7%89%A9&amp;ss=7501&amp;mpath=" TargetMode="External"/><Relationship Id="rId40" Type="http://schemas.openxmlformats.org/officeDocument/2006/relationships/hyperlink" Target="https://wiki2.gamer.com.tw/wiki.php?n=7501:%E5%A4%A9%E6%96%87%E5%AD%B8%E5%9C%B0%E5%9C%96" TargetMode="External"/><Relationship Id="rId115" Type="http://schemas.openxmlformats.org/officeDocument/2006/relationships/hyperlink" Target="http://wiki2.gamer.com.tw/wiki.php?n=7501:%E9%80%86%E8%A1%8C%E7%9A%84%E8%A1%8C%E6%98%9F" TargetMode="External"/><Relationship Id="rId136" Type="http://schemas.openxmlformats.org/officeDocument/2006/relationships/hyperlink" Target="http://wiki2.gamer.com.tw/wiki.php?n=7501:%E6%95%98%E4%BA%8B%E8%A9%A9%E4%B8%AD%E7%9A%84%E6%98%9F%E5%BA%A7" TargetMode="External"/><Relationship Id="rId157" Type="http://schemas.openxmlformats.org/officeDocument/2006/relationships/hyperlink" Target="https://wiki2.gamer.com.tw/wiki.php?n=7501:%E5%A4%A9%E6%96%87%E5%AD%B8%E5%9C%B0%E5%9C%96" TargetMode="External"/><Relationship Id="rId178" Type="http://schemas.openxmlformats.org/officeDocument/2006/relationships/hyperlink" Target="http://wiki2.gamer.com.tw/wiki.php?n=7501:%E5%8F%A4%E5%9F%83%E5%8F%8A%E7%9A%84%E6%98%9F%E5%BA%A7" TargetMode="External"/><Relationship Id="rId301" Type="http://schemas.openxmlformats.org/officeDocument/2006/relationships/hyperlink" Target="https://wiki2.gamer.com.tw/wiki.php?n=7501%3A%E8%A6%96%E8%AA%8D%E5%A4%A9%E9%AB%94%E7%99%BC%E7%8F%BE%E7%89%A9&amp;ss=7501&amp;mpath=" TargetMode="External"/><Relationship Id="rId322" Type="http://schemas.openxmlformats.org/officeDocument/2006/relationships/hyperlink" Target="https://wiki2.gamer.com.tw/wiki.php?n=7501:%E5%A4%A9%E6%96%87%E5%AD%B8%E5%9C%B0%E5%9C%96" TargetMode="External"/><Relationship Id="rId343" Type="http://schemas.openxmlformats.org/officeDocument/2006/relationships/hyperlink" Target="https://wiki2.gamer.com.tw/wiki.php?n=7501:%E5%8D%97%E5%A4%A9%E7%9A%84%E5%B7%A8%E4%BA%BA" TargetMode="External"/><Relationship Id="rId364" Type="http://schemas.openxmlformats.org/officeDocument/2006/relationships/hyperlink" Target="https://wiki2.gamer.com.tw/wiki.php?n=7501%3A%E9%87%8E%E7%8D%B8%E7%9A%84%E6%98%9F%E5%BA%A7&amp;ss=7501" TargetMode="External"/><Relationship Id="rId61" Type="http://schemas.openxmlformats.org/officeDocument/2006/relationships/hyperlink" Target="http://wiki2.gamer.com.tw/wiki.php?n=7501%3A%E5%8B%87%E5%A3%AB%E7%9A%84%E8%87%A8%E7%B5%82&amp;ss=7501" TargetMode="External"/><Relationship Id="rId82" Type="http://schemas.openxmlformats.org/officeDocument/2006/relationships/hyperlink" Target="http://wiki2.gamer.com.tw/wiki.php?n=7501:%E5%82%B3%E8%AA%AA%E4%B8%AD%E7%9A%84%E6%B5%81%E6%B5%AA%E8%A9%A9%E4%BA%BA" TargetMode="External"/><Relationship Id="rId199" Type="http://schemas.openxmlformats.org/officeDocument/2006/relationships/hyperlink" Target="https://wiki2.gamer.com.tw/wiki.php?n=7501:%E5%A4%A9%E6%96%87%E5%AD%B8%E5%9C%B0%E5%9C%96" TargetMode="External"/><Relationship Id="rId203" Type="http://schemas.openxmlformats.org/officeDocument/2006/relationships/hyperlink" Target="http://wiki2.gamer.com.tw/wiki.php?n=7501%3A%E8%8B%A6%E6%83%B1%E7%9A%84%E6%B1%BA%E5%AE%9A&amp;ss=7501" TargetMode="External"/><Relationship Id="rId19" Type="http://schemas.openxmlformats.org/officeDocument/2006/relationships/hyperlink" Target="https://wiki2.gamer.com.tw/wiki.php?n=7501:%E9%BB%83%E9%81%93%E5%8D%81%E4%BA%8C%E5%AE%AE%E7%B3%BB%E5%88%97" TargetMode="External"/><Relationship Id="rId224" Type="http://schemas.openxmlformats.org/officeDocument/2006/relationships/hyperlink" Target="http://wiki2.gamer.com.tw/wiki.php?n=7501:%E5%A4%A9%E6%96%87%E5%AD%B8%E5%9C%B0%E5%9C%96" TargetMode="External"/><Relationship Id="rId245" Type="http://schemas.openxmlformats.org/officeDocument/2006/relationships/hyperlink" Target="https://wiki2.gamer.com.tw/wiki.php?n=7501:%E5%89%A9%E9%A4%98%E7%9A%84%E5%AE%88%E8%AD%B7%E7%A5%9E%E7%8D%B8" TargetMode="External"/><Relationship Id="rId266" Type="http://schemas.openxmlformats.org/officeDocument/2006/relationships/hyperlink" Target="https://wiki2.gamer.com.tw/wiki.php?n=7501:%E8%88%B9%E5%B0%BE%E7%9A%84%E6%98%9F%E5%BA%A7" TargetMode="External"/><Relationship Id="rId287" Type="http://schemas.openxmlformats.org/officeDocument/2006/relationships/hyperlink" Target="https://wiki2.gamer.com.tw/wiki.php?n=7501%3A%E8%A6%96%E8%AA%8D%E5%A4%A9%E9%AB%94%E7%99%BC%E7%8F%BE%E7%89%A9&amp;ss=7501&amp;mpath=" TargetMode="External"/><Relationship Id="rId30" Type="http://schemas.openxmlformats.org/officeDocument/2006/relationships/hyperlink" Target="https://wiki2.gamer.com.tw/wiki.php?n=7501%3A%E8%A6%96%E8%AA%8D%E5%A4%A9%E9%AB%94%E7%99%BC%E7%8F%BE%E7%89%A9&amp;ss=7501&amp;mpath=" TargetMode="External"/><Relationship Id="rId105" Type="http://schemas.openxmlformats.org/officeDocument/2006/relationships/hyperlink" Target="https://wiki2.gamer.com.tw/wiki.php?n=7501:%E5%A4%A9%E6%96%87%E5%AD%B8%E5%9C%B0%E5%9C%96" TargetMode="External"/><Relationship Id="rId126" Type="http://schemas.openxmlformats.org/officeDocument/2006/relationships/hyperlink" Target="https://wiki2.gamer.com.tw/wiki.php?n=7501:%E6%8B%BF%E5%9D%A1%E9%87%8C%E6%9B%B8%E5%BA%AB" TargetMode="External"/><Relationship Id="rId147" Type="http://schemas.openxmlformats.org/officeDocument/2006/relationships/hyperlink" Target="http://wiki2.gamer.com.tw/wiki.php?n=7501%3A%E8%A1%A3%E7%B4%A2%E6%AF%94%E4%BA%9E%E7%9A%84%E5%85%AC%E4%B8%BB&amp;ss=7501" TargetMode="External"/><Relationship Id="rId168" Type="http://schemas.openxmlformats.org/officeDocument/2006/relationships/hyperlink" Target="https://wiki2.gamer.com.tw/wiki.php?n=7501:%E5%A4%A9%E6%96%87%E5%AD%B8%E5%9C%B0%E5%9C%96" TargetMode="External"/><Relationship Id="rId312" Type="http://schemas.openxmlformats.org/officeDocument/2006/relationships/hyperlink" Target="https://wiki2.gamer.com.tw/wiki.php?n=7501%3A%E8%AA%BF%E6%9F%A5%E5%AF%B6%E7%93%B6%E5%AE%AE&amp;ss=7501" TargetMode="External"/><Relationship Id="rId333" Type="http://schemas.openxmlformats.org/officeDocument/2006/relationships/hyperlink" Target="https://wiki2.gamer.com.tw/wiki.php?n=7501:%E5%8B%9D%E8%B2%A0%E7%B5%90%E6%9E%9C" TargetMode="External"/><Relationship Id="rId354" Type="http://schemas.openxmlformats.org/officeDocument/2006/relationships/hyperlink" Target="https://wiki2.gamer.com.tw/wiki.php?n=7501:%E5%A4%A9%E6%96%87%E5%AD%B8%E5%9C%B0%E5%9C%96" TargetMode="External"/><Relationship Id="rId51" Type="http://schemas.openxmlformats.org/officeDocument/2006/relationships/hyperlink" Target="https://wiki2.gamer.com.tw/wiki.php?n=7501%3A%E8%A6%96%E8%AA%8D%E5%A4%A9%E9%AB%94%E7%99%BC%E7%8F%BE%E7%89%A9&amp;ss=7501&amp;mpath=" TargetMode="External"/><Relationship Id="rId72" Type="http://schemas.openxmlformats.org/officeDocument/2006/relationships/hyperlink" Target="http://wiki2.gamer.com.tw/wiki.php?n=7501%3A%E6%9C%89%E8%80%B3%E6%9C%B5%E7%9A%84%E6%98%9F%E6%98%9F&amp;ss=7501" TargetMode="External"/><Relationship Id="rId93" Type="http://schemas.openxmlformats.org/officeDocument/2006/relationships/hyperlink" Target="http://wiki2.gamer.com.tw/wiki.php?n=7501:%E5%85%84%E5%BC%9F%E6%98%9F" TargetMode="External"/><Relationship Id="rId189" Type="http://schemas.openxmlformats.org/officeDocument/2006/relationships/hyperlink" Target="http://wiki2.gamer.com.tw/wiki.php?n=7501:GA3_WildWest&amp;ss=7501&amp;f=M" TargetMode="External"/><Relationship Id="rId375" Type="http://schemas.openxmlformats.org/officeDocument/2006/relationships/hyperlink" Target="https://wiki2.gamer.com.tw/wiki.php?n=7501:%E5%A4%A9%E6%96%87%E5%AD%B8%E5%9C%B0%E5%9C%96" TargetMode="External"/><Relationship Id="rId3" Type="http://schemas.openxmlformats.org/officeDocument/2006/relationships/hyperlink" Target="https://wiki2.gamer.com.tw/wiki.php?n=7501:%E9%BB%83%E9%81%93%E5%8D%81%E4%BA%8C%E5%AE%AE%E7%B3%BB%E5%88%97" TargetMode="External"/><Relationship Id="rId214" Type="http://schemas.openxmlformats.org/officeDocument/2006/relationships/hyperlink" Target="http://wiki2.gamer.com.tw/wiki.php?n=7501:GA3_WildWest&amp;ss=7501&amp;f=M" TargetMode="External"/><Relationship Id="rId235" Type="http://schemas.openxmlformats.org/officeDocument/2006/relationships/hyperlink" Target="http://wiki2.gamer.com.tw/wiki.php?n=7501:%E5%A4%A9%E6%96%87%E5%AD%B8%E5%9C%B0%E5%9C%96&amp;ss=7501&amp;f=M" TargetMode="External"/><Relationship Id="rId256" Type="http://schemas.openxmlformats.org/officeDocument/2006/relationships/hyperlink" Target="https://wiki2.gamer.com.tw/wiki.php?n=7501%3A%E9%95%B7%E8%9B%87%E8%88%87%E6%B0%B4%E8%9B%87&amp;ss=7501" TargetMode="External"/><Relationship Id="rId277" Type="http://schemas.openxmlformats.org/officeDocument/2006/relationships/hyperlink" Target="https://wiki2.gamer.com.tw/wiki.php?n=7501%3A%E8%A6%96%E8%AA%8D%E5%A4%A9%E9%AB%94%E7%99%BC%E7%8F%BE%E7%89%A9&amp;ss=7501&amp;mpath=" TargetMode="External"/><Relationship Id="rId298" Type="http://schemas.openxmlformats.org/officeDocument/2006/relationships/hyperlink" Target="https://wiki2.gamer.com.tw/wiki.php?n=7501%3A%E8%A6%96%E8%AA%8D%E5%A4%A9%E9%AB%94%E7%99%BC%E7%8F%BE%E7%89%A9&amp;ss=7501&amp;mpath=" TargetMode="External"/><Relationship Id="rId116" Type="http://schemas.openxmlformats.org/officeDocument/2006/relationships/hyperlink" Target="http://wiki2.gamer.com.tw/wiki.php?n=7501:%E6%A9%99%E8%89%B2%E6%98%8E%E4%BA%AE%E7%9A%84%E6%98%9F%E6%98%9F" TargetMode="External"/><Relationship Id="rId137" Type="http://schemas.openxmlformats.org/officeDocument/2006/relationships/hyperlink" Target="http://wiki2.gamer.com.tw/wiki.php?n=7501:%E6%88%90%E5%B0%8D%E7%9A%84%E5%A4%A9%E9%A6%AC%E5%83%8F" TargetMode="External"/><Relationship Id="rId158" Type="http://schemas.openxmlformats.org/officeDocument/2006/relationships/hyperlink" Target="http://wiki2.gamer.com.tw/wiki.php?n=7501%3A%E7%BE%8E%E4%B9%8B%E5%A5%B3%E7%A5%9E%E4%B9%8B%E6%98%9F&amp;ss=7501" TargetMode="External"/><Relationship Id="rId302" Type="http://schemas.openxmlformats.org/officeDocument/2006/relationships/hyperlink" Target="https://wiki2.gamer.com.tw/wiki.php?n=7501%3A%E8%A6%96%E8%AA%8D%E5%A4%A9%E9%AB%94%E7%99%BC%E7%8F%BE%E7%89%A9&amp;ss=7501&amp;mpath=" TargetMode="External"/><Relationship Id="rId323" Type="http://schemas.openxmlformats.org/officeDocument/2006/relationships/hyperlink" Target="https://wiki2.gamer.com.tw/wiki.php?n=7501%3A%E5%9C%A8%E8%8D%B7%E8%98%AD%E5%88%B6%E5%AE%9A%E7%9A%84%E6%98%9F%E5%BA%A7&amp;ss=7501" TargetMode="External"/><Relationship Id="rId344" Type="http://schemas.openxmlformats.org/officeDocument/2006/relationships/hyperlink" Target="https://wiki2.gamer.com.tw/wiki.php?n=7501%3A%E7%A7%91%E5%AD%B8%E7%9A%84%E6%98%9F%E5%BA%A7%E2%80%A7%E7%BA%8C&amp;ss=7501" TargetMode="External"/><Relationship Id="rId20" Type="http://schemas.openxmlformats.org/officeDocument/2006/relationships/hyperlink" Target="https://wiki2.gamer.com.tw/wiki.php?n=7501:%E9%BB%83%E9%81%93%E5%8D%81%E4%BA%8C%E5%AE%AE%E7%B3%BB%E5%88%97" TargetMode="External"/><Relationship Id="rId41" Type="http://schemas.openxmlformats.org/officeDocument/2006/relationships/hyperlink" Target="http://gvo.cbo.com.tw/ADV_MissionDetail.aspx?MID=5037" TargetMode="External"/><Relationship Id="rId62" Type="http://schemas.openxmlformats.org/officeDocument/2006/relationships/hyperlink" Target="https://wiki2.gamer.com.tw/wiki.php?n=7501%3A%E8%A6%96%E8%AA%8D%E5%A4%A9%E9%AB%94%E7%99%BC%E7%8F%BE%E7%89%A9&amp;ss=7501&amp;mpath=" TargetMode="External"/><Relationship Id="rId83" Type="http://schemas.openxmlformats.org/officeDocument/2006/relationships/hyperlink" Target="http://wiki2.gamer.com.tw/wiki.php?n=7501%3A%E6%B5%B7%E5%85%8B%E5%8A%9B%E6%96%AF%E7%9A%84%E5%87%BA%E7%94%9F%E5%9C%B0&amp;ss=7501" TargetMode="External"/><Relationship Id="rId179" Type="http://schemas.openxmlformats.org/officeDocument/2006/relationships/hyperlink" Target="http://wiki2.gamer.com.tw/wiki.php?n=7501%3A%E6%B3%A2%E8%98%AD%E5%89%B5%E9%80%A0%E7%9A%84%E6%98%9F%E5%BA%A7&amp;ss=7501" TargetMode="External"/><Relationship Id="rId365" Type="http://schemas.openxmlformats.org/officeDocument/2006/relationships/hyperlink" Target="https://wiki2.gamer.com.tw/wiki.php?n=7501:%E5%8F%A6%E4%B8%80%E4%BD%8D%E5%8D%8A%E4%BA%BA%E9%A6%AC" TargetMode="External"/><Relationship Id="rId190" Type="http://schemas.openxmlformats.org/officeDocument/2006/relationships/hyperlink" Target="http://wiki2.gamer.com.tw/wiki.php?n=7501:%E5%B0%91%E5%A5%B3%E7%9A%84%E8%AE%8A%E8%BA%AB%E6%95%85%E4%BA%8B" TargetMode="External"/><Relationship Id="rId204" Type="http://schemas.openxmlformats.org/officeDocument/2006/relationships/hyperlink" Target="http://wiki2.gamer.com.tw/wiki.php?n=7501:%E7%89%A7%E5%A4%AB%E5%B8%B6%E4%BE%86%E7%9A%84%E6%98%9F%E5%BA%A7" TargetMode="External"/><Relationship Id="rId225" Type="http://schemas.openxmlformats.org/officeDocument/2006/relationships/hyperlink" Target="http://wiki2.gamer.com.tw/wiki.php?n=7501:%E5%A4%A9%E6%96%87%E5%AD%B8%E5%9C%B0%E5%9C%96" TargetMode="External"/><Relationship Id="rId246" Type="http://schemas.openxmlformats.org/officeDocument/2006/relationships/hyperlink" Target="https://wiki2.gamer.com.tw/wiki.php?n=7501%3A%E8%81%96%E8%AA%95%E4%B9%8B%E6%98%9F&amp;ss=7501" TargetMode="External"/><Relationship Id="rId267" Type="http://schemas.openxmlformats.org/officeDocument/2006/relationships/hyperlink" Target="https://wiki2.gamer.com.tw/wiki.php?n=7501%3A%E5%8D%97%E6%96%B9%E7%9A%84%E9%B3%A5%E5%9C%A8%E5%8D%97%E6%96%B9%E7%9A%84%E7%A9%BA%E4%B8%AD&amp;ss=7501" TargetMode="External"/><Relationship Id="rId288" Type="http://schemas.openxmlformats.org/officeDocument/2006/relationships/hyperlink" Target="https://wiki2.gamer.com.tw/wiki.php?n=7501%3A%E8%A6%96%E8%AA%8D%E5%A4%A9%E9%AB%94%E7%99%BC%E7%8F%BE%E7%89%A9&amp;ss=7501&amp;mpath=" TargetMode="External"/><Relationship Id="rId106" Type="http://schemas.openxmlformats.org/officeDocument/2006/relationships/hyperlink" Target="http://wiki2.gamer.com.tw/wiki.php?n=7501%3A%E5%96%9D%E7%A5%9E%E9%85%92%E7%9A%84%E9%AD%9A&amp;ss=7501" TargetMode="External"/><Relationship Id="rId127" Type="http://schemas.openxmlformats.org/officeDocument/2006/relationships/hyperlink" Target="http://wiki2.gamer.com.tw/wiki.php?n=7501%3A%E5%93%A5%E7%99%BD%E5%B0%BC%E7%9A%84%E5%A7%94%E8%A8%97&amp;ss=7501" TargetMode="External"/><Relationship Id="rId313" Type="http://schemas.openxmlformats.org/officeDocument/2006/relationships/hyperlink" Target="https://wiki2.gamer.com.tw/wiki.php?n=7501%3A%E7%BE%8E%E9%BA%97%E7%9A%84%E6%98%9F%E7%BE%A4&amp;ss=7501" TargetMode="External"/><Relationship Id="rId10" Type="http://schemas.openxmlformats.org/officeDocument/2006/relationships/hyperlink" Target="https://wiki2.gamer.com.tw/wiki.php?n=7501:%E9%BB%83%E9%81%93%E5%8D%81%E4%BA%8C%E5%AE%AE%E7%B3%BB%E5%88%97" TargetMode="External"/><Relationship Id="rId31" Type="http://schemas.openxmlformats.org/officeDocument/2006/relationships/hyperlink" Target="https://wiki2.gamer.com.tw/wiki.php?n=7501%3A%E8%A6%96%E8%AA%8D%E5%A4%A9%E9%AB%94%E7%99%BC%E7%8F%BE%E7%89%A9&amp;ss=7501&amp;mpath=" TargetMode="External"/><Relationship Id="rId52" Type="http://schemas.openxmlformats.org/officeDocument/2006/relationships/hyperlink" Target="http://wiki2.gamer.com.tw/wiki.php?n=7501:%E5%B1%B1%E7%BE%8A%E5%92%8C%E9%AD%9A%E7%9A%84%E6%98%9F%E5%BA%A7" TargetMode="External"/><Relationship Id="rId73" Type="http://schemas.openxmlformats.org/officeDocument/2006/relationships/hyperlink" Target="http://wiki2.gamer.com.tw/wiki.php?n=7501%3A%E9%A0%90%E8%A8%80%E4%B8%AD%E7%9A%84%E5%BD%97%E6%98%9F%E5%87%BA%E7%8F%BE&amp;ss=7501" TargetMode="External"/><Relationship Id="rId94" Type="http://schemas.openxmlformats.org/officeDocument/2006/relationships/hyperlink" Target="http://wiki2.gamer.com.tw/wiki.php?n=7501:%E5%A4%A9%E4%B8%8A%E7%9A%84%E5%85%AC%E7%89%9B" TargetMode="External"/><Relationship Id="rId148" Type="http://schemas.openxmlformats.org/officeDocument/2006/relationships/hyperlink" Target="https://wiki2.gamer.com.tw/wiki.php?n=7501%3A%E5%9C%A8%E6%B3%95%E8%98%AD%E8%A5%BF%E5%88%B6%E5%AE%9A%E7%9A%84%E6%98%9F%E5%BA%A7&amp;ss=7501" TargetMode="External"/><Relationship Id="rId169" Type="http://schemas.openxmlformats.org/officeDocument/2006/relationships/hyperlink" Target="https://wiki2.gamer.com.tw/wiki.php?n=7501:%E5%A4%A9%E6%96%87%E5%AD%B8%E5%9C%B0%E5%9C%96" TargetMode="External"/><Relationship Id="rId334" Type="http://schemas.openxmlformats.org/officeDocument/2006/relationships/hyperlink" Target="https://wiki2.gamer.com.tw/wiki.php?n=7501%3A%E5%8F%A6%E4%B8%80%E5%80%8B%E5%8C%97%E6%A5%B5%E6%98%9F&amp;ss=7501" TargetMode="External"/><Relationship Id="rId355" Type="http://schemas.openxmlformats.org/officeDocument/2006/relationships/hyperlink" Target="https://wiki2.gamer.com.tw/wiki.php?n=7501:%E5%A4%A9%E6%96%87%E5%AD%B8%E5%9C%B0%E5%9C%96" TargetMode="External"/><Relationship Id="rId376" Type="http://schemas.openxmlformats.org/officeDocument/2006/relationships/hyperlink" Target="https://wiki2.gamer.com.tw/wiki.php?n=7501%3A%E5%A4%9C%E7%A9%BA%E4%B8%AD%E9%96%83%E8%80%80%E7%9A%84%E7%B4%85%E6%98%9F&amp;ss=7501" TargetMode="External"/><Relationship Id="rId4" Type="http://schemas.openxmlformats.org/officeDocument/2006/relationships/hyperlink" Target="https://wiki2.gamer.com.tw/wiki.php?n=7501:%E9%BB%83%E9%81%93%E5%8D%81%E4%BA%8C%E5%AE%AE%E7%B3%BB%E5%88%97" TargetMode="External"/><Relationship Id="rId180" Type="http://schemas.openxmlformats.org/officeDocument/2006/relationships/hyperlink" Target="https://wiki2.gamer.com.tw/wiki.php?n=7501:%E5%A4%A9%E6%96%87%E5%AD%B8%E5%9C%B0%E5%9C%96" TargetMode="External"/><Relationship Id="rId215" Type="http://schemas.openxmlformats.org/officeDocument/2006/relationships/hyperlink" Target="http://wiki2.gamer.com.tw/wiki.php?n=7501:%E8%A1%A3%E7%B4%A2%E6%AF%94%E4%BA%9E%E7%9A%84%E5%85%AC%E4%B8%BB" TargetMode="External"/><Relationship Id="rId236" Type="http://schemas.openxmlformats.org/officeDocument/2006/relationships/hyperlink" Target="http://wiki2.gamer.com.tw/wiki.php?n=7501:%E5%82%B3%E8%AA%AA%E4%B8%AD%E7%9A%84%E6%B5%81%E6%B5%AA%E8%A9%A9%E4%BA%BA" TargetMode="External"/><Relationship Id="rId257" Type="http://schemas.openxmlformats.org/officeDocument/2006/relationships/hyperlink" Target="https://wiki2.gamer.com.tw/wiki.php?n=7501:%E5%8B%9D%E8%B2%A0%E7%B5%90%E6%9E%9C" TargetMode="External"/><Relationship Id="rId278" Type="http://schemas.openxmlformats.org/officeDocument/2006/relationships/hyperlink" Target="https://wiki2.gamer.com.tw/wiki.php?n=7501%3A%E8%A6%96%E8%AA%8D%E5%A4%A9%E9%AB%94%E7%99%BC%E7%8F%BE%E7%89%A9&amp;ss=7501&amp;mpath=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wiki2.gamer.com.tw/wiki.php?n=7501:%E8%A6%96%E8%AA%8D%E5%A4%A9%E9%AB%94%E7%99%BC%E7%8F%BE%E7%89%A9" TargetMode="External"/><Relationship Id="rId18" Type="http://schemas.openxmlformats.org/officeDocument/2006/relationships/hyperlink" Target="https://wiki2.gamer.com.tw/wiki.php?n=7501:%E8%A6%96%E8%AA%8D%E5%A4%A9%E9%AB%94%E7%99%BC%E7%8F%BE%E7%89%A9" TargetMode="External"/><Relationship Id="rId26" Type="http://schemas.openxmlformats.org/officeDocument/2006/relationships/hyperlink" Target="https://wiki2.gamer.com.tw/wiki.php?n=7501:%E8%A6%96%E8%AA%8D%E5%A4%A9%E9%AB%94%E7%99%BC%E7%8F%BE%E7%89%A9" TargetMode="External"/><Relationship Id="rId39" Type="http://schemas.openxmlformats.org/officeDocument/2006/relationships/hyperlink" Target="https://wiki2.gamer.com.tw/wiki.php?n=7501:%E8%A6%96%E8%AA%8D%E5%A4%A9%E9%AB%94%E7%99%BC%E7%8F%BE%E7%89%A9" TargetMode="External"/><Relationship Id="rId21" Type="http://schemas.openxmlformats.org/officeDocument/2006/relationships/hyperlink" Target="https://wiki2.gamer.com.tw/wiki.php?n=7501:%E8%A6%96%E8%AA%8D%E5%A4%A9%E9%AB%94%E7%99%BC%E7%8F%BE%E7%89%A9" TargetMode="External"/><Relationship Id="rId34" Type="http://schemas.openxmlformats.org/officeDocument/2006/relationships/hyperlink" Target="https://wiki2.gamer.com.tw/wiki.php?n=7501:%E8%A6%96%E8%AA%8D%E5%A4%A9%E9%AB%94%E7%99%BC%E7%8F%BE%E7%89%A9" TargetMode="External"/><Relationship Id="rId42" Type="http://schemas.openxmlformats.org/officeDocument/2006/relationships/hyperlink" Target="https://wiki2.gamer.com.tw/wiki.php?n=7501:%E8%A6%96%E8%AA%8D%E5%A4%A9%E9%AB%94%E7%99%BC%E7%8F%BE%E7%89%A9" TargetMode="External"/><Relationship Id="rId47" Type="http://schemas.openxmlformats.org/officeDocument/2006/relationships/hyperlink" Target="https://wiki2.gamer.com.tw/wiki.php?n=7501:%E8%A6%96%E8%AA%8D%E5%A4%A9%E9%AB%94%E7%99%BC%E7%8F%BE%E7%89%A9" TargetMode="External"/><Relationship Id="rId50" Type="http://schemas.openxmlformats.org/officeDocument/2006/relationships/hyperlink" Target="https://wiki2.gamer.com.tw/wiki.php?n=7501:%E8%A6%96%E8%AA%8D%E5%A4%A9%E9%AB%94%E7%99%BC%E7%8F%BE%E7%89%A9" TargetMode="External"/><Relationship Id="rId55" Type="http://schemas.openxmlformats.org/officeDocument/2006/relationships/hyperlink" Target="https://wiki2.gamer.com.tw/wiki.php?n=7501:%E8%A6%96%E8%AA%8D%E5%A4%A9%E9%AB%94%E7%99%BC%E7%8F%BE%E7%89%A9" TargetMode="External"/><Relationship Id="rId63" Type="http://schemas.openxmlformats.org/officeDocument/2006/relationships/printerSettings" Target="../printerSettings/printerSettings10.bin"/><Relationship Id="rId7" Type="http://schemas.openxmlformats.org/officeDocument/2006/relationships/hyperlink" Target="https://wiki2.gamer.com.tw/wiki.php?n=7501:%E8%A6%96%E8%AA%8D%E5%A4%A9%E9%AB%94%E7%99%BC%E7%8F%BE%E7%89%A9" TargetMode="External"/><Relationship Id="rId2" Type="http://schemas.openxmlformats.org/officeDocument/2006/relationships/hyperlink" Target="https://wiki2.gamer.com.tw/wiki.php?n=7501:%E8%A6%96%E8%AA%8D%E5%A4%A9%E9%AB%94%E7%99%BC%E7%8F%BE%E7%89%A9" TargetMode="External"/><Relationship Id="rId16" Type="http://schemas.openxmlformats.org/officeDocument/2006/relationships/hyperlink" Target="https://wiki2.gamer.com.tw/wiki.php?n=7501:%E8%A6%96%E8%AA%8D%E5%A4%A9%E9%AB%94%E7%99%BC%E7%8F%BE%E7%89%A9" TargetMode="External"/><Relationship Id="rId20" Type="http://schemas.openxmlformats.org/officeDocument/2006/relationships/hyperlink" Target="https://wiki2.gamer.com.tw/wiki.php?n=7501:%E8%A6%96%E8%AA%8D%E5%A4%A9%E9%AB%94%E7%99%BC%E7%8F%BE%E7%89%A9" TargetMode="External"/><Relationship Id="rId29" Type="http://schemas.openxmlformats.org/officeDocument/2006/relationships/hyperlink" Target="https://wiki2.gamer.com.tw/wiki.php?n=7501:%E8%A6%96%E8%AA%8D%E5%A4%A9%E9%AB%94%E7%99%BC%E7%8F%BE%E7%89%A9" TargetMode="External"/><Relationship Id="rId41" Type="http://schemas.openxmlformats.org/officeDocument/2006/relationships/hyperlink" Target="https://wiki2.gamer.com.tw/wiki.php?n=7501:%E8%A6%96%E8%AA%8D%E5%A4%A9%E9%AB%94%E7%99%BC%E7%8F%BE%E7%89%A9" TargetMode="External"/><Relationship Id="rId54" Type="http://schemas.openxmlformats.org/officeDocument/2006/relationships/hyperlink" Target="https://wiki2.gamer.com.tw/wiki.php?n=7501:%E8%A6%96%E8%AA%8D%E5%A4%A9%E9%AB%94%E7%99%BC%E7%8F%BE%E7%89%A9" TargetMode="External"/><Relationship Id="rId62" Type="http://schemas.openxmlformats.org/officeDocument/2006/relationships/hyperlink" Target="https://wiki2.gamer.com.tw/wiki.php?n=7501:%E8%A6%96%E8%AA%8D%E5%A4%A9%E9%AB%94%E7%99%BC%E7%8F%BE%E7%89%A9" TargetMode="External"/><Relationship Id="rId1" Type="http://schemas.openxmlformats.org/officeDocument/2006/relationships/hyperlink" Target="https://wiki2.gamer.com.tw/wiki.php?n=7501:%E8%A6%96%E8%AA%8D%E5%A4%A9%E9%AB%94%E7%99%BC%E7%8F%BE%E7%89%A9" TargetMode="External"/><Relationship Id="rId6" Type="http://schemas.openxmlformats.org/officeDocument/2006/relationships/hyperlink" Target="https://wiki2.gamer.com.tw/wiki.php?n=7501:%E8%A6%96%E8%AA%8D%E5%A4%A9%E9%AB%94%E7%99%BC%E7%8F%BE%E7%89%A9" TargetMode="External"/><Relationship Id="rId11" Type="http://schemas.openxmlformats.org/officeDocument/2006/relationships/hyperlink" Target="https://wiki2.gamer.com.tw/wiki.php?n=7501:%E8%A6%96%E8%AA%8D%E5%A4%A9%E9%AB%94%E7%99%BC%E7%8F%BE%E7%89%A9" TargetMode="External"/><Relationship Id="rId24" Type="http://schemas.openxmlformats.org/officeDocument/2006/relationships/hyperlink" Target="https://wiki2.gamer.com.tw/wiki.php?n=7501:%E8%A6%96%E8%AA%8D%E5%A4%A9%E9%AB%94%E7%99%BC%E7%8F%BE%E7%89%A9" TargetMode="External"/><Relationship Id="rId32" Type="http://schemas.openxmlformats.org/officeDocument/2006/relationships/hyperlink" Target="https://wiki2.gamer.com.tw/wiki.php?n=7501:%E8%A6%96%E8%AA%8D%E5%A4%A9%E9%AB%94%E7%99%BC%E7%8F%BE%E7%89%A9" TargetMode="External"/><Relationship Id="rId37" Type="http://schemas.openxmlformats.org/officeDocument/2006/relationships/hyperlink" Target="https://wiki2.gamer.com.tw/wiki.php?n=7501:%E8%A6%96%E8%AA%8D%E5%A4%A9%E9%AB%94%E7%99%BC%E7%8F%BE%E7%89%A9" TargetMode="External"/><Relationship Id="rId40" Type="http://schemas.openxmlformats.org/officeDocument/2006/relationships/hyperlink" Target="https://wiki2.gamer.com.tw/wiki.php?n=7501:%E8%A6%96%E8%AA%8D%E5%A4%A9%E9%AB%94%E7%99%BC%E7%8F%BE%E7%89%A9" TargetMode="External"/><Relationship Id="rId45" Type="http://schemas.openxmlformats.org/officeDocument/2006/relationships/hyperlink" Target="https://wiki2.gamer.com.tw/wiki.php?n=7501:%E8%A6%96%E8%AA%8D%E5%A4%A9%E9%AB%94%E7%99%BC%E7%8F%BE%E7%89%A9" TargetMode="External"/><Relationship Id="rId53" Type="http://schemas.openxmlformats.org/officeDocument/2006/relationships/hyperlink" Target="https://wiki2.gamer.com.tw/wiki.php?n=7501:%E8%A6%96%E8%AA%8D%E5%A4%A9%E9%AB%94%E7%99%BC%E7%8F%BE%E7%89%A9" TargetMode="External"/><Relationship Id="rId58" Type="http://schemas.openxmlformats.org/officeDocument/2006/relationships/hyperlink" Target="https://wiki2.gamer.com.tw/wiki.php?n=7501:%E8%A6%96%E8%AA%8D%E5%A4%A9%E9%AB%94%E7%99%BC%E7%8F%BE%E7%89%A9" TargetMode="External"/><Relationship Id="rId5" Type="http://schemas.openxmlformats.org/officeDocument/2006/relationships/hyperlink" Target="https://wiki2.gamer.com.tw/wiki.php?n=7501:%E8%A6%96%E8%AA%8D%E5%A4%A9%E9%AB%94%E7%99%BC%E7%8F%BE%E7%89%A9" TargetMode="External"/><Relationship Id="rId15" Type="http://schemas.openxmlformats.org/officeDocument/2006/relationships/hyperlink" Target="https://wiki2.gamer.com.tw/wiki.php?n=7501:%E8%A6%96%E8%AA%8D%E5%A4%A9%E9%AB%94%E7%99%BC%E7%8F%BE%E7%89%A9" TargetMode="External"/><Relationship Id="rId23" Type="http://schemas.openxmlformats.org/officeDocument/2006/relationships/hyperlink" Target="https://wiki2.gamer.com.tw/wiki.php?n=7501:%E8%A6%96%E8%AA%8D%E5%A4%A9%E9%AB%94%E7%99%BC%E7%8F%BE%E7%89%A9" TargetMode="External"/><Relationship Id="rId28" Type="http://schemas.openxmlformats.org/officeDocument/2006/relationships/hyperlink" Target="https://wiki2.gamer.com.tw/wiki.php?n=7501:%E8%A6%96%E8%AA%8D%E5%A4%A9%E9%AB%94%E7%99%BC%E7%8F%BE%E7%89%A9" TargetMode="External"/><Relationship Id="rId36" Type="http://schemas.openxmlformats.org/officeDocument/2006/relationships/hyperlink" Target="https://wiki2.gamer.com.tw/wiki.php?n=7501:%E8%A6%96%E8%AA%8D%E5%A4%A9%E9%AB%94%E7%99%BC%E7%8F%BE%E7%89%A9" TargetMode="External"/><Relationship Id="rId49" Type="http://schemas.openxmlformats.org/officeDocument/2006/relationships/hyperlink" Target="https://wiki2.gamer.com.tw/wiki.php?n=7501:%E8%A6%96%E8%AA%8D%E5%A4%A9%E9%AB%94%E7%99%BC%E7%8F%BE%E7%89%A9" TargetMode="External"/><Relationship Id="rId57" Type="http://schemas.openxmlformats.org/officeDocument/2006/relationships/hyperlink" Target="https://wiki2.gamer.com.tw/wiki.php?n=7501:%E8%A6%96%E8%AA%8D%E5%A4%A9%E9%AB%94%E7%99%BC%E7%8F%BE%E7%89%A9" TargetMode="External"/><Relationship Id="rId61" Type="http://schemas.openxmlformats.org/officeDocument/2006/relationships/hyperlink" Target="https://wiki2.gamer.com.tw/wiki.php?n=7501:%E8%A6%96%E8%AA%8D%E5%A4%A9%E9%AB%94%E7%99%BC%E7%8F%BE%E7%89%A9" TargetMode="External"/><Relationship Id="rId10" Type="http://schemas.openxmlformats.org/officeDocument/2006/relationships/hyperlink" Target="https://wiki2.gamer.com.tw/wiki.php?n=7501:%E8%A6%96%E8%AA%8D%E5%A4%A9%E9%AB%94%E7%99%BC%E7%8F%BE%E7%89%A9" TargetMode="External"/><Relationship Id="rId19" Type="http://schemas.openxmlformats.org/officeDocument/2006/relationships/hyperlink" Target="https://wiki2.gamer.com.tw/wiki.php?n=7501:%E8%A6%96%E8%AA%8D%E5%A4%A9%E9%AB%94%E7%99%BC%E7%8F%BE%E7%89%A9" TargetMode="External"/><Relationship Id="rId31" Type="http://schemas.openxmlformats.org/officeDocument/2006/relationships/hyperlink" Target="https://wiki2.gamer.com.tw/wiki.php?n=7501:%E8%A6%96%E8%AA%8D%E5%A4%A9%E9%AB%94%E7%99%BC%E7%8F%BE%E7%89%A9" TargetMode="External"/><Relationship Id="rId44" Type="http://schemas.openxmlformats.org/officeDocument/2006/relationships/hyperlink" Target="https://wiki2.gamer.com.tw/wiki.php?n=7501:%E8%A6%96%E8%AA%8D%E5%A4%A9%E9%AB%94%E7%99%BC%E7%8F%BE%E7%89%A9" TargetMode="External"/><Relationship Id="rId52" Type="http://schemas.openxmlformats.org/officeDocument/2006/relationships/hyperlink" Target="https://wiki2.gamer.com.tw/wiki.php?n=7501:%E8%A6%96%E8%AA%8D%E5%A4%A9%E9%AB%94%E7%99%BC%E7%8F%BE%E7%89%A9" TargetMode="External"/><Relationship Id="rId60" Type="http://schemas.openxmlformats.org/officeDocument/2006/relationships/hyperlink" Target="https://wiki2.gamer.com.tw/wiki.php?n=7501:%E8%A6%96%E8%AA%8D%E5%A4%A9%E9%AB%94%E7%99%BC%E7%8F%BE%E7%89%A9" TargetMode="External"/><Relationship Id="rId4" Type="http://schemas.openxmlformats.org/officeDocument/2006/relationships/hyperlink" Target="https://wiki2.gamer.com.tw/wiki.php?n=7501:%E8%A6%96%E8%AA%8D%E5%A4%A9%E9%AB%94%E7%99%BC%E7%8F%BE%E7%89%A9" TargetMode="External"/><Relationship Id="rId9" Type="http://schemas.openxmlformats.org/officeDocument/2006/relationships/hyperlink" Target="https://wiki2.gamer.com.tw/wiki.php?n=7501:%E8%A6%96%E8%AA%8D%E5%A4%A9%E9%AB%94%E7%99%BC%E7%8F%BE%E7%89%A9" TargetMode="External"/><Relationship Id="rId14" Type="http://schemas.openxmlformats.org/officeDocument/2006/relationships/hyperlink" Target="https://wiki2.gamer.com.tw/wiki.php?n=7501:%E8%A6%96%E8%AA%8D%E5%A4%A9%E9%AB%94%E7%99%BC%E7%8F%BE%E7%89%A9" TargetMode="External"/><Relationship Id="rId22" Type="http://schemas.openxmlformats.org/officeDocument/2006/relationships/hyperlink" Target="https://wiki2.gamer.com.tw/wiki.php?n=7501:%E8%A6%96%E8%AA%8D%E5%A4%A9%E9%AB%94%E7%99%BC%E7%8F%BE%E7%89%A9" TargetMode="External"/><Relationship Id="rId27" Type="http://schemas.openxmlformats.org/officeDocument/2006/relationships/hyperlink" Target="https://wiki2.gamer.com.tw/wiki.php?n=7501:%E8%A6%96%E8%AA%8D%E5%A4%A9%E9%AB%94%E7%99%BC%E7%8F%BE%E7%89%A9" TargetMode="External"/><Relationship Id="rId30" Type="http://schemas.openxmlformats.org/officeDocument/2006/relationships/hyperlink" Target="https://wiki2.gamer.com.tw/wiki.php?n=7501:%E8%A6%96%E8%AA%8D%E5%A4%A9%E9%AB%94%E7%99%BC%E7%8F%BE%E7%89%A9" TargetMode="External"/><Relationship Id="rId35" Type="http://schemas.openxmlformats.org/officeDocument/2006/relationships/hyperlink" Target="https://wiki2.gamer.com.tw/wiki.php?n=7501:%E8%A6%96%E8%AA%8D%E5%A4%A9%E9%AB%94%E7%99%BC%E7%8F%BE%E7%89%A9" TargetMode="External"/><Relationship Id="rId43" Type="http://schemas.openxmlformats.org/officeDocument/2006/relationships/hyperlink" Target="https://wiki2.gamer.com.tw/wiki.php?n=7501:%E8%A6%96%E8%AA%8D%E5%A4%A9%E9%AB%94%E7%99%BC%E7%8F%BE%E7%89%A9" TargetMode="External"/><Relationship Id="rId48" Type="http://schemas.openxmlformats.org/officeDocument/2006/relationships/hyperlink" Target="https://wiki2.gamer.com.tw/wiki.php?n=7501:%E8%A6%96%E8%AA%8D%E5%A4%A9%E9%AB%94%E7%99%BC%E7%8F%BE%E7%89%A9" TargetMode="External"/><Relationship Id="rId56" Type="http://schemas.openxmlformats.org/officeDocument/2006/relationships/hyperlink" Target="https://wiki2.gamer.com.tw/wiki.php?n=7501:%E8%A6%96%E8%AA%8D%E5%A4%A9%E9%AB%94%E7%99%BC%E7%8F%BE%E7%89%A9" TargetMode="External"/><Relationship Id="rId64" Type="http://schemas.openxmlformats.org/officeDocument/2006/relationships/table" Target="../tables/table17.xml"/><Relationship Id="rId8" Type="http://schemas.openxmlformats.org/officeDocument/2006/relationships/hyperlink" Target="https://wiki2.gamer.com.tw/wiki.php?n=7501:%E8%A6%96%E8%AA%8D%E5%A4%A9%E9%AB%94%E7%99%BC%E7%8F%BE%E7%89%A9" TargetMode="External"/><Relationship Id="rId51" Type="http://schemas.openxmlformats.org/officeDocument/2006/relationships/hyperlink" Target="https://wiki2.gamer.com.tw/wiki.php?n=7501:%E8%A6%96%E8%AA%8D%E5%A4%A9%E9%AB%94%E7%99%BC%E7%8F%BE%E7%89%A9" TargetMode="External"/><Relationship Id="rId3" Type="http://schemas.openxmlformats.org/officeDocument/2006/relationships/hyperlink" Target="https://wiki2.gamer.com.tw/wiki.php?n=7501:%E8%A6%96%E8%AA%8D%E5%A4%A9%E9%AB%94%E7%99%BC%E7%8F%BE%E7%89%A9" TargetMode="External"/><Relationship Id="rId12" Type="http://schemas.openxmlformats.org/officeDocument/2006/relationships/hyperlink" Target="https://wiki2.gamer.com.tw/wiki.php?n=7501:%E8%A6%96%E8%AA%8D%E5%A4%A9%E9%AB%94%E7%99%BC%E7%8F%BE%E7%89%A9" TargetMode="External"/><Relationship Id="rId17" Type="http://schemas.openxmlformats.org/officeDocument/2006/relationships/hyperlink" Target="https://wiki2.gamer.com.tw/wiki.php?n=7501:%E8%A6%96%E8%AA%8D%E5%A4%A9%E9%AB%94%E7%99%BC%E7%8F%BE%E7%89%A9" TargetMode="External"/><Relationship Id="rId25" Type="http://schemas.openxmlformats.org/officeDocument/2006/relationships/hyperlink" Target="https://wiki2.gamer.com.tw/wiki.php?n=7501:%E8%A6%96%E8%AA%8D%E5%A4%A9%E9%AB%94%E7%99%BC%E7%8F%BE%E7%89%A9" TargetMode="External"/><Relationship Id="rId33" Type="http://schemas.openxmlformats.org/officeDocument/2006/relationships/hyperlink" Target="https://wiki2.gamer.com.tw/wiki.php?n=7501:%E8%A6%96%E8%AA%8D%E5%A4%A9%E9%AB%94%E7%99%BC%E7%8F%BE%E7%89%A9" TargetMode="External"/><Relationship Id="rId38" Type="http://schemas.openxmlformats.org/officeDocument/2006/relationships/hyperlink" Target="https://wiki2.gamer.com.tw/wiki.php?n=7501:%E8%A6%96%E8%AA%8D%E5%A4%A9%E9%AB%94%E7%99%BC%E7%8F%BE%E7%89%A9" TargetMode="External"/><Relationship Id="rId46" Type="http://schemas.openxmlformats.org/officeDocument/2006/relationships/hyperlink" Target="https://wiki2.gamer.com.tw/wiki.php?n=7501:%E8%A6%96%E8%AA%8D%E5%A4%A9%E9%AB%94%E7%99%BC%E7%8F%BE%E7%89%A9" TargetMode="External"/><Relationship Id="rId59" Type="http://schemas.openxmlformats.org/officeDocument/2006/relationships/hyperlink" Target="https://wiki2.gamer.com.tw/wiki.php?n=7501:%E8%A6%96%E8%AA%8D%E5%A4%A9%E9%AB%94%E7%99%BC%E7%8F%BE%E7%89%A9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iki2.gamer.com.tw/wiki.php?n=7501%3A%E7%AF%9D%E7%81%AB%E7%9A%84%E5%82%B3%E8%AA%AA&amp;ss=7501" TargetMode="External"/><Relationship Id="rId13" Type="http://schemas.openxmlformats.org/officeDocument/2006/relationships/hyperlink" Target="https://wiki2.gamer.com.tw/wiki.php?n=7501%3A%E6%B0%B4%E4%B9%8B%E7%B2%BE%E9%9D%88%E7%9A%84%E5%82%B3%E8%AA%AA&amp;ss=7501" TargetMode="External"/><Relationship Id="rId18" Type="http://schemas.openxmlformats.org/officeDocument/2006/relationships/hyperlink" Target="https://wiki2.gamer.com.tw/wiki.php?n=7501%3A%E9%97%9C%E6%96%BC%E9%80%9A%E9%81%8E%E5%84%80%E5%BC%8F%E7%9A%84%E5%82%B3%E8%AA%AA&amp;ss=7501" TargetMode="External"/><Relationship Id="rId3" Type="http://schemas.openxmlformats.org/officeDocument/2006/relationships/hyperlink" Target="http://gvdb.mydns.jp/r/sEXt5UT8K8" TargetMode="External"/><Relationship Id="rId21" Type="http://schemas.openxmlformats.org/officeDocument/2006/relationships/hyperlink" Target="https://wiki2.gamer.com.tw/wiki.php?n=7501:%E8%A6%81%E5%A1%9E%E5%B3%B6%E5%89%AF%E6%9C%AC" TargetMode="External"/><Relationship Id="rId7" Type="http://schemas.openxmlformats.org/officeDocument/2006/relationships/hyperlink" Target="https://wiki2.gamer.com.tw/wiki.php?n=7501%3A%E7%84%A1%E5%BD%A2%E5%B9%BD%E9%9D%88%E7%9A%84%E5%82%B3%E8%AA%AA&amp;ss=7501" TargetMode="External"/><Relationship Id="rId12" Type="http://schemas.openxmlformats.org/officeDocument/2006/relationships/hyperlink" Target="https://wiki2.gamer.com.tw/wiki.php?n=7501%3A%E7%81%AB%E7%90%83%E9%9A%8A%E5%88%97%E7%9A%84%E5%82%B3%E8%AA%AA&amp;ss=7501" TargetMode="External"/><Relationship Id="rId17" Type="http://schemas.openxmlformats.org/officeDocument/2006/relationships/hyperlink" Target="https://wiki2.gamer.com.tw/wiki.php?n=7501%3A%E6%83%A1%E9%AD%94%E6%BC%A9%E6%B8%A6%E7%9A%84%E5%82%B3%E8%AA%AA&amp;ss=7501" TargetMode="External"/><Relationship Id="rId2" Type="http://schemas.openxmlformats.org/officeDocument/2006/relationships/hyperlink" Target="http://gvdb.mydns.jp/r/wL4aQB45ty" TargetMode="External"/><Relationship Id="rId16" Type="http://schemas.openxmlformats.org/officeDocument/2006/relationships/hyperlink" Target="https://wiki2.gamer.com.tw/wiki.php?n=7501%3A%E6%BD%94%E7%99%BD%E8%80%8C%E6%9F%94%E8%BB%9F%E7%9A%84%E7%94%9F%E7%89%A9%E7%9A%84%E5%82%B3%E8%AA%AA&amp;ss=7501" TargetMode="External"/><Relationship Id="rId20" Type="http://schemas.openxmlformats.org/officeDocument/2006/relationships/hyperlink" Target="https://wiki2.gamer.com.tw/wiki.php?n=7501:%E5%A4%A7%E7%87%88%E5%A1%94%E5%89%AF%E6%9C%AC" TargetMode="External"/><Relationship Id="rId1" Type="http://schemas.openxmlformats.org/officeDocument/2006/relationships/hyperlink" Target="http://gvdb.mydns.jp/db/module/QuestDB/action/QuestShow?id=6185" TargetMode="External"/><Relationship Id="rId6" Type="http://schemas.openxmlformats.org/officeDocument/2006/relationships/hyperlink" Target="https://wiki2.gamer.com.tw/wiki.php?n=7501%3A%E9%97%9C%E6%96%BC%E7%90%86%E6%83%B3%E5%9C%8B%E7%9A%84%E5%82%B3%E8%AA%AA&amp;ss=7501" TargetMode="External"/><Relationship Id="rId11" Type="http://schemas.openxmlformats.org/officeDocument/2006/relationships/hyperlink" Target="https://wiki2.gamer.com.tw/wiki.php?n=7501%3A%E9%97%9C%E6%96%BC%E9%9B%B7%E4%B9%8B%E7%B2%BE%E9%9D%88%E7%9A%84%E5%82%B3%E8%AA%AA&amp;ss=7501" TargetMode="External"/><Relationship Id="rId24" Type="http://schemas.openxmlformats.org/officeDocument/2006/relationships/table" Target="../tables/table18.xml"/><Relationship Id="rId5" Type="http://schemas.openxmlformats.org/officeDocument/2006/relationships/hyperlink" Target="http://gvdb.mydns.jp/r/k2zcpeaUeG" TargetMode="External"/><Relationship Id="rId15" Type="http://schemas.openxmlformats.org/officeDocument/2006/relationships/hyperlink" Target="https://wiki2.gamer.com.tw/wiki.php?n=7501%3A%E6%B2%BB%E7%99%92%E7%96%BE%E7%97%85%E7%9A%84%E6%B0%B4%E6%B1%A0%E7%9A%84%E5%82%B3%E8%AA%AA&amp;ss=7501" TargetMode="External"/><Relationship Id="rId23" Type="http://schemas.openxmlformats.org/officeDocument/2006/relationships/printerSettings" Target="../printerSettings/printerSettings11.bin"/><Relationship Id="rId10" Type="http://schemas.openxmlformats.org/officeDocument/2006/relationships/hyperlink" Target="https://wiki2.gamer.com.tw/wiki.php?n=7501%3A%E9%97%9C%E6%96%BC%E5%BD%A9%E8%99%B9%E7%9A%84%E5%82%B3%E8%AA%AA&amp;ss=7501" TargetMode="External"/><Relationship Id="rId19" Type="http://schemas.openxmlformats.org/officeDocument/2006/relationships/hyperlink" Target="https://wiki2.gamer.com.tw/wiki.php?n=7501%3A%E4%B8%96%E7%95%8C%E7%9B%A1%E9%A0%AD%E7%9A%84%E5%82%B3%E8%AA%AA&amp;ss=7501" TargetMode="External"/><Relationship Id="rId4" Type="http://schemas.openxmlformats.org/officeDocument/2006/relationships/hyperlink" Target="http://gvdb.mydns.jp/r/RDUmo2IBkU" TargetMode="External"/><Relationship Id="rId9" Type="http://schemas.openxmlformats.org/officeDocument/2006/relationships/hyperlink" Target="https://wiki2.gamer.com.tw/wiki.php?n=7501%3A%E9%97%9C%E6%96%BC%E6%B5%B7%E4%B8%AD%E5%B7%A8%E4%BA%BA%E7%9A%84%E5%82%B3%E8%AA%AA&amp;ss=7501" TargetMode="External"/><Relationship Id="rId14" Type="http://schemas.openxmlformats.org/officeDocument/2006/relationships/hyperlink" Target="https://wiki2.gamer.com.tw/wiki.php?n=7501%3A%E9%97%9C%E6%96%BC%E3%80%8C%E5%BE%A9%E6%B4%BB%E3%80%8D%E7%9A%84%E5%82%B3%E8%AA%AA&amp;ss=7501" TargetMode="External"/><Relationship Id="rId22" Type="http://schemas.openxmlformats.org/officeDocument/2006/relationships/hyperlink" Target="http://gvdb.mydns.jp/r/e3KNNSms9N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%3A%E5%8A%A0%E5%8B%92%E6%AF%94%E2%80%A7%E4%B8%AD%E7%BE%8E%E6%B8%AF%E5%8F%A3&amp;ss=7501" TargetMode="External"/><Relationship Id="rId117" Type="http://schemas.openxmlformats.org/officeDocument/2006/relationships/hyperlink" Target="http://wiki2.gamer.com.tw/wiki.php?n=7501%3A%E8%A5%BF%E6%AD%90%E6%B8%AF%E5%8F%A3&amp;ss=7501" TargetMode="External"/><Relationship Id="rId21" Type="http://schemas.openxmlformats.org/officeDocument/2006/relationships/hyperlink" Target="http://wiki2.gamer.com.tw/wiki.php?n=7501%3A%E6%9D%B1%E5%8D%97%E4%BA%9E%E6%B8%AF%E5%8F%A3&amp;ss=7501" TargetMode="External"/><Relationship Id="rId42" Type="http://schemas.openxmlformats.org/officeDocument/2006/relationships/hyperlink" Target="http://wiki2.gamer.com.tw/wiki.php?n=7501%3A%E5%8A%A0%E5%8B%92%E6%AF%94%E2%80%A7%E4%B8%AD%E7%BE%8E%E6%B8%AF%E5%8F%A3&amp;ss=7501" TargetMode="External"/><Relationship Id="rId47" Type="http://schemas.openxmlformats.org/officeDocument/2006/relationships/hyperlink" Target="http://wiki2.gamer.com.tw/wiki.php?n=7501%3A%E5%8A%A0%E5%8B%92%E6%AF%94%E2%80%A7%E4%B8%AD%E7%BE%8E%E6%B8%AF%E5%8F%A3&amp;ss=7501" TargetMode="External"/><Relationship Id="rId63" Type="http://schemas.openxmlformats.org/officeDocument/2006/relationships/hyperlink" Target="http://wiki2.gamer.com.tw/wiki.php?n=7501%3A%E6%9D%B1%E9%9D%9E%E2%80%A7%E5%8D%B0%E5%BA%A6%E6%B4%8B%E6%B8%AF%E5%8F%A3&amp;ss=7501" TargetMode="External"/><Relationship Id="rId68" Type="http://schemas.openxmlformats.org/officeDocument/2006/relationships/hyperlink" Target="http://wiki2.gamer.com.tw/wiki.php?n=7501%3A%E6%9D%B1%E9%9D%9E%E2%80%A7%E5%8D%B0%E5%BA%A6%E6%B4%8B%E6%B8%AF%E5%8F%A3&amp;ss=7501" TargetMode="External"/><Relationship Id="rId84" Type="http://schemas.openxmlformats.org/officeDocument/2006/relationships/hyperlink" Target="http://wiki2.gamer.com.tw/wiki.php?n=7501%3A%E8%A5%BF%E9%9D%9E%E6%B8%AF%E5%8F%A3&amp;ss=7501" TargetMode="External"/><Relationship Id="rId89" Type="http://schemas.openxmlformats.org/officeDocument/2006/relationships/hyperlink" Target="http://wiki2.gamer.com.tw/wiki.php?n=7501%3A%E8%A5%BF%E9%9D%9E%E6%B8%AF%E5%8F%A3&amp;ss=7501" TargetMode="External"/><Relationship Id="rId112" Type="http://schemas.openxmlformats.org/officeDocument/2006/relationships/hyperlink" Target="http://wiki2.gamer.com.tw/wiki.php?n=7501%3A%E5%8C%97%E6%AD%90%E6%B8%AF%E5%8F%A3&amp;ss=7501" TargetMode="External"/><Relationship Id="rId133" Type="http://schemas.openxmlformats.org/officeDocument/2006/relationships/hyperlink" Target="http://wiki2.gamer.com.tw/wiki.php?n=7501%3A%E8%A5%BF%E6%AD%90%E6%B8%AF%E5%8F%A3&amp;ss=7501" TargetMode="External"/><Relationship Id="rId138" Type="http://schemas.openxmlformats.org/officeDocument/2006/relationships/hyperlink" Target="http://wiki2.gamer.com.tw/wiki.php?n=7501%3A%E8%A5%BF%E6%AD%90%E6%B8%AF%E5%8F%A3&amp;ss=7501" TargetMode="External"/><Relationship Id="rId154" Type="http://schemas.openxmlformats.org/officeDocument/2006/relationships/hyperlink" Target="http://wiki2.gamer.com.tw/wiki.php?n=7501%3A%E8%A5%BF%E6%AD%90%E6%B8%AF%E5%8F%A3&amp;ss=7501" TargetMode="External"/><Relationship Id="rId159" Type="http://schemas.openxmlformats.org/officeDocument/2006/relationships/hyperlink" Target="http://wiki2.gamer.com.tw/wiki.php?n=7501%3A%E5%8A%A0%E5%8B%92%E6%AF%94%E2%80%A7%E4%B8%AD%E7%BE%8E%E6%B8%AF%E5%8F%A3&amp;ss=7501" TargetMode="External"/><Relationship Id="rId175" Type="http://schemas.openxmlformats.org/officeDocument/2006/relationships/hyperlink" Target="http://wiki2.gamer.com.tw/wiki.php?n=7501%3A%E5%8C%97%E6%AD%90%E6%B8%AF%E5%8F%A3&amp;ss=7501" TargetMode="External"/><Relationship Id="rId170" Type="http://schemas.openxmlformats.org/officeDocument/2006/relationships/hyperlink" Target="http://wiki2.gamer.com.tw/wiki.php?n=7501%3A%E5%A4%A7%E6%B4%8B%E6%B4%B2%E6%B8%AF%E5%8F%A3&amp;ss=7501" TargetMode="External"/><Relationship Id="rId191" Type="http://schemas.openxmlformats.org/officeDocument/2006/relationships/hyperlink" Target="http://wiki2.gamer.com.tw/wiki.php?n=7501%3A%E8%A5%BF%E9%9D%9E%E6%B8%AF%E5%8F%A3&amp;ss=7501" TargetMode="External"/><Relationship Id="rId16" Type="http://schemas.openxmlformats.org/officeDocument/2006/relationships/hyperlink" Target="http://wiki2.gamer.com.tw/wiki.php?n=7501%3A%E6%9D%B1%E5%8D%97%E4%BA%9E%E6%B8%AF%E5%8F%A3&amp;ss=7501" TargetMode="External"/><Relationship Id="rId107" Type="http://schemas.openxmlformats.org/officeDocument/2006/relationships/hyperlink" Target="http://wiki2.gamer.com.tw/wiki.php?n=7501%3A%E5%8C%97%E6%AD%90%E6%B8%AF%E5%8F%A3&amp;ss=7501" TargetMode="External"/><Relationship Id="rId11" Type="http://schemas.openxmlformats.org/officeDocument/2006/relationships/hyperlink" Target="http://wiki2.gamer.com.tw/wiki.php?n=7501%3A%E6%9D%B1%E5%8D%97%E4%BA%9E%E6%B8%AF%E5%8F%A3&amp;ss=7501" TargetMode="External"/><Relationship Id="rId32" Type="http://schemas.openxmlformats.org/officeDocument/2006/relationships/hyperlink" Target="http://wiki2.gamer.com.tw/wiki.php?n=7501%3A%E5%8D%97%E7%BE%8E%E6%B8%AF%E5%8F%A3&amp;ss=7501" TargetMode="External"/><Relationship Id="rId37" Type="http://schemas.openxmlformats.org/officeDocument/2006/relationships/hyperlink" Target="http://wiki2.gamer.com.tw/wiki.php?n=7501%3A%E5%8A%A0%E5%8B%92%E6%AF%94%E2%80%A7%E4%B8%AD%E7%BE%8E%E6%B8%AF%E5%8F%A3&amp;ss=7501" TargetMode="External"/><Relationship Id="rId53" Type="http://schemas.openxmlformats.org/officeDocument/2006/relationships/hyperlink" Target="http://wiki2.gamer.com.tw/wiki.php?n=7501%3A%E6%9D%B1%E9%9D%9E%E2%80%A7%E5%8D%B0%E5%BA%A6%E6%B4%8B%E6%B8%AF%E5%8F%A3&amp;ss=7501" TargetMode="External"/><Relationship Id="rId58" Type="http://schemas.openxmlformats.org/officeDocument/2006/relationships/hyperlink" Target="http://wiki2.gamer.com.tw/wiki.php?n=7501%3A%E6%9D%B1%E9%9D%9E%E2%80%A7%E5%8D%B0%E5%BA%A6%E6%B4%8B%E6%B8%AF%E5%8F%A3&amp;ss=7501" TargetMode="External"/><Relationship Id="rId74" Type="http://schemas.openxmlformats.org/officeDocument/2006/relationships/hyperlink" Target="http://wiki2.gamer.com.tw/wiki.php?n=7501%3A%E5%8D%97%E9%9D%9E%E6%B8%AF%E5%8F%A3&amp;ss=7501" TargetMode="External"/><Relationship Id="rId79" Type="http://schemas.openxmlformats.org/officeDocument/2006/relationships/hyperlink" Target="http://wiki2.gamer.com.tw/wiki.php?n=7501%3A%E5%8D%97%E9%9D%9E%E6%B8%AF%E5%8F%A3&amp;ss=7501" TargetMode="External"/><Relationship Id="rId102" Type="http://schemas.openxmlformats.org/officeDocument/2006/relationships/hyperlink" Target="http://wiki2.gamer.com.tw/wiki.php?n=7501%3A%E6%9D%B1%E6%AD%90%E6%B8%AF%E5%8F%A3&amp;ss=7501" TargetMode="External"/><Relationship Id="rId123" Type="http://schemas.openxmlformats.org/officeDocument/2006/relationships/hyperlink" Target="http://wiki2.gamer.com.tw/wiki.php?n=7501%3A%E5%8C%97%E6%AD%90%E6%B8%AF%E5%8F%A3&amp;ss=7501" TargetMode="External"/><Relationship Id="rId128" Type="http://schemas.openxmlformats.org/officeDocument/2006/relationships/hyperlink" Target="http://wiki2.gamer.com.tw/wiki.php?n=7501%3A%E6%9D%B1%E6%AD%90%E6%B8%AF%E5%8F%A3&amp;ss=7501" TargetMode="External"/><Relationship Id="rId144" Type="http://schemas.openxmlformats.org/officeDocument/2006/relationships/hyperlink" Target="http://wiki2.gamer.com.tw/wiki.php?n=7501%3A%E5%8C%97%E6%AD%90%E6%B8%AF%E5%8F%A3&amp;ss=7501" TargetMode="External"/><Relationship Id="rId149" Type="http://schemas.openxmlformats.org/officeDocument/2006/relationships/hyperlink" Target="http://wiki2.gamer.com.tw/wiki.php?n=7501%3A%E8%A5%BF%E6%AD%90%E6%B8%AF%E5%8F%A3&amp;ss=7501" TargetMode="External"/><Relationship Id="rId5" Type="http://schemas.openxmlformats.org/officeDocument/2006/relationships/hyperlink" Target="http://wiki2.gamer.com.tw/wiki.php?n=7501%3A%E6%9D%B1%E5%8D%97%E4%BA%9E%E6%B8%AF%E5%8F%A3&amp;ss=7501" TargetMode="External"/><Relationship Id="rId90" Type="http://schemas.openxmlformats.org/officeDocument/2006/relationships/hyperlink" Target="http://wiki2.gamer.com.tw/wiki.php?n=7501%3A%E8%A5%BF%E9%9D%9E%E6%B8%AF%E5%8F%A3&amp;ss=7501" TargetMode="External"/><Relationship Id="rId95" Type="http://schemas.openxmlformats.org/officeDocument/2006/relationships/hyperlink" Target="http://wiki2.gamer.com.tw/wiki.php?n=7501%3A%E6%9D%B1%E6%AD%90%E6%B8%AF%E5%8F%A3&amp;ss=7501" TargetMode="External"/><Relationship Id="rId160" Type="http://schemas.openxmlformats.org/officeDocument/2006/relationships/hyperlink" Target="http://wiki2.gamer.com.tw/wiki.php?n=7501%3A%E6%9D%B1%E4%BA%9E%E6%B8%AF%E5%8F%A3&amp;ss=7501&amp;mpath=,57," TargetMode="External"/><Relationship Id="rId165" Type="http://schemas.openxmlformats.org/officeDocument/2006/relationships/hyperlink" Target="http://wiki2.gamer.com.tw/wiki.php?n=7501%3A%E5%A4%A7%E6%B4%8B%E6%B4%B2%E6%B8%AF%E5%8F%A3&amp;ss=7501" TargetMode="External"/><Relationship Id="rId181" Type="http://schemas.openxmlformats.org/officeDocument/2006/relationships/hyperlink" Target="http://wiki2.gamer.com.tw/wiki.php?n=7501%3A%E8%A5%BF%E6%AD%90%E6%B8%AF%E5%8F%A3&amp;ss=7501" TargetMode="External"/><Relationship Id="rId186" Type="http://schemas.openxmlformats.org/officeDocument/2006/relationships/hyperlink" Target="http://wiki2.gamer.com.tw/wiki.php?n=7501%3A%E6%B8%AF%E5%8F%A3&amp;ss=7501&amp;mpath=" TargetMode="External"/><Relationship Id="rId22" Type="http://schemas.openxmlformats.org/officeDocument/2006/relationships/hyperlink" Target="http://wiki2.gamer.com.tw/wiki.php?n=7501%3A%E5%8A%A0%E5%8B%92%E6%AF%94%E2%80%A7%E4%B8%AD%E7%BE%8E%E6%B8%AF%E5%8F%A3&amp;ss=7501" TargetMode="External"/><Relationship Id="rId27" Type="http://schemas.openxmlformats.org/officeDocument/2006/relationships/hyperlink" Target="http://wiki2.gamer.com.tw/wiki.php?n=7501%3A%E5%8A%A0%E5%8B%92%E6%AF%94%E2%80%A7%E4%B8%AD%E7%BE%8E%E6%B8%AF%E5%8F%A3&amp;ss=7501" TargetMode="External"/><Relationship Id="rId43" Type="http://schemas.openxmlformats.org/officeDocument/2006/relationships/hyperlink" Target="http://wiki2.gamer.com.tw/wiki.php?n=7501%3A%E5%8A%A0%E5%8B%92%E6%AF%94%E2%80%A7%E4%B8%AD%E7%BE%8E%E6%B8%AF%E5%8F%A3&amp;ss=7501" TargetMode="External"/><Relationship Id="rId48" Type="http://schemas.openxmlformats.org/officeDocument/2006/relationships/hyperlink" Target="http://wiki2.gamer.com.tw/wiki.php?n=7501%3A%E5%8A%A0%E5%8B%92%E6%AF%94%E2%80%A7%E4%B8%AD%E7%BE%8E%E6%B8%AF%E5%8F%A3&amp;ss=7501" TargetMode="External"/><Relationship Id="rId64" Type="http://schemas.openxmlformats.org/officeDocument/2006/relationships/hyperlink" Target="http://wiki2.gamer.com.tw/wiki.php?n=7501%3A%E6%9D%B1%E9%9D%9E%E2%80%A7%E5%8D%B0%E5%BA%A6%E6%B4%8B%E6%B8%AF%E5%8F%A3&amp;ss=7501" TargetMode="External"/><Relationship Id="rId69" Type="http://schemas.openxmlformats.org/officeDocument/2006/relationships/hyperlink" Target="http://wiki2.gamer.com.tw/wiki.php?n=7501%3A%E8%A5%BF%E6%AD%90%E6%B8%AF%E5%8F%A3&amp;ss=7501" TargetMode="External"/><Relationship Id="rId113" Type="http://schemas.openxmlformats.org/officeDocument/2006/relationships/hyperlink" Target="http://wiki2.gamer.com.tw/wiki.php?n=7501%3A%E8%A5%BF%E6%AD%90%E6%B8%AF%E5%8F%A3&amp;ss=7501" TargetMode="External"/><Relationship Id="rId118" Type="http://schemas.openxmlformats.org/officeDocument/2006/relationships/hyperlink" Target="http://wiki2.gamer.com.tw/wiki.php?n=7501%3A%E5%8C%97%E6%AD%90%E6%B8%AF%E5%8F%A3&amp;ss=7501" TargetMode="External"/><Relationship Id="rId134" Type="http://schemas.openxmlformats.org/officeDocument/2006/relationships/hyperlink" Target="http://wiki2.gamer.com.tw/wiki.php?n=7501%3A%E5%8C%97%E6%AD%90%E6%B8%AF%E5%8F%A3&amp;ss=7501" TargetMode="External"/><Relationship Id="rId139" Type="http://schemas.openxmlformats.org/officeDocument/2006/relationships/hyperlink" Target="http://wiki2.gamer.com.tw/wiki.php?n=7501%3A%E6%9D%B1%E6%AD%90%E6%B8%AF%E5%8F%A3&amp;ss=7501" TargetMode="External"/><Relationship Id="rId80" Type="http://schemas.openxmlformats.org/officeDocument/2006/relationships/hyperlink" Target="http://wiki2.gamer.com.tw/wiki.php?n=7501%3A%E5%8D%97%E9%9D%9E%E6%B8%AF%E5%8F%A3&amp;ss=7501" TargetMode="External"/><Relationship Id="rId85" Type="http://schemas.openxmlformats.org/officeDocument/2006/relationships/hyperlink" Target="http://wiki2.gamer.com.tw/wiki.php?n=7501%3A%E8%A5%BF%E9%9D%9E%E6%B8%AF%E5%8F%A3&amp;ss=7501" TargetMode="External"/><Relationship Id="rId150" Type="http://schemas.openxmlformats.org/officeDocument/2006/relationships/hyperlink" Target="http://wiki2.gamer.com.tw/wiki.php?n=7501%3A%E5%8C%97%E6%AD%90%E6%B8%AF%E5%8F%A3&amp;ss=7501" TargetMode="External"/><Relationship Id="rId155" Type="http://schemas.openxmlformats.org/officeDocument/2006/relationships/hyperlink" Target="http://wiki2.gamer.com.tw/wiki.php?n=7501%3A%E8%A5%BF%E6%AD%90%E6%B8%AF%E5%8F%A3&amp;ss=7501" TargetMode="External"/><Relationship Id="rId171" Type="http://schemas.openxmlformats.org/officeDocument/2006/relationships/hyperlink" Target="http://wiki2.gamer.com.tw/wiki.php?n=7501%3A%E5%8C%97%E6%AD%90%E6%B8%AF%E5%8F%A3&amp;ss=7501" TargetMode="External"/><Relationship Id="rId176" Type="http://schemas.openxmlformats.org/officeDocument/2006/relationships/hyperlink" Target="http://wiki2.gamer.com.tw/wiki.php?n=7501%3A%E5%8C%97%E6%AD%90%E6%B8%AF%E5%8F%A3&amp;ss=7501" TargetMode="External"/><Relationship Id="rId192" Type="http://schemas.openxmlformats.org/officeDocument/2006/relationships/table" Target="../tables/table19.xml"/><Relationship Id="rId12" Type="http://schemas.openxmlformats.org/officeDocument/2006/relationships/hyperlink" Target="http://wiki2.gamer.com.tw/wiki.php?n=7501%3A%E6%9D%B1%E5%8D%97%E4%BA%9E%E6%B8%AF%E5%8F%A3&amp;ss=7501" TargetMode="External"/><Relationship Id="rId17" Type="http://schemas.openxmlformats.org/officeDocument/2006/relationships/hyperlink" Target="http://wiki2.gamer.com.tw/wiki.php?n=7501%3A%E6%9D%B1%E5%8D%97%E4%BA%9E%E6%B8%AF%E5%8F%A3&amp;ss=7501" TargetMode="External"/><Relationship Id="rId33" Type="http://schemas.openxmlformats.org/officeDocument/2006/relationships/hyperlink" Target="http://wiki2.gamer.com.tw/wiki.php?n=7501%3A%E5%8D%97%E7%BE%8E%E6%B8%AF%E5%8F%A3&amp;ss=7501" TargetMode="External"/><Relationship Id="rId38" Type="http://schemas.openxmlformats.org/officeDocument/2006/relationships/hyperlink" Target="http://wiki2.gamer.com.tw/wiki.php?n=7501%3A%E5%8A%A0%E5%8B%92%E6%AF%94%E2%80%A7%E4%B8%AD%E7%BE%8E%E6%B8%AF%E5%8F%A3&amp;ss=7501" TargetMode="External"/><Relationship Id="rId59" Type="http://schemas.openxmlformats.org/officeDocument/2006/relationships/hyperlink" Target="http://wiki2.gamer.com.tw/wiki.php?n=7501%3A%E6%9D%B1%E9%9D%9E%E2%80%A7%E5%8D%B0%E5%BA%A6%E6%B4%8B%E6%B8%AF%E5%8F%A3&amp;ss=7501" TargetMode="External"/><Relationship Id="rId103" Type="http://schemas.openxmlformats.org/officeDocument/2006/relationships/hyperlink" Target="http://wiki2.gamer.com.tw/wiki.php?n=7501%3A%E5%8C%97%E6%AD%90%E6%B8%AF%E5%8F%A3&amp;ss=7501" TargetMode="External"/><Relationship Id="rId108" Type="http://schemas.openxmlformats.org/officeDocument/2006/relationships/hyperlink" Target="http://wiki2.gamer.com.tw/wiki.php?n=7501%3A%E6%9D%B1%E6%AD%90%E6%B8%AF%E5%8F%A3&amp;ss=7501" TargetMode="External"/><Relationship Id="rId124" Type="http://schemas.openxmlformats.org/officeDocument/2006/relationships/hyperlink" Target="http://wiki2.gamer.com.tw/wiki.php?n=7501%3A%E8%A5%BF%E6%AD%90%E6%B8%AF%E5%8F%A3&amp;ss=7501" TargetMode="External"/><Relationship Id="rId129" Type="http://schemas.openxmlformats.org/officeDocument/2006/relationships/hyperlink" Target="http://wiki2.gamer.com.tw/wiki.php?n=7501%3A%E6%9D%B1%E6%AD%90%E6%B8%AF%E5%8F%A3&amp;ss=7501" TargetMode="External"/><Relationship Id="rId54" Type="http://schemas.openxmlformats.org/officeDocument/2006/relationships/hyperlink" Target="http://wiki2.gamer.com.tw/wiki.php?n=7501%3A%E6%9D%B1%E9%9D%9E%E2%80%A7%E5%8D%B0%E5%BA%A6%E6%B4%8B%E6%B8%AF%E5%8F%A3&amp;ss=7501" TargetMode="External"/><Relationship Id="rId70" Type="http://schemas.openxmlformats.org/officeDocument/2006/relationships/hyperlink" Target="http://wiki2.gamer.com.tw/wiki.php?n=7501%3A%E5%8D%97%E9%9D%9E%E6%B8%AF%E5%8F%A3&amp;ss=7501" TargetMode="External"/><Relationship Id="rId75" Type="http://schemas.openxmlformats.org/officeDocument/2006/relationships/hyperlink" Target="http://wiki2.gamer.com.tw/wiki.php?n=7501%3A%E6%9D%B1%E9%9D%9E%E2%80%A7%E5%8D%B0%E5%BA%A6%E6%B4%8B%E6%B8%AF%E5%8F%A3&amp;ss=7501" TargetMode="External"/><Relationship Id="rId91" Type="http://schemas.openxmlformats.org/officeDocument/2006/relationships/hyperlink" Target="http://wiki2.gamer.com.tw/wiki.php?n=7501%3A%E6%9D%B1%E6%AD%90%E6%B8%AF%E5%8F%A3&amp;ss=7501" TargetMode="External"/><Relationship Id="rId96" Type="http://schemas.openxmlformats.org/officeDocument/2006/relationships/hyperlink" Target="http://wiki2.gamer.com.tw/wiki.php?n=7501%3A%E6%9D%B1%E6%AD%90%E6%B8%AF%E5%8F%A3&amp;ss=7501" TargetMode="External"/><Relationship Id="rId140" Type="http://schemas.openxmlformats.org/officeDocument/2006/relationships/hyperlink" Target="http://wiki2.gamer.com.tw/wiki.php?n=7501%3A%E5%8C%97%E6%AD%90%E6%B8%AF%E5%8F%A3&amp;ss=7501" TargetMode="External"/><Relationship Id="rId145" Type="http://schemas.openxmlformats.org/officeDocument/2006/relationships/hyperlink" Target="http://wiki2.gamer.com.tw/wiki.php?n=7501%3A%E5%8C%97%E6%AD%90%E6%B8%AF%E5%8F%A3&amp;ss=7501" TargetMode="External"/><Relationship Id="rId161" Type="http://schemas.openxmlformats.org/officeDocument/2006/relationships/hyperlink" Target="http://wiki2.gamer.com.tw/wiki.php?n=7501%3A%E6%9D%B1%E4%BA%9E%E6%B8%AF%E5%8F%A3&amp;ss=7501&amp;mpath=,57," TargetMode="External"/><Relationship Id="rId166" Type="http://schemas.openxmlformats.org/officeDocument/2006/relationships/hyperlink" Target="http://wiki2.gamer.com.tw/wiki.php?n=7501%3A%E8%A5%BF%E6%AD%90%E6%B8%AF%E5%8F%A3&amp;ss=7501" TargetMode="External"/><Relationship Id="rId182" Type="http://schemas.openxmlformats.org/officeDocument/2006/relationships/hyperlink" Target="http://wiki2.gamer.com.tw/wiki.php?n=7501%3A%E6%9D%B1%E6%AD%90%E6%B8%AF%E5%8F%A3&amp;ss=7501" TargetMode="External"/><Relationship Id="rId187" Type="http://schemas.openxmlformats.org/officeDocument/2006/relationships/hyperlink" Target="http://wiki2.gamer.com.tw/wiki.php?n=7501%3A%E6%B8%AF%E5%8F%A3&amp;ss=7501&amp;mpath=" TargetMode="External"/><Relationship Id="rId1" Type="http://schemas.openxmlformats.org/officeDocument/2006/relationships/hyperlink" Target="http://wiki2.gamer.com.tw/wiki.php?n=7501%3A%E5%A4%A7%E6%B4%8B%E6%B4%B2%E6%B8%AF%E5%8F%A3&amp;ss=7501" TargetMode="External"/><Relationship Id="rId6" Type="http://schemas.openxmlformats.org/officeDocument/2006/relationships/hyperlink" Target="http://wiki2.gamer.com.tw/wiki.php?n=7501%3A%E6%9D%B1%E5%8D%97%E4%BA%9E%E6%B8%AF%E5%8F%A3&amp;ss=7501" TargetMode="External"/><Relationship Id="rId23" Type="http://schemas.openxmlformats.org/officeDocument/2006/relationships/hyperlink" Target="http://wiki2.gamer.com.tw/wiki.php?n=7501%3A%E5%8A%A0%E5%8B%92%E6%AF%94%E2%80%A7%E4%B8%AD%E7%BE%8E%E6%B8%AF%E5%8F%A3&amp;ss=7501" TargetMode="External"/><Relationship Id="rId28" Type="http://schemas.openxmlformats.org/officeDocument/2006/relationships/hyperlink" Target="http://wiki2.gamer.com.tw/wiki.php?n=7501%3A%E5%8D%97%E7%BE%8E%E6%B8%AF%E5%8F%A3&amp;ss=7501" TargetMode="External"/><Relationship Id="rId49" Type="http://schemas.openxmlformats.org/officeDocument/2006/relationships/hyperlink" Target="http://wiki2.gamer.com.tw/wiki.php?n=7501%3A%E5%8A%A0%E5%8B%92%E6%AF%94%E2%80%A7%E4%B8%AD%E7%BE%8E%E6%B8%AF%E5%8F%A3&amp;ss=7501" TargetMode="External"/><Relationship Id="rId114" Type="http://schemas.openxmlformats.org/officeDocument/2006/relationships/hyperlink" Target="http://wiki2.gamer.com.tw/wiki.php?n=7501%3A%E8%A5%BF%E6%AD%90%E6%B8%AF%E5%8F%A3&amp;ss=7501" TargetMode="External"/><Relationship Id="rId119" Type="http://schemas.openxmlformats.org/officeDocument/2006/relationships/hyperlink" Target="http://wiki2.gamer.com.tw/wiki.php?n=7501%3A%E6%9D%B1%E6%AD%90%E6%B8%AF%E5%8F%A3&amp;ss=7501" TargetMode="External"/><Relationship Id="rId44" Type="http://schemas.openxmlformats.org/officeDocument/2006/relationships/hyperlink" Target="http://wiki2.gamer.com.tw/wiki.php?n=7501%3A%E5%8A%A0%E5%8B%92%E6%AF%94%E2%80%A7%E4%B8%AD%E7%BE%8E%E6%B8%AF%E5%8F%A3&amp;ss=7501" TargetMode="External"/><Relationship Id="rId60" Type="http://schemas.openxmlformats.org/officeDocument/2006/relationships/hyperlink" Target="http://wiki2.gamer.com.tw/wiki.php?n=7501%3A%E6%9D%B1%E9%9D%9E%E2%80%A7%E5%8D%B0%E5%BA%A6%E6%B4%8B%E6%B8%AF%E5%8F%A3&amp;ss=7501" TargetMode="External"/><Relationship Id="rId65" Type="http://schemas.openxmlformats.org/officeDocument/2006/relationships/hyperlink" Target="http://wiki2.gamer.com.tw/wiki.php?n=7501%3A%E6%9D%B1%E9%9D%9E%E2%80%A7%E5%8D%B0%E5%BA%A6%E6%B4%8B%E6%B8%AF%E5%8F%A3&amp;ss=7501" TargetMode="External"/><Relationship Id="rId81" Type="http://schemas.openxmlformats.org/officeDocument/2006/relationships/hyperlink" Target="http://wiki2.gamer.com.tw/wiki.php?n=7501%3A%E8%A5%BF%E9%9D%9E%E6%B8%AF%E5%8F%A3&amp;ss=7501" TargetMode="External"/><Relationship Id="rId86" Type="http://schemas.openxmlformats.org/officeDocument/2006/relationships/hyperlink" Target="http://wiki2.gamer.com.tw/wiki.php?n=7501%3A%E8%A5%BF%E9%9D%9E%E6%B8%AF%E5%8F%A3&amp;ss=7501" TargetMode="External"/><Relationship Id="rId130" Type="http://schemas.openxmlformats.org/officeDocument/2006/relationships/hyperlink" Target="http://wiki2.gamer.com.tw/wiki.php?n=7501%3A%E5%8C%97%E6%AD%90%E6%B8%AF%E5%8F%A3&amp;ss=7501" TargetMode="External"/><Relationship Id="rId135" Type="http://schemas.openxmlformats.org/officeDocument/2006/relationships/hyperlink" Target="http://wiki2.gamer.com.tw/wiki.php?n=7501%3A%E6%9D%B1%E6%AD%90%E6%B8%AF%E5%8F%A3&amp;ss=7501" TargetMode="External"/><Relationship Id="rId151" Type="http://schemas.openxmlformats.org/officeDocument/2006/relationships/hyperlink" Target="http://wiki2.gamer.com.tw/wiki.php?n=7501%3A%E6%9D%B1%E6%AD%90%E6%B8%AF%E5%8F%A3&amp;ss=7501" TargetMode="External"/><Relationship Id="rId156" Type="http://schemas.openxmlformats.org/officeDocument/2006/relationships/hyperlink" Target="http://wiki2.gamer.com.tw/wiki.php?n=7501%3A%E8%A5%BF%E6%AD%90%E6%B8%AF%E5%8F%A3&amp;ss=7501" TargetMode="External"/><Relationship Id="rId177" Type="http://schemas.openxmlformats.org/officeDocument/2006/relationships/hyperlink" Target="http://wiki2.gamer.com.tw/wiki.php?n=7501%3A%E5%8C%97%E6%AD%90%E6%B8%AF%E5%8F%A3&amp;ss=7501" TargetMode="External"/><Relationship Id="rId172" Type="http://schemas.openxmlformats.org/officeDocument/2006/relationships/hyperlink" Target="http://wiki2.gamer.com.tw/wiki.php?n=7501%3A%E5%8A%A0%E5%8B%92%E6%AF%94%E2%80%A7%E4%B8%AD%E7%BE%8E%E6%B8%AF%E5%8F%A3&amp;ss=7501" TargetMode="External"/><Relationship Id="rId13" Type="http://schemas.openxmlformats.org/officeDocument/2006/relationships/hyperlink" Target="http://wiki2.gamer.com.tw/wiki.php?n=7501%3A%E6%9D%B1%E5%8D%97%E4%BA%9E%E6%B8%AF%E5%8F%A3&amp;ss=7501" TargetMode="External"/><Relationship Id="rId18" Type="http://schemas.openxmlformats.org/officeDocument/2006/relationships/hyperlink" Target="http://wiki2.gamer.com.tw/wiki.php?n=7501%3A%E6%9D%B1%E5%8D%97%E4%BA%9E%E6%B8%AF%E5%8F%A3&amp;ss=7501" TargetMode="External"/><Relationship Id="rId39" Type="http://schemas.openxmlformats.org/officeDocument/2006/relationships/hyperlink" Target="http://wiki2.gamer.com.tw/wiki.php?n=7501%3A%E5%8A%A0%E5%8B%92%E6%AF%94%E2%80%A7%E4%B8%AD%E7%BE%8E%E6%B8%AF%E5%8F%A3&amp;ss=7501" TargetMode="External"/><Relationship Id="rId109" Type="http://schemas.openxmlformats.org/officeDocument/2006/relationships/hyperlink" Target="http://wiki2.gamer.com.tw/wiki.php?n=7501%3A%E8%A5%BF%E6%AD%90%E6%B8%AF%E5%8F%A3&amp;ss=7501" TargetMode="External"/><Relationship Id="rId34" Type="http://schemas.openxmlformats.org/officeDocument/2006/relationships/hyperlink" Target="http://wiki2.gamer.com.tw/wiki.php?n=7501%3A%E5%8A%A0%E5%8B%92%E6%AF%94%E2%80%A7%E4%B8%AD%E7%BE%8E%E6%B8%AF%E5%8F%A3&amp;ss=7501" TargetMode="External"/><Relationship Id="rId50" Type="http://schemas.openxmlformats.org/officeDocument/2006/relationships/hyperlink" Target="http://wiki2.gamer.com.tw/wiki.php?n=7501%3A%E5%8A%A0%E5%8B%92%E6%AF%94%E2%80%A7%E4%B8%AD%E7%BE%8E%E6%B8%AF%E5%8F%A3&amp;ss=7501" TargetMode="External"/><Relationship Id="rId55" Type="http://schemas.openxmlformats.org/officeDocument/2006/relationships/hyperlink" Target="http://wiki2.gamer.com.tw/wiki.php?n=7501%3A%E6%9D%B1%E9%9D%9E%E2%80%A7%E5%8D%B0%E5%BA%A6%E6%B4%8B%E6%B8%AF%E5%8F%A3&amp;ss=7501" TargetMode="External"/><Relationship Id="rId76" Type="http://schemas.openxmlformats.org/officeDocument/2006/relationships/hyperlink" Target="http://wiki2.gamer.com.tw/wiki.php?n=7501%3A%E6%9D%B1%E9%9D%9E%E2%80%A7%E5%8D%B0%E5%BA%A6%E6%B4%8B%E6%B8%AF%E5%8F%A3&amp;ss=7501" TargetMode="External"/><Relationship Id="rId97" Type="http://schemas.openxmlformats.org/officeDocument/2006/relationships/hyperlink" Target="http://wiki2.gamer.com.tw/wiki.php?n=7501%3A%E5%8C%97%E6%AD%90%E6%B8%AF%E5%8F%A3&amp;ss=7501" TargetMode="External"/><Relationship Id="rId104" Type="http://schemas.openxmlformats.org/officeDocument/2006/relationships/hyperlink" Target="http://wiki2.gamer.com.tw/wiki.php?n=7501%3A%E5%8C%97%E6%AD%90%E6%B8%AF%E5%8F%A3&amp;ss=7501" TargetMode="External"/><Relationship Id="rId120" Type="http://schemas.openxmlformats.org/officeDocument/2006/relationships/hyperlink" Target="http://wiki2.gamer.com.tw/wiki.php?n=7501%3A%E8%A5%BF%E6%AD%90%E6%B8%AF%E5%8F%A3&amp;ss=7501" TargetMode="External"/><Relationship Id="rId125" Type="http://schemas.openxmlformats.org/officeDocument/2006/relationships/hyperlink" Target="http://wiki2.gamer.com.tw/wiki.php?n=7501%3A%E8%A5%BF%E6%AD%90%E6%B8%AF%E5%8F%A3&amp;ss=7501" TargetMode="External"/><Relationship Id="rId141" Type="http://schemas.openxmlformats.org/officeDocument/2006/relationships/hyperlink" Target="http://wiki2.gamer.com.tw/wiki.php?n=7501%3A%E5%8C%97%E6%AD%90%E6%B8%AF%E5%8F%A3&amp;ss=7501" TargetMode="External"/><Relationship Id="rId146" Type="http://schemas.openxmlformats.org/officeDocument/2006/relationships/hyperlink" Target="http://wiki2.gamer.com.tw/wiki.php?n=7501%3A%E8%A5%BF%E6%AD%90%E6%B8%AF%E5%8F%A3&amp;ss=7501" TargetMode="External"/><Relationship Id="rId167" Type="http://schemas.openxmlformats.org/officeDocument/2006/relationships/hyperlink" Target="http://wiki2.gamer.com.tw/wiki.php?n=7501%3A%E8%A5%BF%E6%AD%90%E6%B8%AF%E5%8F%A3&amp;ss=7501" TargetMode="External"/><Relationship Id="rId188" Type="http://schemas.openxmlformats.org/officeDocument/2006/relationships/hyperlink" Target="http://wiki2.gamer.com.tw/wiki.php?n=7501%3A%E8%A5%BF%E6%AD%90%E6%B8%AF%E5%8F%A3&amp;ss=7501" TargetMode="External"/><Relationship Id="rId7" Type="http://schemas.openxmlformats.org/officeDocument/2006/relationships/hyperlink" Target="http://wiki2.gamer.com.tw/wiki.php?n=7501%3A%E6%9D%B1%E5%8D%97%E4%BA%9E%E6%B8%AF%E5%8F%A3&amp;ss=7501" TargetMode="External"/><Relationship Id="rId71" Type="http://schemas.openxmlformats.org/officeDocument/2006/relationships/hyperlink" Target="http://wiki2.gamer.com.tw/wiki.php?n=7501%3A%E8%A5%BF%E9%9D%9E%E6%B8%AF%E5%8F%A3&amp;ss=7501" TargetMode="External"/><Relationship Id="rId92" Type="http://schemas.openxmlformats.org/officeDocument/2006/relationships/hyperlink" Target="http://wiki2.gamer.com.tw/wiki.php?n=7501%3A%E6%9D%B1%E6%AD%90%E6%B8%AF%E5%8F%A3&amp;ss=7501" TargetMode="External"/><Relationship Id="rId162" Type="http://schemas.openxmlformats.org/officeDocument/2006/relationships/hyperlink" Target="http://wiki2.gamer.com.tw/wiki.php?n=7501%3A%E6%9D%B1%E5%8D%97%E4%BA%9E%E6%B8%AF%E5%8F%A3&amp;ss=7501" TargetMode="External"/><Relationship Id="rId183" Type="http://schemas.openxmlformats.org/officeDocument/2006/relationships/hyperlink" Target="http://wiki2.gamer.com.tw/wiki.php?n=7501%3A%E6%B8%AF%E5%8F%A3&amp;ss=7501&amp;mpath=" TargetMode="External"/><Relationship Id="rId2" Type="http://schemas.openxmlformats.org/officeDocument/2006/relationships/hyperlink" Target="http://wiki2.gamer.com.tw/wiki.php?n=7501%3A%E5%A4%A7%E6%B4%8B%E6%B4%B2%E6%B8%AF%E5%8F%A3&amp;ss=7501" TargetMode="External"/><Relationship Id="rId29" Type="http://schemas.openxmlformats.org/officeDocument/2006/relationships/hyperlink" Target="http://wiki2.gamer.com.tw/wiki.php?n=7501%3A%E5%8D%97%E7%BE%8E%E6%B8%AF%E5%8F%A3&amp;ss=7501" TargetMode="External"/><Relationship Id="rId24" Type="http://schemas.openxmlformats.org/officeDocument/2006/relationships/hyperlink" Target="http://wiki2.gamer.com.tw/wiki.php?n=7501%3A%E5%8A%A0%E5%8B%92%E6%AF%94%E2%80%A7%E4%B8%AD%E7%BE%8E%E6%B8%AF%E5%8F%A3&amp;ss=7501" TargetMode="External"/><Relationship Id="rId40" Type="http://schemas.openxmlformats.org/officeDocument/2006/relationships/hyperlink" Target="http://wiki2.gamer.com.tw/wiki.php?n=7501%3A%E5%8A%A0%E5%8B%92%E6%AF%94%E2%80%A7%E4%B8%AD%E7%BE%8E%E6%B8%AF%E5%8F%A3&amp;ss=7501" TargetMode="External"/><Relationship Id="rId45" Type="http://schemas.openxmlformats.org/officeDocument/2006/relationships/hyperlink" Target="http://wiki2.gamer.com.tw/wiki.php?n=7501%3A%E5%8A%A0%E5%8B%92%E6%AF%94%E2%80%A7%E4%B8%AD%E7%BE%8E%E6%B8%AF%E5%8F%A3&amp;ss=7501" TargetMode="External"/><Relationship Id="rId66" Type="http://schemas.openxmlformats.org/officeDocument/2006/relationships/hyperlink" Target="http://wiki2.gamer.com.tw/wiki.php?n=7501%3A%E6%9D%B1%E9%9D%9E%E2%80%A7%E5%8D%B0%E5%BA%A6%E6%B4%8B%E6%B8%AF%E5%8F%A3&amp;ss=7501" TargetMode="External"/><Relationship Id="rId87" Type="http://schemas.openxmlformats.org/officeDocument/2006/relationships/hyperlink" Target="http://wiki2.gamer.com.tw/wiki.php?n=7501%3A%E8%A5%BF%E9%9D%9E%E6%B8%AF%E5%8F%A3&amp;ss=7501" TargetMode="External"/><Relationship Id="rId110" Type="http://schemas.openxmlformats.org/officeDocument/2006/relationships/hyperlink" Target="http://wiki2.gamer.com.tw/wiki.php?n=7501%3A%E6%9D%B1%E6%AD%90%E6%B8%AF%E5%8F%A3&amp;ss=7501" TargetMode="External"/><Relationship Id="rId115" Type="http://schemas.openxmlformats.org/officeDocument/2006/relationships/hyperlink" Target="http://wiki2.gamer.com.tw/wiki.php?n=7501%3A%E6%9D%B1%E6%AD%90%E6%B8%AF%E5%8F%A3&amp;ss=7501" TargetMode="External"/><Relationship Id="rId131" Type="http://schemas.openxmlformats.org/officeDocument/2006/relationships/hyperlink" Target="http://wiki2.gamer.com.tw/wiki.php?n=7501%3A%E6%9D%B1%E6%AD%90%E6%B8%AF%E5%8F%A3&amp;ss=7501" TargetMode="External"/><Relationship Id="rId136" Type="http://schemas.openxmlformats.org/officeDocument/2006/relationships/hyperlink" Target="http://wiki2.gamer.com.tw/wiki.php?n=7501%3A%E6%9D%B1%E6%AD%90%E6%B8%AF%E5%8F%A3&amp;ss=7501" TargetMode="External"/><Relationship Id="rId157" Type="http://schemas.openxmlformats.org/officeDocument/2006/relationships/hyperlink" Target="http://wiki2.gamer.com.tw/wiki.php?n=7501%3A%E6%9D%B1%E4%BA%9E%E6%B8%AF%E5%8F%A3&amp;ss=7501&amp;mpath=,57," TargetMode="External"/><Relationship Id="rId178" Type="http://schemas.openxmlformats.org/officeDocument/2006/relationships/hyperlink" Target="http://wiki2.gamer.com.tw/wiki.php?n=7501%3A%E5%8C%97%E6%AD%90%E6%B8%AF%E5%8F%A3&amp;ss=7501" TargetMode="External"/><Relationship Id="rId61" Type="http://schemas.openxmlformats.org/officeDocument/2006/relationships/hyperlink" Target="http://wiki2.gamer.com.tw/wiki.php?n=7501%3A%E6%9D%B1%E9%9D%9E%E2%80%A7%E5%8D%B0%E5%BA%A6%E6%B4%8B%E6%B8%AF%E5%8F%A3&amp;ss=7501" TargetMode="External"/><Relationship Id="rId82" Type="http://schemas.openxmlformats.org/officeDocument/2006/relationships/hyperlink" Target="http://wiki2.gamer.com.tw/wiki.php?n=7501%3A%E8%A5%BF%E9%9D%9E%E6%B8%AF%E5%8F%A3&amp;ss=7501" TargetMode="External"/><Relationship Id="rId152" Type="http://schemas.openxmlformats.org/officeDocument/2006/relationships/hyperlink" Target="http://wiki2.gamer.com.tw/wiki.php?n=7501%3A%E8%A5%BF%E6%AD%90%E6%B8%AF%E5%8F%A3&amp;ss=7501" TargetMode="External"/><Relationship Id="rId173" Type="http://schemas.openxmlformats.org/officeDocument/2006/relationships/hyperlink" Target="http://wiki2.gamer.com.tw/wiki.php?n=7501%3A%E5%8C%97%E6%AD%90%E6%B8%AF%E5%8F%A3&amp;ss=7501" TargetMode="External"/><Relationship Id="rId19" Type="http://schemas.openxmlformats.org/officeDocument/2006/relationships/hyperlink" Target="http://wiki2.gamer.com.tw/wiki.php?n=7501%3A%E6%9D%B1%E5%8D%97%E4%BA%9E%E6%B8%AF%E5%8F%A3&amp;ss=7501" TargetMode="External"/><Relationship Id="rId14" Type="http://schemas.openxmlformats.org/officeDocument/2006/relationships/hyperlink" Target="http://wiki2.gamer.com.tw/wiki.php?n=7501%3A%E6%9D%B1%E5%8D%97%E4%BA%9E%E6%B8%AF%E5%8F%A3&amp;ss=7501" TargetMode="External"/><Relationship Id="rId30" Type="http://schemas.openxmlformats.org/officeDocument/2006/relationships/hyperlink" Target="http://wiki2.gamer.com.tw/wiki.php?n=7501%3A%E5%8D%97%E7%BE%8E%E6%B8%AF%E5%8F%A3&amp;ss=7501" TargetMode="External"/><Relationship Id="rId35" Type="http://schemas.openxmlformats.org/officeDocument/2006/relationships/hyperlink" Target="http://wiki2.gamer.com.tw/wiki.php?n=7501%3A%E5%8A%A0%E5%8B%92%E6%AF%94%E2%80%A7%E4%B8%AD%E7%BE%8E%E6%B8%AF%E5%8F%A3&amp;ss=7501" TargetMode="External"/><Relationship Id="rId56" Type="http://schemas.openxmlformats.org/officeDocument/2006/relationships/hyperlink" Target="http://wiki2.gamer.com.tw/wiki.php?n=7501%3A%E6%9D%B1%E9%9D%9E%E2%80%A7%E5%8D%B0%E5%BA%A6%E6%B4%8B%E6%B8%AF%E5%8F%A3&amp;ss=7501" TargetMode="External"/><Relationship Id="rId77" Type="http://schemas.openxmlformats.org/officeDocument/2006/relationships/hyperlink" Target="http://wiki2.gamer.com.tw/wiki.php?n=7501%3A%E5%8D%97%E9%9D%9E%E6%B8%AF%E5%8F%A3&amp;ss=7501" TargetMode="External"/><Relationship Id="rId100" Type="http://schemas.openxmlformats.org/officeDocument/2006/relationships/hyperlink" Target="http://wiki2.gamer.com.tw/wiki.php?n=7501%3A%E8%A5%BF%E6%AD%90%E6%B8%AF%E5%8F%A3&amp;ss=7501" TargetMode="External"/><Relationship Id="rId105" Type="http://schemas.openxmlformats.org/officeDocument/2006/relationships/hyperlink" Target="http://wiki2.gamer.com.tw/wiki.php?n=7501%3A%E5%8C%97%E6%AD%90%E6%B8%AF%E5%8F%A3&amp;ss=7501" TargetMode="External"/><Relationship Id="rId126" Type="http://schemas.openxmlformats.org/officeDocument/2006/relationships/hyperlink" Target="http://wiki2.gamer.com.tw/wiki.php?n=7501%3A%E8%A5%BF%E6%AD%90%E6%B8%AF%E5%8F%A3&amp;ss=7501" TargetMode="External"/><Relationship Id="rId147" Type="http://schemas.openxmlformats.org/officeDocument/2006/relationships/hyperlink" Target="http://wiki2.gamer.com.tw/wiki.php?n=7501%3A%E5%8C%97%E6%AD%90%E6%B8%AF%E5%8F%A3&amp;ss=7501" TargetMode="External"/><Relationship Id="rId168" Type="http://schemas.openxmlformats.org/officeDocument/2006/relationships/hyperlink" Target="http://wiki2.gamer.com.tw/wiki.php?n=7501%3A%E8%A5%BF%E6%AD%90%E6%B8%AF%E5%8F%A3&amp;ss=7501" TargetMode="External"/><Relationship Id="rId8" Type="http://schemas.openxmlformats.org/officeDocument/2006/relationships/hyperlink" Target="http://wiki2.gamer.com.tw/wiki.php?n=7501%3A%E6%9D%B1%E5%8D%97%E4%BA%9E%E6%B8%AF%E5%8F%A3&amp;ss=7501" TargetMode="External"/><Relationship Id="rId51" Type="http://schemas.openxmlformats.org/officeDocument/2006/relationships/hyperlink" Target="http://wiki2.gamer.com.tw/wiki.php?n=7501%3A%E6%9D%B1%E9%9D%9E%E2%80%A7%E5%8D%B0%E5%BA%A6%E6%B4%8B%E6%B8%AF%E5%8F%A3&amp;ss=7501" TargetMode="External"/><Relationship Id="rId72" Type="http://schemas.openxmlformats.org/officeDocument/2006/relationships/hyperlink" Target="http://wiki2.gamer.com.tw/wiki.php?n=7501%3A%E5%8D%97%E9%9D%9E%E6%B8%AF%E5%8F%A3&amp;ss=7501" TargetMode="External"/><Relationship Id="rId93" Type="http://schemas.openxmlformats.org/officeDocument/2006/relationships/hyperlink" Target="http://wiki2.gamer.com.tw/wiki.php?n=7501%3A%E6%9D%B1%E6%AD%90%E6%B8%AF%E5%8F%A3&amp;ss=7501" TargetMode="External"/><Relationship Id="rId98" Type="http://schemas.openxmlformats.org/officeDocument/2006/relationships/hyperlink" Target="http://wiki2.gamer.com.tw/wiki.php?n=7501%3A%E6%9D%B1%E6%AD%90%E6%B8%AF%E5%8F%A3&amp;ss=7501" TargetMode="External"/><Relationship Id="rId121" Type="http://schemas.openxmlformats.org/officeDocument/2006/relationships/hyperlink" Target="http://wiki2.gamer.com.tw/wiki.php?n=7501%3A%E5%8C%97%E6%AD%90%E6%B8%AF%E5%8F%A3&amp;ss=7501" TargetMode="External"/><Relationship Id="rId142" Type="http://schemas.openxmlformats.org/officeDocument/2006/relationships/hyperlink" Target="http://wiki2.gamer.com.tw/wiki.php?n=7501%3A%E5%8C%97%E6%AD%90%E6%B8%AF%E5%8F%A3&amp;ss=7501" TargetMode="External"/><Relationship Id="rId163" Type="http://schemas.openxmlformats.org/officeDocument/2006/relationships/hyperlink" Target="http://wiki2.gamer.com.tw/wiki.php?n=7501%3A%E6%9D%B1%E5%8D%97%E4%BA%9E%E6%B8%AF%E5%8F%A3&amp;ss=7501" TargetMode="External"/><Relationship Id="rId184" Type="http://schemas.openxmlformats.org/officeDocument/2006/relationships/hyperlink" Target="https://wiki2.gamer.com.tw/wiki.php?n=7501%3A%E6%B8%AF%E5%8F%A3&amp;ss=7501&amp;mpath=" TargetMode="External"/><Relationship Id="rId189" Type="http://schemas.openxmlformats.org/officeDocument/2006/relationships/hyperlink" Target="http://wiki2.gamer.com.tw/wiki.php?n=7501%3A%E6%9D%B1%E9%9D%9E%E2%80%A7%E5%8D%B0%E5%BA%A6%E6%B4%8B%E6%B8%AF%E5%8F%A3&amp;ss=7501" TargetMode="External"/><Relationship Id="rId3" Type="http://schemas.openxmlformats.org/officeDocument/2006/relationships/hyperlink" Target="http://wiki2.gamer.com.tw/wiki.php?n=7501%3A%E6%9D%B1%E5%8D%97%E4%BA%9E%E6%B8%AF%E5%8F%A3&amp;ss=7501" TargetMode="External"/><Relationship Id="rId25" Type="http://schemas.openxmlformats.org/officeDocument/2006/relationships/hyperlink" Target="http://wiki2.gamer.com.tw/wiki.php?n=7501%3A%E6%9D%B1%E5%8D%97%E4%BA%9E%E6%B8%AF%E5%8F%A3&amp;ss=7501" TargetMode="External"/><Relationship Id="rId46" Type="http://schemas.openxmlformats.org/officeDocument/2006/relationships/hyperlink" Target="http://wiki2.gamer.com.tw/wiki.php?n=7501%3A%E5%8A%A0%E5%8B%92%E6%AF%94%E2%80%A7%E4%B8%AD%E7%BE%8E%E6%B8%AF%E5%8F%A3&amp;ss=7501" TargetMode="External"/><Relationship Id="rId67" Type="http://schemas.openxmlformats.org/officeDocument/2006/relationships/hyperlink" Target="http://wiki2.gamer.com.tw/wiki.php?n=7501%3A%E6%9D%B1%E9%9D%9E%E2%80%A7%E5%8D%B0%E5%BA%A6%E6%B4%8B%E6%B8%AF%E5%8F%A3&amp;ss=7501" TargetMode="External"/><Relationship Id="rId116" Type="http://schemas.openxmlformats.org/officeDocument/2006/relationships/hyperlink" Target="http://wiki2.gamer.com.tw/wiki.php?n=7501%3A%E6%9D%B1%E6%AD%90%E6%B8%AF%E5%8F%A3&amp;ss=7501" TargetMode="External"/><Relationship Id="rId137" Type="http://schemas.openxmlformats.org/officeDocument/2006/relationships/hyperlink" Target="http://wiki2.gamer.com.tw/wiki.php?n=7501%3A%E8%A5%BF%E6%AD%90%E6%B8%AF%E5%8F%A3&amp;ss=7501" TargetMode="External"/><Relationship Id="rId158" Type="http://schemas.openxmlformats.org/officeDocument/2006/relationships/hyperlink" Target="http://wiki2.gamer.com.tw/wiki.php?n=7501%3A%E6%9D%B1%E5%8D%97%E4%BA%9E%E6%B8%AF%E5%8F%A3&amp;ss=7501" TargetMode="External"/><Relationship Id="rId20" Type="http://schemas.openxmlformats.org/officeDocument/2006/relationships/hyperlink" Target="http://wiki2.gamer.com.tw/wiki.php?n=7501%3A%E6%9D%B1%E5%8D%97%E4%BA%9E%E6%B8%AF%E5%8F%A3&amp;ss=7501" TargetMode="External"/><Relationship Id="rId41" Type="http://schemas.openxmlformats.org/officeDocument/2006/relationships/hyperlink" Target="http://wiki2.gamer.com.tw/wiki.php?n=7501%3A%E5%8A%A0%E5%8B%92%E6%AF%94%E2%80%A7%E4%B8%AD%E7%BE%8E%E6%B8%AF%E5%8F%A3&amp;ss=7501" TargetMode="External"/><Relationship Id="rId62" Type="http://schemas.openxmlformats.org/officeDocument/2006/relationships/hyperlink" Target="http://wiki2.gamer.com.tw/wiki.php?n=7501%3A%E6%9D%B1%E9%9D%9E%E2%80%A7%E5%8D%B0%E5%BA%A6%E6%B4%8B%E6%B8%AF%E5%8F%A3&amp;ss=7501" TargetMode="External"/><Relationship Id="rId83" Type="http://schemas.openxmlformats.org/officeDocument/2006/relationships/hyperlink" Target="http://wiki2.gamer.com.tw/wiki.php?n=7501%3A%E6%9D%B1%E9%9D%9E%E2%80%A7%E5%8D%B0%E5%BA%A6%E6%B4%8B%E6%B8%AF%E5%8F%A3&amp;ss=7501" TargetMode="External"/><Relationship Id="rId88" Type="http://schemas.openxmlformats.org/officeDocument/2006/relationships/hyperlink" Target="http://wiki2.gamer.com.tw/wiki.php?n=7501%3A%E5%8D%97%E9%9D%9E%E6%B8%AF%E5%8F%A3&amp;ss=7501" TargetMode="External"/><Relationship Id="rId111" Type="http://schemas.openxmlformats.org/officeDocument/2006/relationships/hyperlink" Target="http://wiki2.gamer.com.tw/wiki.php?n=7501%3A%E6%9D%B1%E6%AD%90%E6%B8%AF%E5%8F%A3&amp;ss=7501" TargetMode="External"/><Relationship Id="rId132" Type="http://schemas.openxmlformats.org/officeDocument/2006/relationships/hyperlink" Target="http://wiki2.gamer.com.tw/wiki.php?n=7501%3A%E6%9D%B1%E6%AD%90%E6%B8%AF%E5%8F%A3&amp;ss=7501" TargetMode="External"/><Relationship Id="rId153" Type="http://schemas.openxmlformats.org/officeDocument/2006/relationships/hyperlink" Target="http://wiki2.gamer.com.tw/wiki.php?n=7501%3A%E5%8C%97%E6%AD%90%E6%B8%AF%E5%8F%A3&amp;ss=7501" TargetMode="External"/><Relationship Id="rId174" Type="http://schemas.openxmlformats.org/officeDocument/2006/relationships/hyperlink" Target="http://wiki2.gamer.com.tw/wiki.php?n=7501%3A%E5%8A%A0%E5%8B%92%E6%AF%94%E2%80%A7%E4%B8%AD%E7%BE%8E%E6%B8%AF%E5%8F%A3&amp;ss=7501" TargetMode="External"/><Relationship Id="rId179" Type="http://schemas.openxmlformats.org/officeDocument/2006/relationships/hyperlink" Target="http://wiki2.gamer.com.tw/wiki.php?n=7501%3A%E5%8C%97%E6%AD%90%E6%B8%AF%E5%8F%A3&amp;ss=7501" TargetMode="External"/><Relationship Id="rId190" Type="http://schemas.openxmlformats.org/officeDocument/2006/relationships/hyperlink" Target="http://wiki2.gamer.com.tw/wiki.php?n=7501%3A%E5%8D%97%E9%9D%9E%E6%B8%AF%E5%8F%A3&amp;ss=7501" TargetMode="External"/><Relationship Id="rId15" Type="http://schemas.openxmlformats.org/officeDocument/2006/relationships/hyperlink" Target="http://wiki2.gamer.com.tw/wiki.php?n=7501%3A%E6%9D%B1%E5%8D%97%E4%BA%9E%E6%B8%AF%E5%8F%A3&amp;ss=7501" TargetMode="External"/><Relationship Id="rId36" Type="http://schemas.openxmlformats.org/officeDocument/2006/relationships/hyperlink" Target="http://wiki2.gamer.com.tw/wiki.php?n=7501%3A%E5%8D%97%E7%BE%8E%E6%B8%AF%E5%8F%A3&amp;ss=7501" TargetMode="External"/><Relationship Id="rId57" Type="http://schemas.openxmlformats.org/officeDocument/2006/relationships/hyperlink" Target="http://wiki2.gamer.com.tw/wiki.php?n=7501%3A%E6%9D%B1%E9%9D%9E%E2%80%A7%E5%8D%B0%E5%BA%A6%E6%B4%8B%E6%B8%AF%E5%8F%A3&amp;ss=7501" TargetMode="External"/><Relationship Id="rId106" Type="http://schemas.openxmlformats.org/officeDocument/2006/relationships/hyperlink" Target="http://wiki2.gamer.com.tw/wiki.php?n=7501%3A%E8%A5%BF%E6%AD%90%E6%B8%AF%E5%8F%A3&amp;ss=7501" TargetMode="External"/><Relationship Id="rId127" Type="http://schemas.openxmlformats.org/officeDocument/2006/relationships/hyperlink" Target="http://wiki2.gamer.com.tw/wiki.php?n=7501%3A%E5%8C%97%E6%AD%90%E6%B8%AF%E5%8F%A3&amp;ss=7501" TargetMode="External"/><Relationship Id="rId10" Type="http://schemas.openxmlformats.org/officeDocument/2006/relationships/hyperlink" Target="http://wiki2.gamer.com.tw/wiki.php?n=7501%3A%E6%9D%B1%E5%8D%97%E4%BA%9E%E6%B8%AF%E5%8F%A3&amp;ss=7501" TargetMode="External"/><Relationship Id="rId31" Type="http://schemas.openxmlformats.org/officeDocument/2006/relationships/hyperlink" Target="http://wiki2.gamer.com.tw/wiki.php?n=7501%3A%E5%8D%97%E7%BE%8E%E6%B8%AF%E5%8F%A3&amp;ss=7501" TargetMode="External"/><Relationship Id="rId52" Type="http://schemas.openxmlformats.org/officeDocument/2006/relationships/hyperlink" Target="http://wiki2.gamer.com.tw/wiki.php?n=7501%3A%E6%9D%B1%E9%9D%9E%E2%80%A7%E5%8D%B0%E5%BA%A6%E6%B4%8B%E6%B8%AF%E5%8F%A3&amp;ss=7501" TargetMode="External"/><Relationship Id="rId73" Type="http://schemas.openxmlformats.org/officeDocument/2006/relationships/hyperlink" Target="http://wiki2.gamer.com.tw/wiki.php?n=7501%3A%E6%9D%B1%E9%9D%9E%E2%80%A7%E5%8D%B0%E5%BA%A6%E6%B4%8B%E6%B8%AF%E5%8F%A3&amp;ss=7501" TargetMode="External"/><Relationship Id="rId78" Type="http://schemas.openxmlformats.org/officeDocument/2006/relationships/hyperlink" Target="http://wiki2.gamer.com.tw/wiki.php?n=7501%3A%E6%9D%B1%E9%9D%9E%E2%80%A7%E5%8D%B0%E5%BA%A6%E6%B4%8B%E6%B8%AF%E5%8F%A3&amp;ss=7501" TargetMode="External"/><Relationship Id="rId94" Type="http://schemas.openxmlformats.org/officeDocument/2006/relationships/hyperlink" Target="http://wiki2.gamer.com.tw/wiki.php?n=7501%3A%E5%8C%97%E6%AD%90%E6%B8%AF%E5%8F%A3&amp;ss=7501" TargetMode="External"/><Relationship Id="rId99" Type="http://schemas.openxmlformats.org/officeDocument/2006/relationships/hyperlink" Target="http://wiki2.gamer.com.tw/wiki.php?n=7501%3A%E6%9D%B1%E6%AD%90%E6%B8%AF%E5%8F%A3&amp;ss=7501" TargetMode="External"/><Relationship Id="rId101" Type="http://schemas.openxmlformats.org/officeDocument/2006/relationships/hyperlink" Target="http://wiki2.gamer.com.tw/wiki.php?n=7501%3A%E5%8C%97%E6%AD%90%E6%B8%AF%E5%8F%A3&amp;ss=7501" TargetMode="External"/><Relationship Id="rId122" Type="http://schemas.openxmlformats.org/officeDocument/2006/relationships/hyperlink" Target="http://wiki2.gamer.com.tw/wiki.php?n=7501%3A%E8%A5%BF%E6%AD%90%E6%B8%AF%E5%8F%A3&amp;ss=7501" TargetMode="External"/><Relationship Id="rId143" Type="http://schemas.openxmlformats.org/officeDocument/2006/relationships/hyperlink" Target="http://wiki2.gamer.com.tw/wiki.php?n=7501%3A%E8%A5%BF%E6%AD%90%E6%B8%AF%E5%8F%A3&amp;ss=7501" TargetMode="External"/><Relationship Id="rId148" Type="http://schemas.openxmlformats.org/officeDocument/2006/relationships/hyperlink" Target="http://wiki2.gamer.com.tw/wiki.php?n=7501%3A%E8%A5%BF%E6%AD%90%E6%B8%AF%E5%8F%A3&amp;ss=7501" TargetMode="External"/><Relationship Id="rId164" Type="http://schemas.openxmlformats.org/officeDocument/2006/relationships/hyperlink" Target="http://wiki2.gamer.com.tw/wiki.php?n=7501%3A%E5%A4%A7%E6%B4%8B%E6%B4%B2%E6%B8%AF%E5%8F%A3&amp;ss=7501" TargetMode="External"/><Relationship Id="rId169" Type="http://schemas.openxmlformats.org/officeDocument/2006/relationships/hyperlink" Target="http://wiki2.gamer.com.tw/wiki.php?n=7501%3A%E5%8C%97%E6%AD%90%E6%B8%AF%E5%8F%A3&amp;ss=7501" TargetMode="External"/><Relationship Id="rId185" Type="http://schemas.openxmlformats.org/officeDocument/2006/relationships/hyperlink" Target="https://wiki2.gamer.com.tw/wiki.php?n=7501%3A%E6%B8%AF%E5%8F%A3&amp;ss=7501&amp;mpath=" TargetMode="External"/><Relationship Id="rId4" Type="http://schemas.openxmlformats.org/officeDocument/2006/relationships/hyperlink" Target="http://wiki2.gamer.com.tw/wiki.php?n=7501%3A%E6%9D%B1%E5%8D%97%E4%BA%9E%E6%B8%AF%E5%8F%A3&amp;ss=7501" TargetMode="External"/><Relationship Id="rId9" Type="http://schemas.openxmlformats.org/officeDocument/2006/relationships/hyperlink" Target="http://wiki2.gamer.com.tw/wiki.php?n=7501%3A%E6%9D%B1%E5%8D%97%E4%BA%9E%E6%B8%AF%E5%8F%A3&amp;ss=7501" TargetMode="External"/><Relationship Id="rId180" Type="http://schemas.openxmlformats.org/officeDocument/2006/relationships/hyperlink" Target="http://wiki2.gamer.com.tw/wiki.php?n=7501%3A%E8%A5%BF%E6%AD%90%E6%B8%AF%E5%8F%A3&amp;ss=7501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iki2.gamer.com.tw/wiki.php?n=7501:%E6%96%87%E8%98%AD%E7%9A%84%E6%B5%B7%E8%A7%92" TargetMode="External"/><Relationship Id="rId21" Type="http://schemas.openxmlformats.org/officeDocument/2006/relationships/hyperlink" Target="https://wiki2.gamer.com.tw/wiki.php?n=7501:%E7%A7%91%E6%BD%98%E6%B2%B3%E5%8C%97%E5%B2%B8" TargetMode="External"/><Relationship Id="rId42" Type="http://schemas.openxmlformats.org/officeDocument/2006/relationships/hyperlink" Target="https://wiki2.gamer.com.tw/wiki.php?n=7501:%E5%B7%B4%E6%8B%89%E5%9C%AD%E6%B2%B3%E4%B8%8A%E6%B8%B8" TargetMode="External"/><Relationship Id="rId63" Type="http://schemas.openxmlformats.org/officeDocument/2006/relationships/hyperlink" Target="https://wiki2.gamer.com.tw/wiki.php?n=7501:%E5%8D%97%E7%89%B9%E5%8D%97%E9%83%A8" TargetMode="External"/><Relationship Id="rId84" Type="http://schemas.openxmlformats.org/officeDocument/2006/relationships/hyperlink" Target="https://wiki2.gamer.com.tw/wiki.php?n=7501:%E5%85%8B%E9%87%8C%E7%89%B9%E5%B3%B6%E5%85%A7%E9%99%B8%E5%9C%B0%E5%8D%80" TargetMode="External"/><Relationship Id="rId138" Type="http://schemas.openxmlformats.org/officeDocument/2006/relationships/hyperlink" Target="https://wiki2.gamer.com.tw/wiki.php?n=7501:%E5%B3%A8%E7%9C%89%E5%B1%B1%E6%9D%B1" TargetMode="External"/><Relationship Id="rId159" Type="http://schemas.openxmlformats.org/officeDocument/2006/relationships/hyperlink" Target="https://wiki2.gamer.com.tw/wiki.php?n=7501:%E6%8B%89%E8%B5%AB%E9%A6%AC%E7%89%B9%E5%B1%B1" TargetMode="External"/><Relationship Id="rId170" Type="http://schemas.openxmlformats.org/officeDocument/2006/relationships/hyperlink" Target="https://wiki2.gamer.com.tw/wiki.php?n=7501:%E5%90%89%E8%96%A9%E5%9C%B0%E5%8D%80" TargetMode="External"/><Relationship Id="rId191" Type="http://schemas.openxmlformats.org/officeDocument/2006/relationships/hyperlink" Target="https://wiki2.gamer.com.tw/wiki.php?n=7501:%E7%A7%91%E6%BD%98%E6%B2%B3%E5%8C%97%E5%B2%B8" TargetMode="External"/><Relationship Id="rId205" Type="http://schemas.openxmlformats.org/officeDocument/2006/relationships/hyperlink" Target="https://wiki2.gamer.com.tw/wiki.php?n=7501:%E5%8C%97%E7%BE%8E%E5%A4%A7%E9%99%B8%E6%9D%B1%E5%8D%97%E5%B2%B8" TargetMode="External"/><Relationship Id="rId226" Type="http://schemas.openxmlformats.org/officeDocument/2006/relationships/table" Target="../tables/table20.xml"/><Relationship Id="rId107" Type="http://schemas.openxmlformats.org/officeDocument/2006/relationships/hyperlink" Target="https://wiki2.gamer.com.tw/wiki.php?n=7501:%E7%A7%91%E7%B4%8D%E6%8B%89%E5%85%8B%E5%9C%B0%E5%8D%80" TargetMode="External"/><Relationship Id="rId11" Type="http://schemas.openxmlformats.org/officeDocument/2006/relationships/hyperlink" Target="https://wiki2.gamer.com.tw/wiki.php?n=7501:%E9%AB%98%E5%8A%A0%E7%B4%A2%E5%9C%B0%E6%96%B9" TargetMode="External"/><Relationship Id="rId32" Type="http://schemas.openxmlformats.org/officeDocument/2006/relationships/hyperlink" Target="https://wiki2.gamer.com.tw/wiki.php?n=7501:%E5%8F%B0%E7%81%A3%E5%B3%B6%E6%9D%B1%E5%8D%97%E5%B2%B8" TargetMode="External"/><Relationship Id="rId53" Type="http://schemas.openxmlformats.org/officeDocument/2006/relationships/hyperlink" Target="https://wiki2.gamer.com.tw/wiki.php?n=7501:%E4%B8%8D%E5%88%97%E9%A1%9B%E5%B3%B6%E5%8D%97%E5%B2%B8" TargetMode="External"/><Relationship Id="rId74" Type="http://schemas.openxmlformats.org/officeDocument/2006/relationships/hyperlink" Target="https://wiki2.gamer.com.tw/wiki.php?n=7501:%E9%AB%98%E5%8A%A0%E7%B4%A2%E5%9C%B0%E6%96%B9" TargetMode="External"/><Relationship Id="rId128" Type="http://schemas.openxmlformats.org/officeDocument/2006/relationships/hyperlink" Target="https://wiki2.gamer.com.tw/wiki.php?n=7501:%E9%BB%83%E6%B2%B3%E4%B8%8B%E6%B8%B8" TargetMode="External"/><Relationship Id="rId149" Type="http://schemas.openxmlformats.org/officeDocument/2006/relationships/hyperlink" Target="https://wiki2.gamer.com.tw/wiki.php?ss=7501&amp;n=7501:%E5%B0%BC%E5%8A%A0%E6%8B%89%E6%B2%B3%E6%B5%81%E5%9F%9F" TargetMode="External"/><Relationship Id="rId5" Type="http://schemas.openxmlformats.org/officeDocument/2006/relationships/hyperlink" Target="https://wiki2.gamer.com.tw/wiki.php?n=7501:%E8%B7%AF%E5%85%8B%E7%B4%A2%E5%9C%B0%E5%8D%80" TargetMode="External"/><Relationship Id="rId95" Type="http://schemas.openxmlformats.org/officeDocument/2006/relationships/hyperlink" Target="https://wiki2.gamer.com.tw/wiki.php?n=7501:%E7%BE%85%E5%AE%89%E9%81%94%E5%8C%97%E9%83%A8" TargetMode="External"/><Relationship Id="rId160" Type="http://schemas.openxmlformats.org/officeDocument/2006/relationships/hyperlink" Target="https://wiki2.gamer.com.tw/wiki.php?n=7501:%E9%98%BF%E6%8B%89%E4%BC%AF%E6%B5%B7%E6%9D%B1%E5%8C%97%E5%B2%B8" TargetMode="External"/><Relationship Id="rId181" Type="http://schemas.openxmlformats.org/officeDocument/2006/relationships/hyperlink" Target="https://wiki2.gamer.com.tw/wiki.php?n=7501:%E5%8A%A0%E6%8B%89%E5%B7%B4%E5%93%A5%E5%B3%B6%E5%85%A7%E5%9C%B0" TargetMode="External"/><Relationship Id="rId216" Type="http://schemas.openxmlformats.org/officeDocument/2006/relationships/hyperlink" Target="https://wiki2.gamer.com.tw/wiki.php?n=7501%3A%E8%A5%BF%E4%BC%AF%E5%88%A9%E4%BA%9E%E5%9C%B0%E5%8D%80&amp;ss=7501" TargetMode="External"/><Relationship Id="rId211" Type="http://schemas.openxmlformats.org/officeDocument/2006/relationships/hyperlink" Target="https://wiki2.gamer.com.tw/wiki.php?n=7501:%E7%83%8F%E6%96%AF%E7%A7%8B%E7%88%BE%E7%89%B9%E9%AB%98%E5%8E%9F" TargetMode="External"/><Relationship Id="rId22" Type="http://schemas.openxmlformats.org/officeDocument/2006/relationships/hyperlink" Target="https://wiki2.gamer.com.tw/wiki.php?n=7501:%E5%8A%A0%E6%8B%89%E5%B7%B4%E5%93%A5%E5%B3%B6%E5%85%A7%E5%9C%B0" TargetMode="External"/><Relationship Id="rId27" Type="http://schemas.openxmlformats.org/officeDocument/2006/relationships/hyperlink" Target="https://wiki2.gamer.com.tw/wiki.php?n=7501:%E7%83%8F%E7%88%BE%E5%9C%B0%E5%8D%80" TargetMode="External"/><Relationship Id="rId43" Type="http://schemas.openxmlformats.org/officeDocument/2006/relationships/hyperlink" Target="https://wiki2.gamer.com.tw/wiki.php?n=7501:%E4%BA%9E%E9%A6%AC%E9%81%9C%E5%85%A7%E9%99%B8" TargetMode="External"/><Relationship Id="rId48" Type="http://schemas.openxmlformats.org/officeDocument/2006/relationships/hyperlink" Target="https://wiki2.gamer.com.tw/wiki.php?n=7501:%E6%B3%A2%E6%96%AF%E5%B0%BC%E4%BA%9E%E7%81%A3%E8%A5%BF%E5%B2%B8" TargetMode="External"/><Relationship Id="rId64" Type="http://schemas.openxmlformats.org/officeDocument/2006/relationships/hyperlink" Target="https://wiki2.gamer.com.tw/wiki.php?n=7501:%E5%8D%A1%E7%88%BE%E7%B4%8D%E5%85%8B" TargetMode="External"/><Relationship Id="rId69" Type="http://schemas.openxmlformats.org/officeDocument/2006/relationships/hyperlink" Target="https://wiki2.gamer.com.tw/wiki.php?n=7501:%E9%9D%9E%E6%B4%B2%E6%9D%B1%E5%8D%97%E5%B2%B8" TargetMode="External"/><Relationship Id="rId113" Type="http://schemas.openxmlformats.org/officeDocument/2006/relationships/hyperlink" Target="https://wiki2.gamer.com.tw/wiki.php?n=7501:%E9%9D%9E%E6%B4%B2%E6%9D%B1%E5%8D%97%E5%B2%B8" TargetMode="External"/><Relationship Id="rId118" Type="http://schemas.openxmlformats.org/officeDocument/2006/relationships/hyperlink" Target="https://wiki2.gamer.com.tw/wiki.php?n=7501:%E5%8C%97%E7%BE%8E%E5%A4%A7%E9%99%B8%E6%9D%B1%E5%B2%B8" TargetMode="External"/><Relationship Id="rId134" Type="http://schemas.openxmlformats.org/officeDocument/2006/relationships/hyperlink" Target="https://wiki2.gamer.com.tw/wiki.php?n=7501:%E6%B1%9F%E6%88%B6%E5%8C%97" TargetMode="External"/><Relationship Id="rId139" Type="http://schemas.openxmlformats.org/officeDocument/2006/relationships/hyperlink" Target="https://wiki2.gamer.com.tw/wiki.php?n=7501:%E8%8D%B7%E5%B7%B4%E7%89%B9%E5%8C%97%E9%83%A8" TargetMode="External"/><Relationship Id="rId80" Type="http://schemas.openxmlformats.org/officeDocument/2006/relationships/hyperlink" Target="https://wiki2.gamer.com.tw/wiki.php?n=7501:%E5%A5%A7%E6%9E%97%E5%8C%B9%E4%BA%9E%E5%9C%B0%E5%8D%80" TargetMode="External"/><Relationship Id="rId85" Type="http://schemas.openxmlformats.org/officeDocument/2006/relationships/hyperlink" Target="https://wiki2.gamer.com.tw/wiki.php?n=7501:%E9%9B%85%E6%B3%95%E6%9D%B1%E5%8D%97%E9%83%A8" TargetMode="External"/><Relationship Id="rId150" Type="http://schemas.openxmlformats.org/officeDocument/2006/relationships/hyperlink" Target="http://ronsenbar.wiki.fc2.com/" TargetMode="External"/><Relationship Id="rId155" Type="http://schemas.openxmlformats.org/officeDocument/2006/relationships/hyperlink" Target="https://wiki2.gamer.com.tw/wiki.php?n=7501:%E7%B4%85%E6%B5%B7%E6%9D%B1%E5%B2%B8" TargetMode="External"/><Relationship Id="rId171" Type="http://schemas.openxmlformats.org/officeDocument/2006/relationships/hyperlink" Target="https://wiki2.gamer.com.tw/wiki.php?n=7501:%E9%96%8B%E7%BE%85%E5%B0%8D%E5%B2%B8" TargetMode="External"/><Relationship Id="rId176" Type="http://schemas.openxmlformats.org/officeDocument/2006/relationships/hyperlink" Target="https://wiki2.gamer.com.tw/wiki.php?n=7501:%E5%8D%97%E7%BE%8E%E5%8C%97%E5%B2%B8%E9%AB%98%E5%9C%B0" TargetMode="External"/><Relationship Id="rId192" Type="http://schemas.openxmlformats.org/officeDocument/2006/relationships/hyperlink" Target="https://wiki2.gamer.com.tw/wiki.php?n=7501:%E5%B7%B4%E6%8B%BF%E9%A6%AC%E6%9D%B1%E5%8C%97%E9%83%A8" TargetMode="External"/><Relationship Id="rId197" Type="http://schemas.openxmlformats.org/officeDocument/2006/relationships/hyperlink" Target="https://wiki2.gamer.com.tw/wiki.php?n=7501:%E6%AF%94%E5%B8%83%E9%AD%AF%E6%96%AF%E9%83%8A%E5%A4%96" TargetMode="External"/><Relationship Id="rId206" Type="http://schemas.openxmlformats.org/officeDocument/2006/relationships/hyperlink" Target="https://wiki2.gamer.com.tw/wiki.php?n=7501:%E5%AD%9F%E5%8A%A0%E6%8B%89%E7%81%A3%E5%8C%97%E5%B2%B8" TargetMode="External"/><Relationship Id="rId201" Type="http://schemas.openxmlformats.org/officeDocument/2006/relationships/hyperlink" Target="https://wiki2.gamer.com.tw/wiki.php?n=7501:%E7%B4%94%E9%87%91%E7%9A%84%E9%87%91%E9%BE%9C%E5%AD%90" TargetMode="External"/><Relationship Id="rId222" Type="http://schemas.openxmlformats.org/officeDocument/2006/relationships/hyperlink" Target="https://wiki2.gamer.com.tw/wiki.php?n=7501%3A%E9%84%82%E9%9C%8D%E6%AC%A1%E5%85%8B%E6%B5%B7%E8%A5%BF%E5%B2%B8&amp;ss=7501" TargetMode="External"/><Relationship Id="rId12" Type="http://schemas.openxmlformats.org/officeDocument/2006/relationships/hyperlink" Target="https://wiki2.gamer.com.tw/wiki.php?n=7501:%E9%A6%AC%E5%85%B6%E9%A0%93%E5%9C%B0%E5%8D%80" TargetMode="External"/><Relationship Id="rId17" Type="http://schemas.openxmlformats.org/officeDocument/2006/relationships/hyperlink" Target="https://wiki2.gamer.com.tw/wiki.php?n=7501:%E8%A5%BF%E8%A5%BF%E4%BC%AF%E5%88%A9%E4%BA%9E%E5%B9%B3%E5%8E%9F" TargetMode="External"/><Relationship Id="rId33" Type="http://schemas.openxmlformats.org/officeDocument/2006/relationships/hyperlink" Target="https://wiki2.gamer.com.tw/wiki.php?n=7501:%E6%B7%A1%E6%B0%B4%E6%B2%B3%E8%A5%BF" TargetMode="External"/><Relationship Id="rId38" Type="http://schemas.openxmlformats.org/officeDocument/2006/relationships/hyperlink" Target="https://wiki2.gamer.com.tw/wiki.php?n=7501:%E9%95%B7%E5%B4%8E%E5%8C%97" TargetMode="External"/><Relationship Id="rId59" Type="http://schemas.openxmlformats.org/officeDocument/2006/relationships/hyperlink" Target="https://wiki2.gamer.com.tw/wiki.php?n=7501:%E5%A5%A7%E6%96%AF%E9%99%B8%E5%8C%97%E9%83%A8" TargetMode="External"/><Relationship Id="rId103" Type="http://schemas.openxmlformats.org/officeDocument/2006/relationships/hyperlink" Target="https://wiki2.gamer.com.tw/wiki.php?n=7501:%E9%8C%AB%E8%98%AD%E6%9D%B1%E9%83%A8" TargetMode="External"/><Relationship Id="rId108" Type="http://schemas.openxmlformats.org/officeDocument/2006/relationships/hyperlink" Target="https://wiki2.gamer.com.tw/wiki.php?n=7501:%E5%88%A9%E9%A6%AC%E6%9D%B1%E5%8C%97%E9%83%A8" TargetMode="External"/><Relationship Id="rId124" Type="http://schemas.openxmlformats.org/officeDocument/2006/relationships/hyperlink" Target="https://wiki2.gamer.com.tw/wiki.php?n=7501:%E8%BF%91%E6%B1%9F" TargetMode="External"/><Relationship Id="rId129" Type="http://schemas.openxmlformats.org/officeDocument/2006/relationships/hyperlink" Target="https://wiki2.gamer.com.tw/wiki.php?n=7501:%E9%BB%83%E5%9C%9F%E9%AB%98%E5%8E%9F" TargetMode="External"/><Relationship Id="rId54" Type="http://schemas.openxmlformats.org/officeDocument/2006/relationships/hyperlink" Target="https://wiki2.gamer.com.tw/wiki.php?n=7501:%E8%96%A9%E7%88%BE%E6%96%AF%E5%A0%A1%E5%B9%B3%E5%8E%9F" TargetMode="External"/><Relationship Id="rId70" Type="http://schemas.openxmlformats.org/officeDocument/2006/relationships/hyperlink" Target="https://wiki2.gamer.com.tw/wiki.php?n=7501:%E8%BE%9B%E5%B7%B4%E5%A8%81%E5%85%A7%E9%99%B8%E5%9C%B0%E5%8D%80" TargetMode="External"/><Relationship Id="rId75" Type="http://schemas.openxmlformats.org/officeDocument/2006/relationships/hyperlink" Target="https://wiki2.gamer.com.tw/wiki.php?n=7501:%E5%9C%9F%E8%80%B3%E5%85%B6%E5%8C%97%E5%B2%B8" TargetMode="External"/><Relationship Id="rId91" Type="http://schemas.openxmlformats.org/officeDocument/2006/relationships/hyperlink" Target="https://wiki2.gamer.com.tw/wiki.php?n=7501:%E9%96%8B%E7%BE%85%E6%9D%B1%E5%8D%97%E9%83%A8" TargetMode="External"/><Relationship Id="rId96" Type="http://schemas.openxmlformats.org/officeDocument/2006/relationships/hyperlink" Target="https://wiki2.gamer.com.tw/wiki.php?n=7501:%E5%AD%9F%E5%8A%A0%E6%8B%89%E7%81%A3%E6%9D%B1%E5%8C%97%E5%B2%B8" TargetMode="External"/><Relationship Id="rId140" Type="http://schemas.openxmlformats.org/officeDocument/2006/relationships/hyperlink" Target="https://wiki2.gamer.com.tw/wiki.php?n=7501:%E6%97%BA%E6%A0%BC%E5%8A%AA%E4%BC%8A%E8%A5%BF%E9%83%A8" TargetMode="External"/><Relationship Id="rId145" Type="http://schemas.openxmlformats.org/officeDocument/2006/relationships/hyperlink" Target="https://wiki2.gamer.com.tw/wiki.php?ss=7501&amp;n=7501:%E6%B4%9B%E7%A3%AF%E5%B1%B1%E8%84%88%E5%9C%B0%E5%8D%80" TargetMode="External"/><Relationship Id="rId161" Type="http://schemas.openxmlformats.org/officeDocument/2006/relationships/hyperlink" Target="https://wiki2.gamer.com.tw/wiki.php?n=7501:%E4%BF%A1%E5%BE%B7%E5%9C%B0%E5%8D%80" TargetMode="External"/><Relationship Id="rId166" Type="http://schemas.openxmlformats.org/officeDocument/2006/relationships/hyperlink" Target="https://wiki2.gamer.com.tw/wiki.php?n=7501:%E4%BA%9E%E6%96%AF%E6%96%87%E5%8D%97%E9%83%A8" TargetMode="External"/><Relationship Id="rId182" Type="http://schemas.openxmlformats.org/officeDocument/2006/relationships/hyperlink" Target="https://wiki2.gamer.com.tw/wiki.php?n=7501:%E8%81%96%E5%A4%9A%E6%98%8E%E5%93%A5%E8%A5%BF%E9%83%A8" TargetMode="External"/><Relationship Id="rId187" Type="http://schemas.openxmlformats.org/officeDocument/2006/relationships/hyperlink" Target="https://wiki2.gamer.com.tw/wiki.php?n=7501:%E7%B6%AD%E6%8B%89%E5%85%8B%E9%AD%AF%E6%96%AF%E5%8D%97%E9%83%A8" TargetMode="External"/><Relationship Id="rId217" Type="http://schemas.openxmlformats.org/officeDocument/2006/relationships/hyperlink" Target="https://wiki2.gamer.com.tw/wiki.php?n=7501:%E5%96%9C%E9%A6%AC%E6%8B%89%E9%9B%85%E5%B1%B1%E8%84%88%E9%99%84%E8%BF%91" TargetMode="External"/><Relationship Id="rId1" Type="http://schemas.openxmlformats.org/officeDocument/2006/relationships/hyperlink" Target="https://wiki2.gamer.com.tw/wiki.php?n=7501:%E6%92%92%E5%93%88%E6%8B%89%E6%B2%99%E6%BC%A0" TargetMode="External"/><Relationship Id="rId6" Type="http://schemas.openxmlformats.org/officeDocument/2006/relationships/hyperlink" Target="https://wiki2.gamer.com.tw/wiki.php?n=7501:%E6%AF%94%E5%B8%83%E9%AD%AF%E6%96%AF%E9%83%8A%E5%A4%96" TargetMode="External"/><Relationship Id="rId212" Type="http://schemas.openxmlformats.org/officeDocument/2006/relationships/hyperlink" Target="https://wiki2.gamer.com.tw/wiki.php?n=7501:%E7%83%8F%E6%96%AF%E7%A7%8B%E7%88%BE%E7%89%B9%E9%AB%98%E5%8E%9F" TargetMode="External"/><Relationship Id="rId23" Type="http://schemas.openxmlformats.org/officeDocument/2006/relationships/hyperlink" Target="https://wiki2.gamer.com.tw/wiki.php?n=7501:%E8%B4%8A%E6%AF%94%E8%A5%BF%E6%B2%B3%E4%B8%AD%E6%B8%B8" TargetMode="External"/><Relationship Id="rId28" Type="http://schemas.openxmlformats.org/officeDocument/2006/relationships/hyperlink" Target="https://wiki2.gamer.com.tw/wiki.php?n=7501:%E5%9D%A6%E8%B3%88%E6%AD%A6%E7%88%BE%E5%9C%B0%E5%8D%80" TargetMode="External"/><Relationship Id="rId49" Type="http://schemas.openxmlformats.org/officeDocument/2006/relationships/hyperlink" Target="https://wiki2.gamer.com.tw/wiki.php?n=7501:%E6%B3%A2%E7%BE%85%E7%9A%84%E6%B5%B7%E5%8C%97%E9%83%A8" TargetMode="External"/><Relationship Id="rId114" Type="http://schemas.openxmlformats.org/officeDocument/2006/relationships/hyperlink" Target="https://wiki2.gamer.com.tw/wiki.php?n=7501:%E8%BE%9B%E5%B7%B4%E5%A8%81%E5%85%A7%E9%99%B8%E5%9C%B0%E5%8D%80" TargetMode="External"/><Relationship Id="rId119" Type="http://schemas.openxmlformats.org/officeDocument/2006/relationships/hyperlink" Target="https://wiki2.gamer.com.tw/wiki.php?ss=7501&amp;n=7501:%E5%B0%BC%E5%8A%A0%E6%8B%89%E6%B2%B3%E6%B5%81%E5%9F%9F" TargetMode="External"/><Relationship Id="rId44" Type="http://schemas.openxmlformats.org/officeDocument/2006/relationships/hyperlink" Target="https://wiki2.gamer.com.tw/wiki.php?n=7501:%E4%BA%9E%E9%A6%AC%E9%81%9C%E5%85%A7%E9%99%B8" TargetMode="External"/><Relationship Id="rId60" Type="http://schemas.openxmlformats.org/officeDocument/2006/relationships/hyperlink" Target="https://wiki2.gamer.com.tw/wiki.php?n=7501:%E9%83%BD%E6%9F%8F%E6%9E%97%E5%8C%97%E9%83%A8" TargetMode="External"/><Relationship Id="rId65" Type="http://schemas.openxmlformats.org/officeDocument/2006/relationships/hyperlink" Target="https://wiki2.gamer.com.tw/wiki.php?n=7501:%E9%9D%9E%E6%B4%B2%E8%A5%BF%E5%8D%97%E5%B2%B8" TargetMode="External"/><Relationship Id="rId81" Type="http://schemas.openxmlformats.org/officeDocument/2006/relationships/hyperlink" Target="https://wiki2.gamer.com.tw/wiki.php?n=7501:%E9%9B%85%E5%85%B8%E8%A5%BF%E5%8C%97%E9%83%A8" TargetMode="External"/><Relationship Id="rId86" Type="http://schemas.openxmlformats.org/officeDocument/2006/relationships/hyperlink" Target="https://wiki2.gamer.com.tw/wiki.php?n=7501:%E8%96%A9%E6%B4%9B%E5%B0%BC%E5%8D%A1%E8%A5%BF%E5%8D%97%E9%83%A8" TargetMode="External"/><Relationship Id="rId130" Type="http://schemas.openxmlformats.org/officeDocument/2006/relationships/hyperlink" Target="https://wiki2.gamer.com.tw/wiki.php?n=7501:%E4%B8%AD%E5%9C%8B%E6%9D%B1%E5%8D%97%E5%B2%B8" TargetMode="External"/><Relationship Id="rId135" Type="http://schemas.openxmlformats.org/officeDocument/2006/relationships/hyperlink" Target="https://wiki2.gamer.com.tw/wiki.php?n=7501:%E6%B5%A6%E9%A0%85%E8%A5%BF" TargetMode="External"/><Relationship Id="rId151" Type="http://schemas.openxmlformats.org/officeDocument/2006/relationships/hyperlink" Target="https://wiki2.gamer.com.tw/wiki.php?n=7501:%E8%A5%BF%E8%A5%BF%E4%BC%AF%E5%88%A9%E4%BA%9E%E5%B9%B3%E5%8E%9F" TargetMode="External"/><Relationship Id="rId156" Type="http://schemas.openxmlformats.org/officeDocument/2006/relationships/hyperlink" Target="https://wiki2.gamer.com.tw/wiki.php?n=7501:%E7%B4%85%E6%B5%B7%E8%A5%BF%E5%B2%B8" TargetMode="External"/><Relationship Id="rId177" Type="http://schemas.openxmlformats.org/officeDocument/2006/relationships/hyperlink" Target="https://wiki2.gamer.com.tw/wiki.php?n=7501:%E4%BA%9E%E9%A6%AC%E9%81%9C%E6%B2%B3%E4%B8%8A%E6%B8%B8" TargetMode="External"/><Relationship Id="rId198" Type="http://schemas.openxmlformats.org/officeDocument/2006/relationships/hyperlink" Target="https://wiki2.gamer.com.tw/wiki.php?n=7501:%E8%A4%AA%E8%89%B2%E7%9A%84%E5%9C%B0%E5%9C%96" TargetMode="External"/><Relationship Id="rId172" Type="http://schemas.openxmlformats.org/officeDocument/2006/relationships/hyperlink" Target="https://wiki2.gamer.com.tw/wiki.php?n=7501:%E5%B8%8C%E8%96%A9%E7%88%BE%E5%88%A9%E5%85%8B%E5%B1%B1" TargetMode="External"/><Relationship Id="rId193" Type="http://schemas.openxmlformats.org/officeDocument/2006/relationships/hyperlink" Target="https://wiki2.gamer.com.tw/wiki.php?n=7501:%E4%BA%9E%E9%A6%AC%E9%81%9C%E5%85%A7%E9%99%B8" TargetMode="External"/><Relationship Id="rId202" Type="http://schemas.openxmlformats.org/officeDocument/2006/relationships/hyperlink" Target="https://wiki2.gamer.com.tw/wiki.php?n=7501:%E5%A5%B3%E7%A5%9E%E5%BA%A7%E9%90%98" TargetMode="External"/><Relationship Id="rId207" Type="http://schemas.openxmlformats.org/officeDocument/2006/relationships/hyperlink" Target="https://wiki2.gamer.com.tw/wiki.php?n=7501:%E5%AD%9F%E5%8A%A0%E6%8B%89%E7%81%A3%E5%8C%97%E5%B2%B8" TargetMode="External"/><Relationship Id="rId223" Type="http://schemas.openxmlformats.org/officeDocument/2006/relationships/hyperlink" Target="https://wiki2.gamer.com.tw/wiki.php?n=7501:%E5%AD%9F%E5%8A%A0%E6%8B%89%E7%81%A3%E5%8C%97%E5%B2%B8" TargetMode="External"/><Relationship Id="rId13" Type="http://schemas.openxmlformats.org/officeDocument/2006/relationships/hyperlink" Target="https://wiki2.gamer.com.tw/wiki.php?n=7501:%E5%85%8B%E9%87%8C%E7%89%B9%E5%B3%B6%E5%85%A7%E9%99%B8%E5%9C%B0%E5%8D%80" TargetMode="External"/><Relationship Id="rId18" Type="http://schemas.openxmlformats.org/officeDocument/2006/relationships/hyperlink" Target="https://wiki2.gamer.com.tw/wiki.php?n=7501:%E8%A5%BF%E8%A5%BF%E4%BC%AF%E5%88%A9%E4%BA%9E%E5%B9%B3%E5%8E%9F" TargetMode="External"/><Relationship Id="rId39" Type="http://schemas.openxmlformats.org/officeDocument/2006/relationships/hyperlink" Target="https://wiki2.gamer.com.tw/wiki.php?n=7501:%E8%BF%91%E6%B1%9F" TargetMode="External"/><Relationship Id="rId109" Type="http://schemas.openxmlformats.org/officeDocument/2006/relationships/hyperlink" Target="https://wiki2.gamer.com.tw/wiki.php?n=7501:%E9%9D%9E%E6%B4%B2%E8%A5%BF%E5%8D%97%E5%B2%B8" TargetMode="External"/><Relationship Id="rId34" Type="http://schemas.openxmlformats.org/officeDocument/2006/relationships/hyperlink" Target="https://wiki2.gamer.com.tw/wiki.php?n=7501:%E9%9B%B2%E5%8F%B0%E5%B1%B1%E8%A5%BF" TargetMode="External"/><Relationship Id="rId50" Type="http://schemas.openxmlformats.org/officeDocument/2006/relationships/hyperlink" Target="https://wiki2.gamer.com.tw/wiki.php?n=7501:%E6%B3%A2%E7%BE%85%E7%9A%84%E6%B5%B7%E6%9D%B1%E5%8D%97%E9%83%A8" TargetMode="External"/><Relationship Id="rId55" Type="http://schemas.openxmlformats.org/officeDocument/2006/relationships/hyperlink" Target="https://wiki2.gamer.com.tw/wiki.php?n=7501:%E4%B8%8D%E5%88%97%E9%A1%9B%E5%B3%B6%E6%9D%B1%E5%B2%B8" TargetMode="External"/><Relationship Id="rId76" Type="http://schemas.openxmlformats.org/officeDocument/2006/relationships/hyperlink" Target="https://wiki2.gamer.com.tw/wiki.php?n=7501:%E5%AE%89%E7%B4%8D%E6%89%98%E5%88%A9%E4%BA%9E%E9%AB%98%E5%8E%9F" TargetMode="External"/><Relationship Id="rId97" Type="http://schemas.openxmlformats.org/officeDocument/2006/relationships/hyperlink" Target="https://wiki2.gamer.com.tw/wiki.php?n=7501:%E8%92%99%E5%B7%B4%E8%96%A9%E8%A5%BF%E9%83%A8" TargetMode="External"/><Relationship Id="rId104" Type="http://schemas.openxmlformats.org/officeDocument/2006/relationships/hyperlink" Target="https://wiki2.gamer.com.tw/wiki.php?n=7501:%E6%9C%AC%E5%9C%B0%E6%B2%BB%E9%87%8C%E5%8D%97%E9%83%A8" TargetMode="External"/><Relationship Id="rId120" Type="http://schemas.openxmlformats.org/officeDocument/2006/relationships/hyperlink" Target="https://wiki2.gamer.com.tw/wiki.php?n=7501:%E7%A7%91%E7%BE%85%E6%8B%89%E5%A4%9A%E9%AB%98%E5%8E%9F" TargetMode="External"/><Relationship Id="rId125" Type="http://schemas.openxmlformats.org/officeDocument/2006/relationships/hyperlink" Target="https://wiki2.gamer.com.tw/wiki.php?n=7501:%E6%9C%9D%E9%AE%AE%E5%8D%8A%E5%B3%B6%E5%8C%97%E5%B2%B8" TargetMode="External"/><Relationship Id="rId141" Type="http://schemas.openxmlformats.org/officeDocument/2006/relationships/hyperlink" Target="https://wiki2.gamer.com.tw/wiki.php?n=7501:%E5%8C%97%E7%BE%8E%E5%A4%A7%E9%99%B8%E8%A5%BF%E5%B2%B8" TargetMode="External"/><Relationship Id="rId146" Type="http://schemas.openxmlformats.org/officeDocument/2006/relationships/hyperlink" Target="https://wiki2.gamer.com.tw/wiki.php?ss=7501&amp;n=7501:%E6%B4%9B%E7%A3%AF%E5%B1%B1%E8%84%88%E5%9C%B0%E5%8D%80" TargetMode="External"/><Relationship Id="rId167" Type="http://schemas.openxmlformats.org/officeDocument/2006/relationships/hyperlink" Target="https://wiki2.gamer.com.tw/wiki.php?n=7501:%E5%B0%BC%E7%BE%85%E6%B2%B3%E4%B8%8A%E6%B8%B8" TargetMode="External"/><Relationship Id="rId188" Type="http://schemas.openxmlformats.org/officeDocument/2006/relationships/hyperlink" Target="https://wiki2.gamer.com.tw/wiki.php?n=7501:%E9%A6%AC%E9%9B%85%E4%BD%8E%E5%9C%B0" TargetMode="External"/><Relationship Id="rId7" Type="http://schemas.openxmlformats.org/officeDocument/2006/relationships/hyperlink" Target="https://wiki2.gamer.com.tw/wiki.php?n=7501:%E5%B8%95%E7%A6%8F%E6%96%AF%E9%83%8A%E5%A4%96" TargetMode="External"/><Relationship Id="rId71" Type="http://schemas.openxmlformats.org/officeDocument/2006/relationships/hyperlink" Target="https://wiki2.gamer.com.tw/wiki.php?n=7501:%E9%A6%AC%E9%81%94%E5%8A%A0%E6%96%AF%E5%8A%A0%E8%A5%BF%E5%B2%B8" TargetMode="External"/><Relationship Id="rId92" Type="http://schemas.openxmlformats.org/officeDocument/2006/relationships/hyperlink" Target="https://wiki2.gamer.com.tw/wiki.php?n=7501:%E9%9D%9E%E6%B4%B2%E8%A5%BF%E5%B2%B8" TargetMode="External"/><Relationship Id="rId162" Type="http://schemas.openxmlformats.org/officeDocument/2006/relationships/hyperlink" Target="https://wiki2.gamer.com.tw/wiki.php?n=7501:%E5%8D%B0%E5%BA%A6%E8%A5%BF%E5%B2%B8" TargetMode="External"/><Relationship Id="rId183" Type="http://schemas.openxmlformats.org/officeDocument/2006/relationships/hyperlink" Target="https://wiki2.gamer.com.tw/wiki.php?n=7501:%E5%93%88%E7%93%A6%E9%82%A3%E6%9D%B1%E9%83%A8" TargetMode="External"/><Relationship Id="rId213" Type="http://schemas.openxmlformats.org/officeDocument/2006/relationships/hyperlink" Target="https://wiki2.gamer.com.tw/wiki.php?n=7501:%E8%B2%9D%E5%8A%A0%E7%88%BE%E6%B9%96%E9%99%84%E8%BF%91" TargetMode="External"/><Relationship Id="rId218" Type="http://schemas.openxmlformats.org/officeDocument/2006/relationships/hyperlink" Target="https://wiki2.gamer.com.tw/wiki.php?n=7501:%E5%96%9C%E9%A6%AC%E6%8B%89%E9%9B%85%E5%B1%B1%E8%84%88%E9%99%84%E8%BF%91" TargetMode="External"/><Relationship Id="rId2" Type="http://schemas.openxmlformats.org/officeDocument/2006/relationships/hyperlink" Target="https://wiki2.gamer.com.tw/wiki.php?n=7501:%E6%92%92%E5%93%88%E6%8B%89%E6%B2%99%E6%BC%A0" TargetMode="External"/><Relationship Id="rId29" Type="http://schemas.openxmlformats.org/officeDocument/2006/relationships/hyperlink" Target="https://wiki2.gamer.com.tw/wiki.php?n=7501:%E7%A7%91%E7%B4%8D%E6%8B%89%E5%85%8B%E5%9C%B0%E5%8D%80" TargetMode="External"/><Relationship Id="rId24" Type="http://schemas.openxmlformats.org/officeDocument/2006/relationships/hyperlink" Target="https://wiki2.gamer.com.tw/wiki.php?n=7501:%E8%B4%8A%E6%AF%94%E8%A5%BF%E6%B2%B3%E4%B8%AD%E6%B8%B8" TargetMode="External"/><Relationship Id="rId40" Type="http://schemas.openxmlformats.org/officeDocument/2006/relationships/hyperlink" Target="https://wiki2.gamer.com.tw/wiki.php?n=7501:%E5%B7%B4%E6%8B%89%E5%9C%AD%E6%B2%B3%E4%B8%8A%E6%B8%B8" TargetMode="External"/><Relationship Id="rId45" Type="http://schemas.openxmlformats.org/officeDocument/2006/relationships/hyperlink" Target="https://wiki2.gamer.com.tw/wiki.php?n=7501:%E4%BA%9E%E9%A6%AC%E9%81%9C%E5%85%A7%E9%99%B8" TargetMode="External"/><Relationship Id="rId66" Type="http://schemas.openxmlformats.org/officeDocument/2006/relationships/hyperlink" Target="https://wiki2.gamer.com.tw/wiki.php?n=7501:%E9%9D%9E%E6%B4%B2%E5%8D%97%E5%8D%97%E8%A5%BF%E5%B2%B8" TargetMode="External"/><Relationship Id="rId87" Type="http://schemas.openxmlformats.org/officeDocument/2006/relationships/hyperlink" Target="https://wiki2.gamer.com.tw/wiki.php?n=7501:%E9%A6%AC%E5%85%B6%E9%A0%93%E5%9C%B0%E5%8D%80" TargetMode="External"/><Relationship Id="rId110" Type="http://schemas.openxmlformats.org/officeDocument/2006/relationships/hyperlink" Target="https://wiki2.gamer.com.tw/wiki.php?n=7501:%E9%9D%9E%E6%B4%B2%E5%8D%97%E5%8D%97%E8%A5%BF%E5%B2%B8" TargetMode="External"/><Relationship Id="rId115" Type="http://schemas.openxmlformats.org/officeDocument/2006/relationships/hyperlink" Target="https://wiki2.gamer.com.tw/wiki.php?n=7501:%E9%A6%AC%E9%81%94%E5%8A%A0%E6%96%AF%E5%8A%A0%E8%A5%BF%E5%B2%B8" TargetMode="External"/><Relationship Id="rId131" Type="http://schemas.openxmlformats.org/officeDocument/2006/relationships/hyperlink" Target="https://wiki2.gamer.com.tw/wiki.php?n=7501:%E6%B7%A1%E6%B0%B4%E6%9D%B1%E5%8D%97" TargetMode="External"/><Relationship Id="rId136" Type="http://schemas.openxmlformats.org/officeDocument/2006/relationships/hyperlink" Target="https://wiki2.gamer.com.tw/wiki.php?n=7501:%E9%9B%B2%E5%8F%B0%E5%B1%B1%E8%A5%BF" TargetMode="External"/><Relationship Id="rId157" Type="http://schemas.openxmlformats.org/officeDocument/2006/relationships/hyperlink" Target="https://wiki2.gamer.com.tw/wiki.php?n=7501:%E5%B9%BC%E7%99%BC%E6%8B%89%E5%BA%95%E6%B2%B3%E4%B8%8A%E6%B8%B8" TargetMode="External"/><Relationship Id="rId178" Type="http://schemas.openxmlformats.org/officeDocument/2006/relationships/hyperlink" Target="https://wiki2.gamer.com.tw/wiki.php?n=7501:%E5%8D%97%E7%BE%8E%E6%9D%B1%E5%8C%97%E5%B2%B8" TargetMode="External"/><Relationship Id="rId61" Type="http://schemas.openxmlformats.org/officeDocument/2006/relationships/hyperlink" Target="https://wiki2.gamer.com.tw/wiki.php?n=7501:%E5%8D%9A%E6%81%A9%E6%B2%B3%E6%B2%B3%E6%9B%B2" TargetMode="External"/><Relationship Id="rId82" Type="http://schemas.openxmlformats.org/officeDocument/2006/relationships/hyperlink" Target="https://wiki2.gamer.com.tw/wiki.php?n=7501:%E7%A6%8F%E5%9F%BA%E6%96%AF%E5%9C%B0%E5%8D%80" TargetMode="External"/><Relationship Id="rId152" Type="http://schemas.openxmlformats.org/officeDocument/2006/relationships/hyperlink" Target="https://wiki2.gamer.com.tw/wiki.php?n=7501:%E8%B4%8A%E6%AF%94%E8%A5%BF%E6%B2%B3%E4%B8%AD%E6%B8%B8" TargetMode="External"/><Relationship Id="rId173" Type="http://schemas.openxmlformats.org/officeDocument/2006/relationships/hyperlink" Target="https://wiki2.gamer.com.tw/wiki.php?n=7501:%E5%9C%9F%E8%80%B3%E5%85%B6%E8%A5%BF%E5%B2%B8" TargetMode="External"/><Relationship Id="rId194" Type="http://schemas.openxmlformats.org/officeDocument/2006/relationships/hyperlink" Target="http://gvo.gamedb.info/wiki/?EquipmentItem%2FLeg" TargetMode="External"/><Relationship Id="rId199" Type="http://schemas.openxmlformats.org/officeDocument/2006/relationships/hyperlink" Target="https://wiki2.gamer.com.tw/wiki.php?n=7501:%E8%BC%94%E5%8A%A9%E5%B8%86" TargetMode="External"/><Relationship Id="rId203" Type="http://schemas.openxmlformats.org/officeDocument/2006/relationships/hyperlink" Target="https://wiki2.gamer.com.tw/wiki.php?n=7501:%E8%98%87%E4%BC%8A%E5%A3%AB%E8%A5%BF%E5%8C%97%E9%83%A8" TargetMode="External"/><Relationship Id="rId208" Type="http://schemas.openxmlformats.org/officeDocument/2006/relationships/hyperlink" Target="https://wiki2.gamer.com.tw/wiki.php?n=7501:%E5%96%9C%E9%A6%AC%E6%8B%89%E9%9B%85%E5%B1%B1%E8%84%88%E9%99%84%E8%BF%91" TargetMode="External"/><Relationship Id="rId19" Type="http://schemas.openxmlformats.org/officeDocument/2006/relationships/hyperlink" Target="https://wiki2.gamer.com.tw/wiki.php?n=7501:%E6%96%87%E8%98%AD%E7%9A%84%E6%B5%B7%E8%A7%92" TargetMode="External"/><Relationship Id="rId224" Type="http://schemas.openxmlformats.org/officeDocument/2006/relationships/hyperlink" Target="https://wiki2.gamer.com.tw/wiki.php?n=7501%3A%E8%A5%BF%E4%BC%AF%E5%88%A9%E4%BA%9E%E5%9C%B0%E5%8D%80&amp;ss=7501" TargetMode="External"/><Relationship Id="rId14" Type="http://schemas.openxmlformats.org/officeDocument/2006/relationships/hyperlink" Target="https://wiki2.gamer.com.tw/wiki.php?n=7501:%E5%8D%A1%E7%88%BE%E7%B4%8D%E5%85%8B" TargetMode="External"/><Relationship Id="rId30" Type="http://schemas.openxmlformats.org/officeDocument/2006/relationships/hyperlink" Target="https://wiki2.gamer.com.tw/wiki.php?n=7501:%E8%92%B2%E7%94%98%E5%9C%B0%E5%8D%80" TargetMode="External"/><Relationship Id="rId35" Type="http://schemas.openxmlformats.org/officeDocument/2006/relationships/hyperlink" Target="https://wiki2.gamer.com.tw/wiki.php?n=7501:%E9%BB%83%E5%9C%9F%E9%AB%98%E5%8E%9F" TargetMode="External"/><Relationship Id="rId56" Type="http://schemas.openxmlformats.org/officeDocument/2006/relationships/hyperlink" Target="https://wiki2.gamer.com.tw/wiki.php?n=7501:%E4%B8%8D%E5%88%97%E9%A1%9B%E5%B3%B6%E5%8C%97%E5%B2%B8" TargetMode="External"/><Relationship Id="rId77" Type="http://schemas.openxmlformats.org/officeDocument/2006/relationships/hyperlink" Target="https://wiki2.gamer.com.tw/wiki.php?n=7501:%E6%8B%BF%E5%9D%A1%E9%87%8C%E8%BF%91%E9%83%8A" TargetMode="External"/><Relationship Id="rId100" Type="http://schemas.openxmlformats.org/officeDocument/2006/relationships/hyperlink" Target="https://wiki2.gamer.com.tw/wiki.php?n=7501:%E5%B7%B4%E5%A3%AB%E6%8B%89%E8%A5%BF%E5%8C%97%E9%83%A8" TargetMode="External"/><Relationship Id="rId105" Type="http://schemas.openxmlformats.org/officeDocument/2006/relationships/hyperlink" Target="https://wiki2.gamer.com.tw/wiki.php?n=7501:%E5%9D%A6%E8%B3%88%E6%AD%A6%E7%88%BE%E5%9C%B0%E5%8D%80" TargetMode="External"/><Relationship Id="rId126" Type="http://schemas.openxmlformats.org/officeDocument/2006/relationships/hyperlink" Target="https://wiki2.gamer.com.tw/wiki.php?n=7501:%E6%9C%9D%E9%AE%AE%E5%8D%8A%E5%B3%B6%E8%A5%BF%E5%B2%B8" TargetMode="External"/><Relationship Id="rId147" Type="http://schemas.openxmlformats.org/officeDocument/2006/relationships/hyperlink" Target="https://wiki2.gamer.com.tw/wiki.php?ss=7501&amp;n=7501:%E5%B0%BC%E5%8A%A0%E6%8B%89%E6%B2%B3%E6%B5%81%E5%9F%9F" TargetMode="External"/><Relationship Id="rId168" Type="http://schemas.openxmlformats.org/officeDocument/2006/relationships/hyperlink" Target="https://wiki2.gamer.com.tw/wiki.php?n=7501:%E8%B7%AF%E5%85%8B%E7%B4%A2%E5%9C%B0%E5%8D%80" TargetMode="External"/><Relationship Id="rId8" Type="http://schemas.openxmlformats.org/officeDocument/2006/relationships/hyperlink" Target="https://wiki2.gamer.com.tw/wiki.php?n=7501:%E5%AE%89%E7%B4%8D%E6%89%98%E5%88%A9%E4%BA%9E%E9%AB%98%E5%8E%9F" TargetMode="External"/><Relationship Id="rId51" Type="http://schemas.openxmlformats.org/officeDocument/2006/relationships/hyperlink" Target="https://wiki2.gamer.com.tw/wiki.php?n=7501:%E6%B3%A2%E7%BE%85%E7%9A%84%E6%B5%B7%E8%A5%BF%E5%8D%97%E9%83%A8" TargetMode="External"/><Relationship Id="rId72" Type="http://schemas.openxmlformats.org/officeDocument/2006/relationships/hyperlink" Target="https://wiki2.gamer.com.tw/wiki.php?n=7501:%E9%BB%91%E6%B5%B7%E8%A5%BF%E5%8C%97%E5%B2%B8" TargetMode="External"/><Relationship Id="rId93" Type="http://schemas.openxmlformats.org/officeDocument/2006/relationships/hyperlink" Target="https://wiki2.gamer.com.tw/wiki.php?n=7501:%E5%A4%A7%E8%A5%BF%E6%B4%8B%E4%B8%AD%E9%83%A8%E8%A5%BF%E5%B2%B8" TargetMode="External"/><Relationship Id="rId98" Type="http://schemas.openxmlformats.org/officeDocument/2006/relationships/hyperlink" Target="https://wiki2.gamer.com.tw/wiki.php?n=7501:%E9%A6%AC%E8%96%A9%E7%93%A6%E8%A5%BF%E5%8D%97%E9%83%A8" TargetMode="External"/><Relationship Id="rId121" Type="http://schemas.openxmlformats.org/officeDocument/2006/relationships/hyperlink" Target="https://wiki2.gamer.com.tw/wiki.php?n=7501:%E5%8F%B0%E7%81%A3%E5%B3%B6%E6%9D%B1%E5%8D%97%E5%B2%B8" TargetMode="External"/><Relationship Id="rId142" Type="http://schemas.openxmlformats.org/officeDocument/2006/relationships/hyperlink" Target="https://wiki2.gamer.com.tw/wiki.php?ss=7501&amp;n=7501:%E6%B4%9B%E7%A3%AF%E5%B1%B1%E8%84%88%E5%9C%B0%E5%8D%80" TargetMode="External"/><Relationship Id="rId163" Type="http://schemas.openxmlformats.org/officeDocument/2006/relationships/hyperlink" Target="https://wiki2.gamer.com.tw/wiki.php?n=7501:%E6%AF%94%E7%88%BE%E8%96%A9%E5%B1%B1%E4%B8%98" TargetMode="External"/><Relationship Id="rId184" Type="http://schemas.openxmlformats.org/officeDocument/2006/relationships/hyperlink" Target="https://wiki2.gamer.com.tw/wiki.php?n=7501:%E6%B3%A2%E5%A4%9A%E8%B2%9D%E7%BE%85%E8%A5%BF%E5%8C%97%E9%83%A8" TargetMode="External"/><Relationship Id="rId189" Type="http://schemas.openxmlformats.org/officeDocument/2006/relationships/hyperlink" Target="https://wiki2.gamer.com.tw/wiki.php?n=7501:%E7%B6%AD%E6%8B%89%E5%85%8B%E9%AD%AF%E6%96%AF%E6%9D%B1%E5%8D%97%E9%83%A8" TargetMode="External"/><Relationship Id="rId219" Type="http://schemas.openxmlformats.org/officeDocument/2006/relationships/hyperlink" Target="https://wiki2.gamer.com.tw/wiki.php?n=7501%3A%E5%93%A5%E8%96%A9%E5%85%8B%E9%A8%8E%E5%85%B5%E6%9C%8D&amp;ss=7501" TargetMode="External"/><Relationship Id="rId3" Type="http://schemas.openxmlformats.org/officeDocument/2006/relationships/hyperlink" Target="https://wiki2.gamer.com.tw/wiki.php?n=7501:%E6%AF%94%E7%88%BE%E8%96%A9%E5%B1%B1%E4%B8%98" TargetMode="External"/><Relationship Id="rId214" Type="http://schemas.openxmlformats.org/officeDocument/2006/relationships/hyperlink" Target="https://wiki2.gamer.com.tw/wiki.php?n=7501:%E8%B2%9D%E5%8A%A0%E7%88%BE%E6%B9%96%E9%99%84%E8%BF%91" TargetMode="External"/><Relationship Id="rId25" Type="http://schemas.openxmlformats.org/officeDocument/2006/relationships/hyperlink" Target="https://wiki2.gamer.com.tw/wiki.php?n=7501:%E8%B4%8A%E6%AF%94%E8%A5%BF%E6%B2%B3%E4%B8%AD%E6%B8%B8" TargetMode="External"/><Relationship Id="rId46" Type="http://schemas.openxmlformats.org/officeDocument/2006/relationships/hyperlink" Target="https://wiki2.gamer.com.tw/wiki.php?n=7501:%E8%A1%A3%E7%B4%A2%E6%AF%94%E4%BA%9E%E5%8C%97%E9%83%A8" TargetMode="External"/><Relationship Id="rId67" Type="http://schemas.openxmlformats.org/officeDocument/2006/relationships/hyperlink" Target="https://wiki2.gamer.com.tw/wiki.php?n=7501:%E9%9D%9E%E6%B4%B2%E5%8D%97%E5%B2%B8" TargetMode="External"/><Relationship Id="rId116" Type="http://schemas.openxmlformats.org/officeDocument/2006/relationships/hyperlink" Target="https://wiki2.gamer.com.tw/wiki.php?n=7501:%E7%89%B9%E6%8B%89%E8%AB%BE%E7%93%A6%E5%8C%97%E5%B2%B8" TargetMode="External"/><Relationship Id="rId137" Type="http://schemas.openxmlformats.org/officeDocument/2006/relationships/hyperlink" Target="https://wiki2.gamer.com.tw/wiki.php?n=7501:%E9%87%8D%E6%85%B6%E8%A5%BF%E5%8D%97" TargetMode="External"/><Relationship Id="rId158" Type="http://schemas.openxmlformats.org/officeDocument/2006/relationships/hyperlink" Target="https://wiki2.gamer.com.tw/wiki.php?n=7501:%E6%B3%A2%E6%96%AF%E7%81%A3%E5%8C%97%E5%B2%B8" TargetMode="External"/><Relationship Id="rId20" Type="http://schemas.openxmlformats.org/officeDocument/2006/relationships/hyperlink" Target="https://wiki2.gamer.com.tw/wiki.php?n=7501:%E9%A6%AC%E9%9B%85%E4%BD%8E%E5%9C%B0" TargetMode="External"/><Relationship Id="rId41" Type="http://schemas.openxmlformats.org/officeDocument/2006/relationships/hyperlink" Target="https://wiki2.gamer.com.tw/wiki.php?n=7501:%E5%B7%B4%E6%8B%89%E5%9C%AD%E6%B2%B3%E4%B8%8A%E6%B8%B8" TargetMode="External"/><Relationship Id="rId62" Type="http://schemas.openxmlformats.org/officeDocument/2006/relationships/hyperlink" Target="https://wiki2.gamer.com.tw/wiki.php?n=7501:%E5%8A%A0%E4%BE%86%E5%8D%97%E9%83%A8" TargetMode="External"/><Relationship Id="rId83" Type="http://schemas.openxmlformats.org/officeDocument/2006/relationships/hyperlink" Target="https://wiki2.gamer.com.tw/wiki.php?n=7501:%E7%94%98%E5%9C%B0%E4%BA%9E%E8%A5%BF%E9%83%A8" TargetMode="External"/><Relationship Id="rId88" Type="http://schemas.openxmlformats.org/officeDocument/2006/relationships/hyperlink" Target="https://wiki2.gamer.com.tw/wiki.php?n=7501:%E8%B2%9D%E9%AD%AF%E7%89%B9%E5%8C%97%E9%83%A8" TargetMode="External"/><Relationship Id="rId111" Type="http://schemas.openxmlformats.org/officeDocument/2006/relationships/hyperlink" Target="https://wiki2.gamer.com.tw/wiki.php?n=7501:%E9%9D%9E%E6%B4%B2%E5%8D%97%E5%B2%B8" TargetMode="External"/><Relationship Id="rId132" Type="http://schemas.openxmlformats.org/officeDocument/2006/relationships/hyperlink" Target="https://wiki2.gamer.com.tw/wiki.php?n=7501:%E6%B7%A1%E6%B0%B4%E6%B2%B3%E8%A5%BF" TargetMode="External"/><Relationship Id="rId153" Type="http://schemas.openxmlformats.org/officeDocument/2006/relationships/hyperlink" Target="https://wiki2.gamer.com.tw/wiki.php?n=7501:%E5%8D%B0%E5%BA%A6%E6%B4%8B%E9%9D%9E%E6%B4%B2%E6%9D%B1%E5%B2%B8" TargetMode="External"/><Relationship Id="rId174" Type="http://schemas.openxmlformats.org/officeDocument/2006/relationships/hyperlink" Target="https://wiki2.gamer.com.tw/wiki.php?n=7501:%E5%A1%94%E7%A7%91%E9%A6%AC%E8%BF%91%E9%83%8A" TargetMode="External"/><Relationship Id="rId179" Type="http://schemas.openxmlformats.org/officeDocument/2006/relationships/hyperlink" Target="https://wiki2.gamer.com.tw/wiki.php?n=7501:%E5%8D%97%E7%BE%8E%E8%A5%BF%E5%8C%97%E5%B2%B8" TargetMode="External"/><Relationship Id="rId195" Type="http://schemas.openxmlformats.org/officeDocument/2006/relationships/hyperlink" Target="https://wiki2.gamer.com.tw/wiki.php?n=7501%3A%E7%B1%B3%E8%AB%BE%E6%96%AF%E7%8E%8B%E5%82%B3%E8%AA%AA%E9%9B%86&amp;ss=7501" TargetMode="External"/><Relationship Id="rId209" Type="http://schemas.openxmlformats.org/officeDocument/2006/relationships/hyperlink" Target="https://wiki2.gamer.com.tw/wiki.php?n=7501:%E9%BB%91%E6%B5%B7%E6%9D%B1%E5%8C%97%E5%B2%B8" TargetMode="External"/><Relationship Id="rId190" Type="http://schemas.openxmlformats.org/officeDocument/2006/relationships/hyperlink" Target="https://wiki2.gamer.com.tw/wiki.php?n=7501:%E7%93%9C%E5%9C%B0%E9%A6%AC%E6%8B%89%E6%9D%B1%E5%8C%97" TargetMode="External"/><Relationship Id="rId204" Type="http://schemas.openxmlformats.org/officeDocument/2006/relationships/hyperlink" Target="https://wiki2.gamer.com.tw/wiki.php?n=7501:%E5%AD%9F%E5%8A%A0%E6%8B%89%E7%81%A3%E5%8C%97%E5%B2%B8" TargetMode="External"/><Relationship Id="rId220" Type="http://schemas.openxmlformats.org/officeDocument/2006/relationships/hyperlink" Target="https://wiki2.gamer.com.tw/wiki.php?n=7501%3A%E8%A5%BF%E4%BC%AF%E5%88%A9%E4%BA%9E%E5%9C%B0%E5%8D%80&amp;ss=7501" TargetMode="External"/><Relationship Id="rId225" Type="http://schemas.openxmlformats.org/officeDocument/2006/relationships/printerSettings" Target="../printerSettings/printerSettings12.bin"/><Relationship Id="rId15" Type="http://schemas.openxmlformats.org/officeDocument/2006/relationships/hyperlink" Target="https://wiki2.gamer.com.tw/wiki.php?n=7501:%E8%96%A9%E7%88%BE%E6%96%AF%E5%A0%A1%E5%B9%B3%E5%8E%9F" TargetMode="External"/><Relationship Id="rId36" Type="http://schemas.openxmlformats.org/officeDocument/2006/relationships/hyperlink" Target="https://wiki2.gamer.com.tw/wiki.php?n=7501:%E6%9C%9D%E9%AE%AE%E5%8D%8A%E5%B3%B6%E5%8C%97%E5%B2%B8" TargetMode="External"/><Relationship Id="rId57" Type="http://schemas.openxmlformats.org/officeDocument/2006/relationships/hyperlink" Target="https://wiki2.gamer.com.tw/wiki.php?n=7501:%E6%B3%95%E8%98%AD%E8%A5%BF%E8%A5%BF%E5%8C%97%E5%B2%B8" TargetMode="External"/><Relationship Id="rId106" Type="http://schemas.openxmlformats.org/officeDocument/2006/relationships/hyperlink" Target="https://wiki2.gamer.com.tw/wiki.php?n=7501:%E5%8A%A0%E7%88%BE%E5%90%84%E7%AD%94%E8%A5%BF%E5%8D%97%E9%83%A8" TargetMode="External"/><Relationship Id="rId127" Type="http://schemas.openxmlformats.org/officeDocument/2006/relationships/hyperlink" Target="https://wiki2.gamer.com.tw/wiki.php?n=7501:%E5%85%AC%E5%B7%9E%E5%8C%97" TargetMode="External"/><Relationship Id="rId10" Type="http://schemas.openxmlformats.org/officeDocument/2006/relationships/hyperlink" Target="https://wiki2.gamer.com.tw/wiki.php?n=7501:%E9%AB%98%E5%8A%A0%E7%B4%A2%E5%9C%B0%E6%96%B9" TargetMode="External"/><Relationship Id="rId31" Type="http://schemas.openxmlformats.org/officeDocument/2006/relationships/hyperlink" Target="https://wiki2.gamer.com.tw/wiki.php?n=7501:%E6%B3%A2%E9%82%A3%E8%B2%9D%E5%B3%B6%E5%85%A7%E5%9C%B0" TargetMode="External"/><Relationship Id="rId52" Type="http://schemas.openxmlformats.org/officeDocument/2006/relationships/hyperlink" Target="https://wiki2.gamer.com.tw/wiki.php?n=7501:%E6%96%AF%E5%A0%AA%E5%9C%B0%E9%82%A3%E7%B6%AD%E4%BA%9E%E8%A5%BF%E5%B2%B8" TargetMode="External"/><Relationship Id="rId73" Type="http://schemas.openxmlformats.org/officeDocument/2006/relationships/hyperlink" Target="https://wiki2.gamer.com.tw/wiki.php?n=7501:%E9%BB%91%E6%B5%B7%E6%9D%B1%E5%B2%B8" TargetMode="External"/><Relationship Id="rId78" Type="http://schemas.openxmlformats.org/officeDocument/2006/relationships/hyperlink" Target="https://wiki2.gamer.com.tw/wiki.php?n=7501:%E5%9D%8E%E5%B8%95%E5%B0%BC%E4%BA%9E%E5%9C%B0%E5%8D%80" TargetMode="External"/><Relationship Id="rId94" Type="http://schemas.openxmlformats.org/officeDocument/2006/relationships/hyperlink" Target="https://wiki2.gamer.com.tw/wiki.php?n=7501:%E9%9D%9E%E6%B4%B2%E5%B9%BE%E5%85%A7%E4%BA%9E%E7%81%A3%E5%8C%97%E9%83%A8" TargetMode="External"/><Relationship Id="rId99" Type="http://schemas.openxmlformats.org/officeDocument/2006/relationships/hyperlink" Target="https://wiki2.gamer.com.tw/wiki.php?n=7501:%E8%A1%A3%E7%B4%A2%E6%AF%94%E4%BA%9E%E5%8C%97%E9%83%A8" TargetMode="External"/><Relationship Id="rId101" Type="http://schemas.openxmlformats.org/officeDocument/2006/relationships/hyperlink" Target="https://wiki2.gamer.com.tw/wiki.php?n=7501:%E7%83%8F%E7%88%BE%E5%9C%B0%E5%8D%80" TargetMode="External"/><Relationship Id="rId122" Type="http://schemas.openxmlformats.org/officeDocument/2006/relationships/hyperlink" Target="https://wiki2.gamer.com.tw/wiki.php?n=7501:%E6%97%A5%E6%9C%AC%E5%88%97%E5%B3%B6%E8%A5%BF%E5%B2%B8" TargetMode="External"/><Relationship Id="rId143" Type="http://schemas.openxmlformats.org/officeDocument/2006/relationships/hyperlink" Target="https://wiki2.gamer.com.tw/wiki.php?n=7501:%E7%89%B9%E5%88%A5%E8%AA%BF%E6%9F%A5%E5%93%A1%E7%9A%84%E9%95%B7%E8%A2%8D" TargetMode="External"/><Relationship Id="rId148" Type="http://schemas.openxmlformats.org/officeDocument/2006/relationships/hyperlink" Target="https://wiki2.gamer.com.tw/wiki.php?ss=7501&amp;n=7501:%E5%B0%BC%E5%8A%A0%E6%8B%89%E6%B2%B3%E6%B5%81%E5%9F%9F" TargetMode="External"/><Relationship Id="rId164" Type="http://schemas.openxmlformats.org/officeDocument/2006/relationships/hyperlink" Target="https://wiki2.gamer.com.tw/wiki.php?n=7501:%E7%9A%84%E9%BB%8E%E6%B3%A2%E9%87%8C%E6%9D%B1%E9%83%A8" TargetMode="External"/><Relationship Id="rId169" Type="http://schemas.openxmlformats.org/officeDocument/2006/relationships/hyperlink" Target="https://wiki2.gamer.com.tw/wiki.php?n=7501:%E5%B0%BC%E7%BE%85%E6%B2%B3%E4%B8%AD%E9%83%A8" TargetMode="External"/><Relationship Id="rId185" Type="http://schemas.openxmlformats.org/officeDocument/2006/relationships/hyperlink" Target="https://wiki2.gamer.com.tw/wiki.php?n=7501:%E6%A2%85%E9%87%8C%E9%81%94%E8%A5%BF%E5%8D%97%E9%83%A8" TargetMode="External"/><Relationship Id="rId4" Type="http://schemas.openxmlformats.org/officeDocument/2006/relationships/hyperlink" Target="https://wiki2.gamer.com.tw/wiki.php?n=7501:%E8%90%8A%E6%99%AE%E8%92%82%E6%96%AF" TargetMode="External"/><Relationship Id="rId9" Type="http://schemas.openxmlformats.org/officeDocument/2006/relationships/hyperlink" Target="https://wiki2.gamer.com.tw/wiki.php?n=7501:%E9%AB%98%E5%8A%A0%E7%B4%A2%E5%9C%B0%E6%96%B9" TargetMode="External"/><Relationship Id="rId180" Type="http://schemas.openxmlformats.org/officeDocument/2006/relationships/hyperlink" Target="https://wiki2.gamer.com.tw/wiki.php?n=7501:%E5%8A%A0%E6%8B%89%E5%B7%B4%E5%93%A5%E5%B3%B6%E5%8D%97%E5%B2%B8" TargetMode="External"/><Relationship Id="rId210" Type="http://schemas.openxmlformats.org/officeDocument/2006/relationships/hyperlink" Target="https://wiki2.gamer.com.tw/wiki.php?n=7501:%E7%83%8F%E6%96%AF%E7%A7%8B%E7%88%BE%E7%89%B9%E9%AB%98%E5%8E%9F" TargetMode="External"/><Relationship Id="rId215" Type="http://schemas.openxmlformats.org/officeDocument/2006/relationships/hyperlink" Target="https://wiki2.gamer.com.tw/wiki.php?n=7501%3A%E8%A5%BF%E4%BC%AF%E5%88%A9%E4%BA%9E%E5%9C%B0%E5%8D%80&amp;ss=7501" TargetMode="External"/><Relationship Id="rId26" Type="http://schemas.openxmlformats.org/officeDocument/2006/relationships/hyperlink" Target="https://wiki2.gamer.com.tw/wiki.php?n=7501:%E8%BE%9B%E5%B7%B4%E5%A8%81%E5%85%A7%E9%99%B8%E5%9C%B0%E5%8D%80" TargetMode="External"/><Relationship Id="rId47" Type="http://schemas.openxmlformats.org/officeDocument/2006/relationships/hyperlink" Target="https://wiki2.gamer.com.tw/wiki.php?n=7501:%E6%92%92%E5%93%88%E6%8B%89%E6%B2%99%E6%BC%A0" TargetMode="External"/><Relationship Id="rId68" Type="http://schemas.openxmlformats.org/officeDocument/2006/relationships/hyperlink" Target="https://wiki2.gamer.com.tw/wiki.php?n=7501:%E9%9D%9E%E6%B4%B2%E5%8D%97%E5%8D%97%E6%9D%B1%E5%B2%B8" TargetMode="External"/><Relationship Id="rId89" Type="http://schemas.openxmlformats.org/officeDocument/2006/relationships/hyperlink" Target="https://wiki2.gamer.com.tw/wiki.php?n=7501:%E6%B3%95%E9%A6%AC%E5%8F%A4%E6%96%AF%E5%A1%94%E8%A5%BF%E9%83%A8" TargetMode="External"/><Relationship Id="rId112" Type="http://schemas.openxmlformats.org/officeDocument/2006/relationships/hyperlink" Target="https://wiki2.gamer.com.tw/wiki.php?n=7501:%E9%9D%9E%E6%B4%B2%E5%8D%97%E5%8D%97%E6%9D%B1%E5%B2%B8" TargetMode="External"/><Relationship Id="rId133" Type="http://schemas.openxmlformats.org/officeDocument/2006/relationships/hyperlink" Target="https://wiki2.gamer.com.tw/wiki.php?n=7501:%E9%95%B7%E5%B4%8E%E5%8C%97" TargetMode="External"/><Relationship Id="rId154" Type="http://schemas.openxmlformats.org/officeDocument/2006/relationships/hyperlink" Target="https://wiki2.gamer.com.tw/wiki.php?n=7501:%E9%98%BF%E6%8B%89%E4%BC%AF%E6%B5%B7%E8%A5%BF%E5%8C%97%E5%B2%B8" TargetMode="External"/><Relationship Id="rId175" Type="http://schemas.openxmlformats.org/officeDocument/2006/relationships/hyperlink" Target="https://wiki2.gamer.com.tw/wiki.php?n=7501:%E5%A2%A8%E8%A5%BF%E5%93%A5%E7%81%A3%E8%A5%BF%E5%8D%97%E5%B2%B8" TargetMode="External"/><Relationship Id="rId196" Type="http://schemas.openxmlformats.org/officeDocument/2006/relationships/hyperlink" Target="https://wiki2.gamer.com.tw/wiki.php?n=7501:%E7%A7%BB%E6%B0%91%E8%A5%AF%E8%A1%AB" TargetMode="External"/><Relationship Id="rId200" Type="http://schemas.openxmlformats.org/officeDocument/2006/relationships/hyperlink" Target="https://wiki2.gamer.com.tw/wiki.php?n=7501:%E9%81%8A%E5%AE%A2%E7%9A%84%E9%AB%98%E7%B4%9A%E8%AD%B7%E8%BA%AB%E7%AC%A6" TargetMode="External"/><Relationship Id="rId16" Type="http://schemas.openxmlformats.org/officeDocument/2006/relationships/hyperlink" Target="https://wiki2.gamer.com.tw/wiki.php?n=7501:%E8%A5%BF%E8%A5%BF%E4%BC%AF%E5%88%A9%E4%BA%9E%E5%B9%B3%E5%8E%9F" TargetMode="External"/><Relationship Id="rId221" Type="http://schemas.openxmlformats.org/officeDocument/2006/relationships/hyperlink" Target="https://wiki2.gamer.com.tw/wiki.php?n=7501:%E8%B2%9D%E5%8A%A0%E7%88%BE%E6%B9%96%E9%99%84%E8%BF%91" TargetMode="External"/><Relationship Id="rId37" Type="http://schemas.openxmlformats.org/officeDocument/2006/relationships/hyperlink" Target="https://wiki2.gamer.com.tw/wiki.php?n=7501:%E5%85%AC%E5%B7%9E%E5%8C%97" TargetMode="External"/><Relationship Id="rId58" Type="http://schemas.openxmlformats.org/officeDocument/2006/relationships/hyperlink" Target="https://wiki2.gamer.com.tw/wiki.php?n=7501:%E7%9B%A7%E8%B2%9D%E5%85%8B%E6%9D%B1%E5%8D%97%E9%83%A8" TargetMode="External"/><Relationship Id="rId79" Type="http://schemas.openxmlformats.org/officeDocument/2006/relationships/hyperlink" Target="https://wiki2.gamer.com.tw/wiki.php?n=7501:%E9%9B%85%E5%85%B8%E8%A5%BF%E9%83%A8" TargetMode="External"/><Relationship Id="rId102" Type="http://schemas.openxmlformats.org/officeDocument/2006/relationships/hyperlink" Target="https://wiki2.gamer.com.tw/wiki.php?n=7501:%E5%8D%A1%E5%88%A9%E5%8D%A1%E7%89%B9%E5%8C%97%E9%83%A8" TargetMode="External"/><Relationship Id="rId123" Type="http://schemas.openxmlformats.org/officeDocument/2006/relationships/hyperlink" Target="https://wiki2.gamer.com.tw/wiki.php?n=7501:%E6%97%A5%E6%9C%AC%E5%88%97%E5%B3%B6%E6%9D%B1%E5%8D%97%E5%B2%B8" TargetMode="External"/><Relationship Id="rId144" Type="http://schemas.openxmlformats.org/officeDocument/2006/relationships/hyperlink" Target="https://wiki2.gamer.com.tw/wiki.php?ss=7501&amp;n=7501:%E6%B4%9B%E7%A3%AF%E5%B1%B1%E8%84%88%E5%9C%B0%E5%8D%80" TargetMode="External"/><Relationship Id="rId90" Type="http://schemas.openxmlformats.org/officeDocument/2006/relationships/hyperlink" Target="https://wiki2.gamer.com.tw/wiki.php?n=7501:%E5%B8%95%E7%A6%8F%E6%96%AF%E9%83%8A%E5%A4%96" TargetMode="External"/><Relationship Id="rId165" Type="http://schemas.openxmlformats.org/officeDocument/2006/relationships/hyperlink" Target="https://wiki2.gamer.com.tw/wiki.php?n=7501:%E8%90%8A%E6%99%AE%E8%92%82%E6%96%AF" TargetMode="External"/><Relationship Id="rId186" Type="http://schemas.openxmlformats.org/officeDocument/2006/relationships/hyperlink" Target="https://wiki2.gamer.com.tw/wiki.php?n=7501:%E5%B0%A4%E5%8D%A1%E5%9D%A6%E5%8D%8A%E5%B3%B6%E5%85%A7%E9%99%B8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theme="0"/>
  </sheetPr>
  <dimension ref="A1:AD232"/>
  <sheetViews>
    <sheetView showGridLines="0" zoomScaleNormal="100" workbookViewId="0">
      <selection activeCell="U25" sqref="U25"/>
    </sheetView>
  </sheetViews>
  <sheetFormatPr defaultRowHeight="20.100000000000001" customHeight="1"/>
  <cols>
    <col min="1" max="1" width="9" style="424" customWidth="1"/>
    <col min="2" max="2" width="13.125" style="424" customWidth="1"/>
    <col min="3" max="3" width="9" style="424"/>
    <col min="4" max="4" width="7" style="424" hidden="1" customWidth="1"/>
    <col min="5" max="5" width="7.375" style="424" bestFit="1" customWidth="1"/>
    <col min="6" max="6" width="7" style="424" hidden="1" customWidth="1"/>
    <col min="7" max="7" width="9" style="424"/>
    <col min="8" max="8" width="7.375" style="424" bestFit="1" customWidth="1"/>
    <col min="9" max="9" width="7" style="424" hidden="1" customWidth="1"/>
    <col min="10" max="10" width="9" style="424"/>
    <col min="11" max="11" width="7.375" style="424" bestFit="1" customWidth="1"/>
    <col min="12" max="12" width="7" style="424" hidden="1" customWidth="1"/>
    <col min="13" max="13" width="9" style="424"/>
    <col min="14" max="14" width="7.375" style="424" customWidth="1"/>
    <col min="15" max="15" width="7" style="424" hidden="1" customWidth="1"/>
    <col min="16" max="16" width="9" style="424"/>
    <col min="17" max="17" width="7.375" style="424" bestFit="1" customWidth="1"/>
    <col min="18" max="18" width="7" style="424" hidden="1" customWidth="1"/>
    <col min="19" max="20" width="9" style="424"/>
    <col min="21" max="22" width="8.625" style="424" customWidth="1"/>
    <col min="23" max="27" width="4.625" style="424" customWidth="1"/>
    <col min="28" max="28" width="9" style="424"/>
    <col min="29" max="29" width="9" style="167"/>
    <col min="30" max="30" width="35.625" style="424" customWidth="1"/>
    <col min="31" max="16384" width="9" style="424"/>
  </cols>
  <sheetData>
    <row r="1" spans="2:30" ht="20.100000000000001" customHeight="1">
      <c r="B1" s="423" t="s">
        <v>13285</v>
      </c>
      <c r="M1" s="423" t="s">
        <v>3226</v>
      </c>
      <c r="S1" s="425" t="s">
        <v>13336</v>
      </c>
      <c r="T1" s="425"/>
    </row>
    <row r="2" spans="2:30" ht="20.100000000000001" customHeight="1">
      <c r="B2" s="369" t="s">
        <v>3227</v>
      </c>
      <c r="C2" s="370"/>
      <c r="D2" s="371"/>
      <c r="E2" s="372" t="s">
        <v>3228</v>
      </c>
      <c r="F2" s="519" t="s">
        <v>3374</v>
      </c>
      <c r="G2" s="519"/>
      <c r="H2" s="372" t="s">
        <v>3228</v>
      </c>
      <c r="I2" s="519" t="s">
        <v>3375</v>
      </c>
      <c r="J2" s="519"/>
      <c r="K2" s="372" t="s">
        <v>3228</v>
      </c>
      <c r="L2" s="519" t="s">
        <v>3229</v>
      </c>
      <c r="M2" s="519"/>
      <c r="N2" s="372" t="s">
        <v>3228</v>
      </c>
      <c r="O2" s="519" t="s">
        <v>3230</v>
      </c>
      <c r="P2" s="519"/>
      <c r="Q2" s="372" t="s">
        <v>3228</v>
      </c>
      <c r="R2" s="519" t="s">
        <v>3231</v>
      </c>
      <c r="S2" s="519"/>
      <c r="T2" s="373"/>
      <c r="U2" s="520" t="s">
        <v>11113</v>
      </c>
      <c r="V2" s="521"/>
      <c r="W2" s="521"/>
      <c r="X2" s="521"/>
      <c r="Y2" s="521"/>
      <c r="Z2" s="521"/>
      <c r="AA2" s="522"/>
      <c r="AC2" s="525" t="s">
        <v>11676</v>
      </c>
      <c r="AD2" s="525"/>
    </row>
    <row r="3" spans="2:30" ht="20.100000000000001" customHeight="1">
      <c r="B3" s="374">
        <f>SUM(C4:C22)</f>
        <v>3392</v>
      </c>
      <c r="C3" s="375" t="s">
        <v>11112</v>
      </c>
      <c r="D3" s="376" t="s">
        <v>7485</v>
      </c>
      <c r="E3" s="377">
        <f>SUM(E4:E22)</f>
        <v>0</v>
      </c>
      <c r="F3" s="378">
        <f>SUM(F4:F22)</f>
        <v>0</v>
      </c>
      <c r="G3" s="379">
        <f>E3/B3</f>
        <v>0</v>
      </c>
      <c r="H3" s="377">
        <f>SUM(H4:H22)</f>
        <v>0</v>
      </c>
      <c r="I3" s="378">
        <f>SUM(I4:I22)</f>
        <v>0</v>
      </c>
      <c r="J3" s="379">
        <f>H3/B3</f>
        <v>0</v>
      </c>
      <c r="K3" s="377">
        <f>SUM(K4:K22)</f>
        <v>0</v>
      </c>
      <c r="L3" s="378">
        <f>SUM(L4:L22)</f>
        <v>0</v>
      </c>
      <c r="M3" s="379">
        <f>K3/B3</f>
        <v>0</v>
      </c>
      <c r="N3" s="377">
        <f>SUM(N4:N22)</f>
        <v>0</v>
      </c>
      <c r="O3" s="378">
        <f>SUM(O4:O22)</f>
        <v>0</v>
      </c>
      <c r="P3" s="379">
        <f>N3/B3</f>
        <v>0</v>
      </c>
      <c r="Q3" s="377">
        <f>SUM(Q4:Q22)</f>
        <v>0</v>
      </c>
      <c r="R3" s="378">
        <f>SUM(R4:R22)</f>
        <v>0</v>
      </c>
      <c r="S3" s="379">
        <f>Q3/B3</f>
        <v>0</v>
      </c>
      <c r="T3" s="380"/>
      <c r="U3" s="520">
        <f>SUM(D4:D22)</f>
        <v>1525185</v>
      </c>
      <c r="V3" s="521"/>
      <c r="W3" s="521"/>
      <c r="X3" s="521"/>
      <c r="Y3" s="521"/>
      <c r="Z3" s="521"/>
      <c r="AA3" s="522"/>
      <c r="AC3" s="426" t="s">
        <v>11632</v>
      </c>
      <c r="AD3" s="427" t="s">
        <v>11633</v>
      </c>
    </row>
    <row r="4" spans="2:30" ht="20.100000000000001" customHeight="1">
      <c r="B4" s="428" t="s">
        <v>2</v>
      </c>
      <c r="C4" s="381">
        <f>COUNTA(史跡[史跡])</f>
        <v>122</v>
      </c>
      <c r="D4" s="382">
        <f>SUM(史跡[功績])</f>
        <v>77223</v>
      </c>
      <c r="E4" s="383">
        <f>COUNTA(史跡[þ])</f>
        <v>0</v>
      </c>
      <c r="F4" s="382">
        <f>SUMIF(史跡[þ],"þ",史跡[功績])</f>
        <v>0</v>
      </c>
      <c r="G4" s="384">
        <f>F4/D4</f>
        <v>0</v>
      </c>
      <c r="H4" s="383">
        <f>COUNTA(史跡[2])</f>
        <v>0</v>
      </c>
      <c r="I4" s="382">
        <f>SUMIF(史跡[2],"þ",史跡[功績])</f>
        <v>0</v>
      </c>
      <c r="J4" s="384">
        <f>I4/D4</f>
        <v>0</v>
      </c>
      <c r="K4" s="383">
        <f>COUNTA(史跡[3])</f>
        <v>0</v>
      </c>
      <c r="L4" s="382">
        <f>SUMIF(史跡[3],"þ",史跡[功績])</f>
        <v>0</v>
      </c>
      <c r="M4" s="384">
        <f>L4/D4</f>
        <v>0</v>
      </c>
      <c r="N4" s="383">
        <f>COUNTA(史跡[4])</f>
        <v>0</v>
      </c>
      <c r="O4" s="382">
        <f>SUMIF(史跡[4],"þ",史跡[功績])</f>
        <v>0</v>
      </c>
      <c r="P4" s="384">
        <f>O4/D4</f>
        <v>0</v>
      </c>
      <c r="Q4" s="383">
        <f>COUNTA(史跡[5])</f>
        <v>0</v>
      </c>
      <c r="R4" s="382">
        <f>SUMIF(史跡[5],"þ",史跡[功績])</f>
        <v>0</v>
      </c>
      <c r="S4" s="384">
        <f>R4/D4</f>
        <v>0</v>
      </c>
      <c r="T4" s="385"/>
      <c r="U4" s="518" t="s">
        <v>3232</v>
      </c>
      <c r="V4" s="518"/>
      <c r="W4" s="375">
        <v>1</v>
      </c>
      <c r="X4" s="375">
        <v>2</v>
      </c>
      <c r="Y4" s="375">
        <v>3</v>
      </c>
      <c r="Z4" s="375">
        <v>4</v>
      </c>
      <c r="AA4" s="375">
        <v>5</v>
      </c>
      <c r="AC4" s="527" t="s">
        <v>11640</v>
      </c>
      <c r="AD4" s="528"/>
    </row>
    <row r="5" spans="2:30" ht="20.100000000000001" customHeight="1">
      <c r="B5" s="429" t="s">
        <v>3233</v>
      </c>
      <c r="C5" s="386">
        <f>COUNTA(宗教建築[宗教建築])</f>
        <v>65</v>
      </c>
      <c r="D5" s="376">
        <f>SUM(宗教建築[功績])</f>
        <v>35795</v>
      </c>
      <c r="E5" s="387">
        <f>COUNTA(宗教建築[þ])</f>
        <v>0</v>
      </c>
      <c r="F5" s="376">
        <f>SUMIF(宗教建築[þ],"þ",宗教建築[功績])</f>
        <v>0</v>
      </c>
      <c r="G5" s="388">
        <f t="shared" ref="G5:G20" si="0">F5/D5</f>
        <v>0</v>
      </c>
      <c r="H5" s="387">
        <f>COUNTA(宗教建築[2])</f>
        <v>0</v>
      </c>
      <c r="I5" s="376">
        <f>SUMIF(宗教建築[2],"þ",宗教建築[功績])</f>
        <v>0</v>
      </c>
      <c r="J5" s="388">
        <f t="shared" ref="J5:J20" si="1">I5/D5</f>
        <v>0</v>
      </c>
      <c r="K5" s="387">
        <f>COUNTA(宗教建築[3])</f>
        <v>0</v>
      </c>
      <c r="L5" s="376">
        <f>SUMIF(宗教建築[3],"þ",宗教建築[功績])</f>
        <v>0</v>
      </c>
      <c r="M5" s="388">
        <f t="shared" ref="M5:M20" si="2">L5/D5</f>
        <v>0</v>
      </c>
      <c r="N5" s="387">
        <f>COUNTA(宗教建築[4])</f>
        <v>0</v>
      </c>
      <c r="O5" s="376">
        <f>SUMIF(宗教建築[4],"þ",宗教建築[功績])</f>
        <v>0</v>
      </c>
      <c r="P5" s="388">
        <f t="shared" ref="P5:P20" si="3">O5/D5</f>
        <v>0</v>
      </c>
      <c r="Q5" s="387">
        <f>COUNTA(宗教建築[5])</f>
        <v>0</v>
      </c>
      <c r="R5" s="376">
        <f>SUMIF(宗教建築[5],"þ",宗教建築[功績])</f>
        <v>0</v>
      </c>
      <c r="S5" s="388">
        <f t="shared" ref="S5:S20" si="4">R5/D5</f>
        <v>0</v>
      </c>
      <c r="T5" s="385"/>
      <c r="U5" s="429" t="s">
        <v>3234</v>
      </c>
      <c r="V5" s="375">
        <v>1000</v>
      </c>
      <c r="W5" s="389" t="str">
        <f>IF(F$3&gt;V5,"✔"," ")</f>
        <v xml:space="preserve"> </v>
      </c>
      <c r="X5" s="389" t="str">
        <f>IF(I$3&gt;V5,"✔"," ")</f>
        <v xml:space="preserve"> </v>
      </c>
      <c r="Y5" s="389" t="str">
        <f>IF(L$3&gt;V5,"✔"," ")</f>
        <v xml:space="preserve"> </v>
      </c>
      <c r="Z5" s="389" t="str">
        <f>IF(O$3&gt;V5,"✔"," ")</f>
        <v xml:space="preserve"> </v>
      </c>
      <c r="AA5" s="389" t="str">
        <f>IF(R$3&gt;V5,"✔"," ")</f>
        <v xml:space="preserve"> </v>
      </c>
      <c r="AC5" s="426">
        <v>1</v>
      </c>
      <c r="AD5" s="427" t="s">
        <v>11686</v>
      </c>
    </row>
    <row r="6" spans="2:30" ht="20.100000000000001" customHeight="1">
      <c r="B6" s="428" t="s">
        <v>3235</v>
      </c>
      <c r="C6" s="381">
        <f>COUNTA(歷史遺物[歷史遺物])</f>
        <v>449</v>
      </c>
      <c r="D6" s="382">
        <f>SUM(歷史遺物[功績])</f>
        <v>190223</v>
      </c>
      <c r="E6" s="383">
        <f>COUNTA(歷史遺物[þ])</f>
        <v>0</v>
      </c>
      <c r="F6" s="382">
        <f>SUMIF(歷史遺物[þ],"þ",歷史遺物[功績])</f>
        <v>0</v>
      </c>
      <c r="G6" s="384">
        <f t="shared" si="0"/>
        <v>0</v>
      </c>
      <c r="H6" s="383">
        <f>COUNTA(歷史遺物[2])</f>
        <v>0</v>
      </c>
      <c r="I6" s="382">
        <f>SUMIF(歷史遺物[2],"þ",歷史遺物[功績])</f>
        <v>0</v>
      </c>
      <c r="J6" s="384">
        <f t="shared" si="1"/>
        <v>0</v>
      </c>
      <c r="K6" s="383">
        <f>COUNTA(歷史遺物[3])</f>
        <v>0</v>
      </c>
      <c r="L6" s="382">
        <f>SUMIF(歷史遺物[3],"þ",歷史遺物[功績])</f>
        <v>0</v>
      </c>
      <c r="M6" s="384">
        <f t="shared" si="2"/>
        <v>0</v>
      </c>
      <c r="N6" s="383">
        <f>COUNTA(歷史遺物[4])</f>
        <v>0</v>
      </c>
      <c r="O6" s="382">
        <f>SUMIF(歷史遺物[4],"þ",歷史遺物[功績])</f>
        <v>0</v>
      </c>
      <c r="P6" s="384">
        <f t="shared" si="3"/>
        <v>0</v>
      </c>
      <c r="Q6" s="383">
        <f>COUNTA(歷史遺物[5])</f>
        <v>0</v>
      </c>
      <c r="R6" s="382">
        <f>SUMIF(歷史遺物[5],"þ",歷史遺物[功績])</f>
        <v>0</v>
      </c>
      <c r="S6" s="384">
        <f t="shared" si="4"/>
        <v>0</v>
      </c>
      <c r="T6" s="385"/>
      <c r="U6" s="429" t="s">
        <v>3236</v>
      </c>
      <c r="V6" s="375">
        <v>4000</v>
      </c>
      <c r="W6" s="389" t="str">
        <f>IF(F$3&gt;V6,"✔"," ")</f>
        <v xml:space="preserve"> </v>
      </c>
      <c r="X6" s="389" t="str">
        <f t="shared" ref="X6:X16" si="5">IF(I$3&gt;V6,"✔"," ")</f>
        <v xml:space="preserve"> </v>
      </c>
      <c r="Y6" s="389" t="str">
        <f t="shared" ref="Y6:Y16" si="6">IF(L$3&gt;V6,"✔"," ")</f>
        <v xml:space="preserve"> </v>
      </c>
      <c r="Z6" s="389" t="str">
        <f t="shared" ref="Z6:Z16" si="7">IF(O$3&gt;V6,"✔"," ")</f>
        <v xml:space="preserve"> </v>
      </c>
      <c r="AA6" s="389" t="str">
        <f t="shared" ref="AA6:AA16" si="8">IF(R$3&gt;V6,"✔"," ")</f>
        <v xml:space="preserve"> </v>
      </c>
      <c r="AC6" s="426">
        <v>2</v>
      </c>
      <c r="AD6" s="427" t="s">
        <v>11687</v>
      </c>
    </row>
    <row r="7" spans="2:30" ht="20.100000000000001" customHeight="1">
      <c r="B7" s="429" t="s">
        <v>3237</v>
      </c>
      <c r="C7" s="386">
        <f>COUNTA(宗教遺物[宗教遺物])</f>
        <v>291</v>
      </c>
      <c r="D7" s="376">
        <f>SUM(宗教遺物[功績])</f>
        <v>143799</v>
      </c>
      <c r="E7" s="387">
        <f>COUNTA(宗教遺物[þ])</f>
        <v>0</v>
      </c>
      <c r="F7" s="376">
        <f>SUMIF(宗教遺物[þ],"þ",宗教遺物[功績])</f>
        <v>0</v>
      </c>
      <c r="G7" s="388">
        <f t="shared" si="0"/>
        <v>0</v>
      </c>
      <c r="H7" s="387">
        <f>COUNTA(宗教遺物[2])</f>
        <v>0</v>
      </c>
      <c r="I7" s="376">
        <f>SUMIF(宗教遺物[2],"þ",宗教遺物[功績])</f>
        <v>0</v>
      </c>
      <c r="J7" s="388">
        <f t="shared" si="1"/>
        <v>0</v>
      </c>
      <c r="K7" s="387">
        <f>COUNTA(宗教遺物[3])</f>
        <v>0</v>
      </c>
      <c r="L7" s="376">
        <f>SUMIF(宗教遺物[3],"þ",宗教遺物[功績])</f>
        <v>0</v>
      </c>
      <c r="M7" s="388">
        <f t="shared" si="2"/>
        <v>0</v>
      </c>
      <c r="N7" s="387">
        <f>COUNTA(宗教遺物[4])</f>
        <v>0</v>
      </c>
      <c r="O7" s="376">
        <f>SUMIF(宗教遺物[4],"þ",宗教遺物[功績])</f>
        <v>0</v>
      </c>
      <c r="P7" s="388">
        <f t="shared" si="3"/>
        <v>0</v>
      </c>
      <c r="Q7" s="387">
        <f>COUNTA(宗教遺物[5])</f>
        <v>0</v>
      </c>
      <c r="R7" s="376">
        <f>SUMIF(宗教遺物[5],"þ",宗教遺物[功績])</f>
        <v>0</v>
      </c>
      <c r="S7" s="388">
        <f t="shared" si="4"/>
        <v>0</v>
      </c>
      <c r="T7" s="385"/>
      <c r="U7" s="429" t="s">
        <v>3238</v>
      </c>
      <c r="V7" s="375">
        <v>10000</v>
      </c>
      <c r="W7" s="389" t="str">
        <f t="shared" ref="W7:W16" si="9">IF(F$3&gt;V7,"✔"," ")</f>
        <v xml:space="preserve"> </v>
      </c>
      <c r="X7" s="389" t="str">
        <f t="shared" si="5"/>
        <v xml:space="preserve"> </v>
      </c>
      <c r="Y7" s="389" t="str">
        <f t="shared" si="6"/>
        <v xml:space="preserve"> </v>
      </c>
      <c r="Z7" s="389" t="str">
        <f t="shared" si="7"/>
        <v xml:space="preserve"> </v>
      </c>
      <c r="AA7" s="389" t="str">
        <f t="shared" si="8"/>
        <v xml:space="preserve"> </v>
      </c>
      <c r="AC7" s="426">
        <v>3</v>
      </c>
      <c r="AD7" s="427" t="s">
        <v>11688</v>
      </c>
    </row>
    <row r="8" spans="2:30" ht="20.100000000000001" customHeight="1">
      <c r="B8" s="428" t="s">
        <v>3239</v>
      </c>
      <c r="C8" s="381">
        <f>COUNTA(美術品[美術品])</f>
        <v>163</v>
      </c>
      <c r="D8" s="382">
        <f>SUM(美術品[功績])</f>
        <v>79002</v>
      </c>
      <c r="E8" s="383">
        <f>COUNTA(美術品[þ])</f>
        <v>0</v>
      </c>
      <c r="F8" s="382">
        <f>SUMIF(美術品[þ],"þ",美術品[功績])</f>
        <v>0</v>
      </c>
      <c r="G8" s="384">
        <f t="shared" si="0"/>
        <v>0</v>
      </c>
      <c r="H8" s="383">
        <f>COUNTA(美術品[2])</f>
        <v>0</v>
      </c>
      <c r="I8" s="382">
        <f>SUMIF(美術品[2],"þ",美術品[功績])</f>
        <v>0</v>
      </c>
      <c r="J8" s="384">
        <f t="shared" si="1"/>
        <v>0</v>
      </c>
      <c r="K8" s="383">
        <f>COUNTA(美術品[3])</f>
        <v>0</v>
      </c>
      <c r="L8" s="382">
        <f>SUMIF(美術品[3],"þ",美術品[功績])</f>
        <v>0</v>
      </c>
      <c r="M8" s="384">
        <f t="shared" si="2"/>
        <v>0</v>
      </c>
      <c r="N8" s="383">
        <f>COUNTA(美術品[4])</f>
        <v>0</v>
      </c>
      <c r="O8" s="382">
        <f>SUMIF(美術品[4],"þ",美術品[功績])</f>
        <v>0</v>
      </c>
      <c r="P8" s="384">
        <f t="shared" si="3"/>
        <v>0</v>
      </c>
      <c r="Q8" s="383">
        <f>COUNTA(美術品[5])</f>
        <v>0</v>
      </c>
      <c r="R8" s="382">
        <f>SUMIF(美術品[5],"þ",美術品[功績])</f>
        <v>0</v>
      </c>
      <c r="S8" s="384">
        <f t="shared" si="4"/>
        <v>0</v>
      </c>
      <c r="T8" s="385"/>
      <c r="U8" s="429" t="s">
        <v>3240</v>
      </c>
      <c r="V8" s="375">
        <v>25000</v>
      </c>
      <c r="W8" s="389" t="str">
        <f t="shared" si="9"/>
        <v xml:space="preserve"> </v>
      </c>
      <c r="X8" s="389" t="str">
        <f t="shared" si="5"/>
        <v xml:space="preserve"> </v>
      </c>
      <c r="Y8" s="389" t="str">
        <f t="shared" si="6"/>
        <v xml:space="preserve"> </v>
      </c>
      <c r="Z8" s="389" t="str">
        <f t="shared" si="7"/>
        <v xml:space="preserve"> </v>
      </c>
      <c r="AA8" s="389" t="str">
        <f t="shared" si="8"/>
        <v xml:space="preserve"> </v>
      </c>
      <c r="AC8" s="526" t="s">
        <v>11641</v>
      </c>
      <c r="AD8" s="526"/>
    </row>
    <row r="9" spans="2:30" ht="20.100000000000001" customHeight="1">
      <c r="B9" s="429" t="s">
        <v>2998</v>
      </c>
      <c r="C9" s="386">
        <f>COUNTA(寶藏[寶藏])</f>
        <v>386</v>
      </c>
      <c r="D9" s="376">
        <f>SUM(寶藏[功績])</f>
        <v>202763</v>
      </c>
      <c r="E9" s="387">
        <f>COUNTA(寶藏[þ])</f>
        <v>0</v>
      </c>
      <c r="F9" s="376">
        <f>SUMIF(寶藏[þ],"þ",寶藏[功績])</f>
        <v>0</v>
      </c>
      <c r="G9" s="388">
        <f t="shared" si="0"/>
        <v>0</v>
      </c>
      <c r="H9" s="387">
        <f>COUNTA(寶藏[2])</f>
        <v>0</v>
      </c>
      <c r="I9" s="376">
        <f>SUMIF(寶藏[2],"þ",寶藏[功績])</f>
        <v>0</v>
      </c>
      <c r="J9" s="388">
        <f>I9/D9</f>
        <v>0</v>
      </c>
      <c r="K9" s="387">
        <f>COUNTA(寶藏[3])</f>
        <v>0</v>
      </c>
      <c r="L9" s="376">
        <f>SUMIF(寶藏[3],"þ",寶藏[功績])</f>
        <v>0</v>
      </c>
      <c r="M9" s="388">
        <f t="shared" si="2"/>
        <v>0</v>
      </c>
      <c r="N9" s="387">
        <f>COUNTA(寶藏[4])</f>
        <v>0</v>
      </c>
      <c r="O9" s="376">
        <f>SUMIF(寶藏[4],"þ",寶藏[功績])</f>
        <v>0</v>
      </c>
      <c r="P9" s="388">
        <f t="shared" si="3"/>
        <v>0</v>
      </c>
      <c r="Q9" s="387">
        <f>COUNTA(寶藏[5])</f>
        <v>0</v>
      </c>
      <c r="R9" s="376">
        <f>SUMIF(寶藏[5],"þ",寶藏[功績])</f>
        <v>0</v>
      </c>
      <c r="S9" s="388">
        <f t="shared" si="4"/>
        <v>0</v>
      </c>
      <c r="T9" s="385"/>
      <c r="U9" s="429" t="s">
        <v>3241</v>
      </c>
      <c r="V9" s="375">
        <v>50000</v>
      </c>
      <c r="W9" s="389" t="str">
        <f t="shared" si="9"/>
        <v xml:space="preserve"> </v>
      </c>
      <c r="X9" s="389" t="str">
        <f t="shared" si="5"/>
        <v xml:space="preserve"> </v>
      </c>
      <c r="Y9" s="389" t="str">
        <f t="shared" si="6"/>
        <v xml:space="preserve"> </v>
      </c>
      <c r="Z9" s="389" t="str">
        <f t="shared" si="7"/>
        <v xml:space="preserve"> </v>
      </c>
      <c r="AA9" s="389" t="str">
        <f t="shared" si="8"/>
        <v xml:space="preserve"> </v>
      </c>
      <c r="AC9" s="426" t="s">
        <v>11634</v>
      </c>
      <c r="AD9" s="427" t="s">
        <v>11689</v>
      </c>
    </row>
    <row r="10" spans="2:30" ht="20.100000000000001" customHeight="1">
      <c r="B10" s="428" t="s">
        <v>3012</v>
      </c>
      <c r="C10" s="381">
        <f>COUNTA(化石[化石])</f>
        <v>57</v>
      </c>
      <c r="D10" s="382">
        <f>SUM(化石[功績])</f>
        <v>20697</v>
      </c>
      <c r="E10" s="383">
        <f>COUNTA(化石[þ])</f>
        <v>0</v>
      </c>
      <c r="F10" s="382">
        <f>SUMIF(化石[þ],"þ",化石[功績])</f>
        <v>0</v>
      </c>
      <c r="G10" s="384">
        <f t="shared" si="0"/>
        <v>0</v>
      </c>
      <c r="H10" s="383">
        <f>COUNTA(化石[2])</f>
        <v>0</v>
      </c>
      <c r="I10" s="382">
        <f>SUMIF(化石[2],"þ",化石[功績])</f>
        <v>0</v>
      </c>
      <c r="J10" s="384">
        <f t="shared" si="1"/>
        <v>0</v>
      </c>
      <c r="K10" s="383">
        <f>COUNTA(化石[3])</f>
        <v>0</v>
      </c>
      <c r="L10" s="382">
        <f>SUMIF(化石[3],"þ",化石[功績])</f>
        <v>0</v>
      </c>
      <c r="M10" s="384">
        <f t="shared" si="2"/>
        <v>0</v>
      </c>
      <c r="N10" s="383">
        <f>COUNTA(化石[4])</f>
        <v>0</v>
      </c>
      <c r="O10" s="382">
        <f>SUMIF(化石[4],"þ",化石[功績])</f>
        <v>0</v>
      </c>
      <c r="P10" s="384">
        <f t="shared" si="3"/>
        <v>0</v>
      </c>
      <c r="Q10" s="383">
        <f>COUNTA(化石[5])</f>
        <v>0</v>
      </c>
      <c r="R10" s="382">
        <f>SUMIF(化石[5],"þ",化石[功績])</f>
        <v>0</v>
      </c>
      <c r="S10" s="384">
        <f t="shared" si="4"/>
        <v>0</v>
      </c>
      <c r="T10" s="385"/>
      <c r="U10" s="429" t="s">
        <v>3242</v>
      </c>
      <c r="V10" s="375">
        <v>100000</v>
      </c>
      <c r="W10" s="389" t="str">
        <f t="shared" si="9"/>
        <v xml:space="preserve"> </v>
      </c>
      <c r="X10" s="389" t="str">
        <f t="shared" si="5"/>
        <v xml:space="preserve"> </v>
      </c>
      <c r="Y10" s="389" t="str">
        <f t="shared" si="6"/>
        <v xml:space="preserve"> </v>
      </c>
      <c r="Z10" s="389" t="str">
        <f t="shared" si="7"/>
        <v xml:space="preserve"> </v>
      </c>
      <c r="AA10" s="389" t="str">
        <f t="shared" si="8"/>
        <v xml:space="preserve"> </v>
      </c>
      <c r="AC10" s="426" t="s">
        <v>98</v>
      </c>
      <c r="AD10" s="427" t="s">
        <v>11690</v>
      </c>
    </row>
    <row r="11" spans="2:30" ht="20.100000000000001" customHeight="1">
      <c r="B11" s="429" t="s">
        <v>3017</v>
      </c>
      <c r="C11" s="386">
        <f>COUNTA(植物[植物])</f>
        <v>182</v>
      </c>
      <c r="D11" s="376">
        <f>SUM(植物[功績])</f>
        <v>65430</v>
      </c>
      <c r="E11" s="387">
        <f>COUNTA(植物[þ])</f>
        <v>0</v>
      </c>
      <c r="F11" s="376">
        <f>SUMIF(植物[þ],"þ",植物[功績])</f>
        <v>0</v>
      </c>
      <c r="G11" s="388">
        <f t="shared" si="0"/>
        <v>0</v>
      </c>
      <c r="H11" s="387">
        <f>COUNTA(植物[2])</f>
        <v>0</v>
      </c>
      <c r="I11" s="376">
        <f>SUMIF(植物[2],"þ",植物[功績])</f>
        <v>0</v>
      </c>
      <c r="J11" s="388">
        <f t="shared" si="1"/>
        <v>0</v>
      </c>
      <c r="K11" s="387">
        <f>COUNTA(植物[3])</f>
        <v>0</v>
      </c>
      <c r="L11" s="376">
        <f>SUMIF(植物[3],"þ",植物[功績])</f>
        <v>0</v>
      </c>
      <c r="M11" s="388">
        <f t="shared" si="2"/>
        <v>0</v>
      </c>
      <c r="N11" s="387">
        <f>COUNTA(植物[4])</f>
        <v>0</v>
      </c>
      <c r="O11" s="376">
        <f>SUMIF(植物[4],"þ",植物[功績])</f>
        <v>0</v>
      </c>
      <c r="P11" s="388">
        <f t="shared" si="3"/>
        <v>0</v>
      </c>
      <c r="Q11" s="387">
        <f>COUNTA(植物[5])</f>
        <v>0</v>
      </c>
      <c r="R11" s="376">
        <f>SUMIF(植物[5],"þ",植物[功績])</f>
        <v>0</v>
      </c>
      <c r="S11" s="388">
        <f t="shared" si="4"/>
        <v>0</v>
      </c>
      <c r="T11" s="385"/>
      <c r="U11" s="429" t="s">
        <v>3243</v>
      </c>
      <c r="V11" s="375">
        <v>150000</v>
      </c>
      <c r="W11" s="389" t="str">
        <f t="shared" si="9"/>
        <v xml:space="preserve"> </v>
      </c>
      <c r="X11" s="389" t="str">
        <f t="shared" si="5"/>
        <v xml:space="preserve"> </v>
      </c>
      <c r="Y11" s="389" t="str">
        <f t="shared" si="6"/>
        <v xml:space="preserve"> </v>
      </c>
      <c r="Z11" s="389" t="str">
        <f t="shared" si="7"/>
        <v xml:space="preserve"> </v>
      </c>
      <c r="AA11" s="389" t="str">
        <f t="shared" si="8"/>
        <v xml:space="preserve"> </v>
      </c>
      <c r="AC11" s="426" t="s">
        <v>49</v>
      </c>
      <c r="AD11" s="427" t="s">
        <v>11691</v>
      </c>
    </row>
    <row r="12" spans="2:30" ht="20.100000000000001" customHeight="1">
      <c r="B12" s="428" t="s">
        <v>3024</v>
      </c>
      <c r="C12" s="381">
        <f>COUNTA(昆蟲[昆蟲類])</f>
        <v>76</v>
      </c>
      <c r="D12" s="382">
        <f>SUM(昆蟲[功績])</f>
        <v>33648</v>
      </c>
      <c r="E12" s="383">
        <f>COUNTA(昆蟲[þ])</f>
        <v>0</v>
      </c>
      <c r="F12" s="382">
        <f>SUMIF(昆蟲[þ],"þ",昆蟲[功績])</f>
        <v>0</v>
      </c>
      <c r="G12" s="384">
        <f t="shared" si="0"/>
        <v>0</v>
      </c>
      <c r="H12" s="383">
        <f>COUNTA(昆蟲[2])</f>
        <v>0</v>
      </c>
      <c r="I12" s="382">
        <f>SUMIF(昆蟲[2],"þ",昆蟲[功績])</f>
        <v>0</v>
      </c>
      <c r="J12" s="384">
        <f t="shared" si="1"/>
        <v>0</v>
      </c>
      <c r="K12" s="383">
        <f>COUNTA(昆蟲[3])</f>
        <v>0</v>
      </c>
      <c r="L12" s="382">
        <f>SUMIF(昆蟲[3],"þ",昆蟲[功績])</f>
        <v>0</v>
      </c>
      <c r="M12" s="384">
        <f t="shared" si="2"/>
        <v>0</v>
      </c>
      <c r="N12" s="383">
        <f>COUNTA(昆蟲[4])</f>
        <v>0</v>
      </c>
      <c r="O12" s="382">
        <f>SUMIF(昆蟲[4],"þ",昆蟲[功績])</f>
        <v>0</v>
      </c>
      <c r="P12" s="384">
        <f t="shared" si="3"/>
        <v>0</v>
      </c>
      <c r="Q12" s="383">
        <f>COUNTA(昆蟲[5])</f>
        <v>0</v>
      </c>
      <c r="R12" s="382">
        <f>SUMIF(昆蟲[5],"þ",昆蟲[功績])</f>
        <v>0</v>
      </c>
      <c r="S12" s="384">
        <f t="shared" si="4"/>
        <v>0</v>
      </c>
      <c r="T12" s="385"/>
      <c r="U12" s="429" t="s">
        <v>3244</v>
      </c>
      <c r="V12" s="375">
        <v>200000</v>
      </c>
      <c r="W12" s="389" t="str">
        <f t="shared" si="9"/>
        <v xml:space="preserve"> </v>
      </c>
      <c r="X12" s="389" t="str">
        <f t="shared" si="5"/>
        <v xml:space="preserve"> </v>
      </c>
      <c r="Y12" s="389" t="str">
        <f t="shared" si="6"/>
        <v xml:space="preserve"> </v>
      </c>
      <c r="Z12" s="389" t="str">
        <f t="shared" si="7"/>
        <v xml:space="preserve"> </v>
      </c>
      <c r="AA12" s="389" t="str">
        <f t="shared" si="8"/>
        <v xml:space="preserve"> </v>
      </c>
      <c r="AC12" s="426" t="s">
        <v>27</v>
      </c>
      <c r="AD12" s="427" t="s">
        <v>11694</v>
      </c>
    </row>
    <row r="13" spans="2:30" ht="20.100000000000001" customHeight="1">
      <c r="B13" s="429" t="s">
        <v>3028</v>
      </c>
      <c r="C13" s="386">
        <f>COUNTA(鳥類[鳥類])</f>
        <v>153</v>
      </c>
      <c r="D13" s="376">
        <f>SUM(鳥類[功績])</f>
        <v>75319</v>
      </c>
      <c r="E13" s="387">
        <f>COUNTA(鳥類[þ])</f>
        <v>0</v>
      </c>
      <c r="F13" s="376">
        <f>SUMIF(鳥類[þ],"þ",鳥類[功績])</f>
        <v>0</v>
      </c>
      <c r="G13" s="388">
        <f t="shared" si="0"/>
        <v>0</v>
      </c>
      <c r="H13" s="387">
        <f>COUNTA(鳥類[2])</f>
        <v>0</v>
      </c>
      <c r="I13" s="376">
        <f>SUMIF(鳥類[2],"þ",鳥類[功績])</f>
        <v>0</v>
      </c>
      <c r="J13" s="388">
        <f t="shared" si="1"/>
        <v>0</v>
      </c>
      <c r="K13" s="387">
        <f>COUNTA(鳥類[3])</f>
        <v>0</v>
      </c>
      <c r="L13" s="376">
        <f>SUMIF(鳥類[3],"þ",鳥類[功績])</f>
        <v>0</v>
      </c>
      <c r="M13" s="388">
        <f t="shared" si="2"/>
        <v>0</v>
      </c>
      <c r="N13" s="387">
        <f>COUNTA(鳥類[4])</f>
        <v>0</v>
      </c>
      <c r="O13" s="376">
        <f>SUMIF(鳥類[4],"þ",鳥類[功績])</f>
        <v>0</v>
      </c>
      <c r="P13" s="388">
        <f t="shared" si="3"/>
        <v>0</v>
      </c>
      <c r="Q13" s="387">
        <f>COUNTA(鳥類[5])</f>
        <v>0</v>
      </c>
      <c r="R13" s="376">
        <f>SUMIF(鳥類[5],"þ",鳥類[功績])</f>
        <v>0</v>
      </c>
      <c r="S13" s="388">
        <f t="shared" si="4"/>
        <v>0</v>
      </c>
      <c r="T13" s="385"/>
      <c r="U13" s="429" t="s">
        <v>3245</v>
      </c>
      <c r="V13" s="375">
        <v>300000</v>
      </c>
      <c r="W13" s="389" t="str">
        <f t="shared" si="9"/>
        <v xml:space="preserve"> </v>
      </c>
      <c r="X13" s="389" t="str">
        <f t="shared" si="5"/>
        <v xml:space="preserve"> </v>
      </c>
      <c r="Y13" s="389" t="str">
        <f t="shared" si="6"/>
        <v xml:space="preserve"> </v>
      </c>
      <c r="Z13" s="389" t="str">
        <f t="shared" si="7"/>
        <v xml:space="preserve"> </v>
      </c>
      <c r="AA13" s="389" t="str">
        <f t="shared" si="8"/>
        <v xml:space="preserve"> </v>
      </c>
      <c r="AC13" s="426" t="s">
        <v>82</v>
      </c>
      <c r="AD13" s="427" t="s">
        <v>11692</v>
      </c>
    </row>
    <row r="14" spans="2:30" ht="20.100000000000001" customHeight="1">
      <c r="B14" s="428" t="s">
        <v>3246</v>
      </c>
      <c r="C14" s="381">
        <f>COUNTA(小型生物[小型生物])</f>
        <v>118</v>
      </c>
      <c r="D14" s="382">
        <f>SUM(小型生物[功績])</f>
        <v>45276</v>
      </c>
      <c r="E14" s="383">
        <f>COUNTA(小型生物[þ])</f>
        <v>0</v>
      </c>
      <c r="F14" s="382">
        <f>SUMIF(小型生物[þ],"þ",小型生物[功績])</f>
        <v>0</v>
      </c>
      <c r="G14" s="384">
        <f t="shared" si="0"/>
        <v>0</v>
      </c>
      <c r="H14" s="383">
        <f>COUNTA(小型生物[2])</f>
        <v>0</v>
      </c>
      <c r="I14" s="382">
        <f>SUMIF(小型生物[2],"þ",小型生物[功績])</f>
        <v>0</v>
      </c>
      <c r="J14" s="384">
        <f t="shared" si="1"/>
        <v>0</v>
      </c>
      <c r="K14" s="383">
        <f>COUNTA(小型生物[3])</f>
        <v>0</v>
      </c>
      <c r="L14" s="382">
        <f>SUMIF(小型生物[3],"þ",小型生物[功績])</f>
        <v>0</v>
      </c>
      <c r="M14" s="384">
        <f t="shared" si="2"/>
        <v>0</v>
      </c>
      <c r="N14" s="383">
        <f>COUNTA(小型生物[4])</f>
        <v>0</v>
      </c>
      <c r="O14" s="382">
        <f>SUMIF(小型生物[4],"þ",小型生物[功績])</f>
        <v>0</v>
      </c>
      <c r="P14" s="384">
        <f t="shared" si="3"/>
        <v>0</v>
      </c>
      <c r="Q14" s="383">
        <f>COUNTA(小型生物[5])</f>
        <v>0</v>
      </c>
      <c r="R14" s="382">
        <f>SUMIF(小型生物[5],"þ",小型生物[功績])</f>
        <v>0</v>
      </c>
      <c r="S14" s="384">
        <f t="shared" si="4"/>
        <v>0</v>
      </c>
      <c r="T14" s="385"/>
      <c r="U14" s="429" t="s">
        <v>3247</v>
      </c>
      <c r="V14" s="375">
        <v>400000</v>
      </c>
      <c r="W14" s="389" t="str">
        <f t="shared" si="9"/>
        <v xml:space="preserve"> </v>
      </c>
      <c r="X14" s="389" t="str">
        <f t="shared" si="5"/>
        <v xml:space="preserve"> </v>
      </c>
      <c r="Y14" s="389" t="str">
        <f t="shared" si="6"/>
        <v xml:space="preserve"> </v>
      </c>
      <c r="Z14" s="389" t="str">
        <f t="shared" si="7"/>
        <v xml:space="preserve"> </v>
      </c>
      <c r="AA14" s="389" t="str">
        <f t="shared" si="8"/>
        <v xml:space="preserve"> </v>
      </c>
      <c r="AC14" s="426" t="s">
        <v>11635</v>
      </c>
      <c r="AD14" s="427" t="s">
        <v>11693</v>
      </c>
    </row>
    <row r="15" spans="2:30" ht="20.100000000000001" customHeight="1">
      <c r="B15" s="429" t="s">
        <v>3248</v>
      </c>
      <c r="C15" s="386">
        <f>COUNTA(中型生物[中型生物])</f>
        <v>131</v>
      </c>
      <c r="D15" s="376">
        <f>SUM(中型生物[功績])</f>
        <v>54639</v>
      </c>
      <c r="E15" s="387">
        <f>COUNTA(中型生物[þ])</f>
        <v>0</v>
      </c>
      <c r="F15" s="376">
        <f>SUMIF(中型生物[þ],"þ",中型生物[功績])</f>
        <v>0</v>
      </c>
      <c r="G15" s="388">
        <f t="shared" si="0"/>
        <v>0</v>
      </c>
      <c r="H15" s="387">
        <f>COUNTA(中型生物[2])</f>
        <v>0</v>
      </c>
      <c r="I15" s="376">
        <f>SUMIF(中型生物[2],"þ",中型生物[功績])</f>
        <v>0</v>
      </c>
      <c r="J15" s="388">
        <f>I15/D15</f>
        <v>0</v>
      </c>
      <c r="K15" s="387">
        <f>COUNTA(中型生物[3])</f>
        <v>0</v>
      </c>
      <c r="L15" s="376">
        <f>SUMIF(中型生物[3],"þ",中型生物[功績])</f>
        <v>0</v>
      </c>
      <c r="M15" s="388">
        <f t="shared" si="2"/>
        <v>0</v>
      </c>
      <c r="N15" s="387">
        <f>COUNTA(中型生物[4])</f>
        <v>0</v>
      </c>
      <c r="O15" s="376">
        <f>SUMIF(中型生物[4],"þ",中型生物[功績])</f>
        <v>0</v>
      </c>
      <c r="P15" s="388">
        <f t="shared" si="3"/>
        <v>0</v>
      </c>
      <c r="Q15" s="387">
        <f>COUNTA(中型生物[5])</f>
        <v>0</v>
      </c>
      <c r="R15" s="376">
        <f>SUMIF(中型生物[5],"þ",中型生物[功績])</f>
        <v>0</v>
      </c>
      <c r="S15" s="388">
        <f t="shared" si="4"/>
        <v>0</v>
      </c>
      <c r="T15" s="385"/>
      <c r="U15" s="429" t="s">
        <v>3249</v>
      </c>
      <c r="V15" s="375">
        <v>500000</v>
      </c>
      <c r="W15" s="389" t="str">
        <f t="shared" si="9"/>
        <v xml:space="preserve"> </v>
      </c>
      <c r="X15" s="389" t="str">
        <f t="shared" si="5"/>
        <v xml:space="preserve"> </v>
      </c>
      <c r="Y15" s="389" t="str">
        <f t="shared" si="6"/>
        <v xml:space="preserve"> </v>
      </c>
      <c r="Z15" s="389" t="str">
        <f t="shared" si="7"/>
        <v xml:space="preserve"> </v>
      </c>
      <c r="AA15" s="389" t="str">
        <f t="shared" si="8"/>
        <v xml:space="preserve"> </v>
      </c>
      <c r="AC15" s="526" t="s">
        <v>11642</v>
      </c>
      <c r="AD15" s="526"/>
    </row>
    <row r="16" spans="2:30" ht="20.100000000000001" customHeight="1">
      <c r="B16" s="428" t="s">
        <v>3250</v>
      </c>
      <c r="C16" s="381">
        <f>COUNTA(大型生物[大型生物])</f>
        <v>78</v>
      </c>
      <c r="D16" s="382">
        <f>SUM(大型生物[功績])</f>
        <v>46829</v>
      </c>
      <c r="E16" s="383">
        <f>COUNTA(大型生物[þ])</f>
        <v>0</v>
      </c>
      <c r="F16" s="382">
        <f>SUMIF(大型生物[þ],"þ",大型生物[功績])</f>
        <v>0</v>
      </c>
      <c r="G16" s="384">
        <f t="shared" si="0"/>
        <v>0</v>
      </c>
      <c r="H16" s="383">
        <f>COUNTA(大型生物[2])</f>
        <v>0</v>
      </c>
      <c r="I16" s="382">
        <f>SUMIF(大型生物[2],"þ",大型生物[功績])</f>
        <v>0</v>
      </c>
      <c r="J16" s="384">
        <f t="shared" si="1"/>
        <v>0</v>
      </c>
      <c r="K16" s="383">
        <f>COUNTA(大型生物[3])</f>
        <v>0</v>
      </c>
      <c r="L16" s="382">
        <f>SUMIF(大型生物[3],"þ",大型生物[功績])</f>
        <v>0</v>
      </c>
      <c r="M16" s="384">
        <f t="shared" si="2"/>
        <v>0</v>
      </c>
      <c r="N16" s="383">
        <f>COUNTA(大型生物[4])</f>
        <v>0</v>
      </c>
      <c r="O16" s="382">
        <f>SUMIF(大型生物[4],"þ",大型生物[功績])</f>
        <v>0</v>
      </c>
      <c r="P16" s="384">
        <f t="shared" si="3"/>
        <v>0</v>
      </c>
      <c r="Q16" s="383">
        <f>COUNTA(大型生物[5])</f>
        <v>0</v>
      </c>
      <c r="R16" s="382">
        <f>SUMIF(大型生物[5],"þ",大型生物[功績])</f>
        <v>0</v>
      </c>
      <c r="S16" s="384">
        <f t="shared" si="4"/>
        <v>0</v>
      </c>
      <c r="T16" s="385"/>
      <c r="U16" s="429" t="s">
        <v>3251</v>
      </c>
      <c r="V16" s="375">
        <v>600000</v>
      </c>
      <c r="W16" s="389" t="str">
        <f t="shared" si="9"/>
        <v xml:space="preserve"> </v>
      </c>
      <c r="X16" s="389" t="str">
        <f t="shared" si="5"/>
        <v xml:space="preserve"> </v>
      </c>
      <c r="Y16" s="389" t="str">
        <f t="shared" si="6"/>
        <v xml:space="preserve"> </v>
      </c>
      <c r="Z16" s="389" t="str">
        <f t="shared" si="7"/>
        <v xml:space="preserve"> </v>
      </c>
      <c r="AA16" s="389" t="str">
        <f t="shared" si="8"/>
        <v xml:space="preserve"> </v>
      </c>
      <c r="AC16" s="426" t="s">
        <v>11639</v>
      </c>
      <c r="AD16" s="427" t="s">
        <v>11683</v>
      </c>
    </row>
    <row r="17" spans="2:30" ht="20.100000000000001" customHeight="1">
      <c r="B17" s="429" t="s">
        <v>3252</v>
      </c>
      <c r="C17" s="386">
        <f>COUNTA(海洋生物[海洋生物])</f>
        <v>189</v>
      </c>
      <c r="D17" s="376">
        <f>SUM(海洋生物[功績])</f>
        <v>78256</v>
      </c>
      <c r="E17" s="387">
        <f>COUNTA(海洋生物[þ])</f>
        <v>0</v>
      </c>
      <c r="F17" s="376">
        <f>SUMIF(海洋生物[þ],"þ",海洋生物[功績])</f>
        <v>0</v>
      </c>
      <c r="G17" s="388">
        <f t="shared" si="0"/>
        <v>0</v>
      </c>
      <c r="H17" s="387">
        <f>COUNTA(海洋生物[2])</f>
        <v>0</v>
      </c>
      <c r="I17" s="376">
        <f>SUMIF(海洋生物[2],"þ",海洋生物[功績])</f>
        <v>0</v>
      </c>
      <c r="J17" s="388">
        <f t="shared" si="1"/>
        <v>0</v>
      </c>
      <c r="K17" s="387">
        <f>COUNTA(海洋生物[3])</f>
        <v>0</v>
      </c>
      <c r="L17" s="376">
        <f>SUMIF(海洋生物[3],"þ",海洋生物[功績])</f>
        <v>0</v>
      </c>
      <c r="M17" s="388">
        <f t="shared" si="2"/>
        <v>0</v>
      </c>
      <c r="N17" s="387">
        <f>COUNTA(海洋生物[4])</f>
        <v>0</v>
      </c>
      <c r="O17" s="376">
        <f>SUMIF(海洋生物[4],"þ",海洋生物[功績])</f>
        <v>0</v>
      </c>
      <c r="P17" s="388">
        <f t="shared" si="3"/>
        <v>0</v>
      </c>
      <c r="Q17" s="387">
        <f>COUNTA(海洋生物[5])</f>
        <v>0</v>
      </c>
      <c r="R17" s="376">
        <f>SUMIF(海洋生物[5],"þ",海洋生物[功績])</f>
        <v>0</v>
      </c>
      <c r="S17" s="388">
        <f t="shared" si="4"/>
        <v>0</v>
      </c>
      <c r="T17" s="385"/>
      <c r="U17" s="429" t="s">
        <v>3253</v>
      </c>
      <c r="V17" s="375">
        <v>700000</v>
      </c>
      <c r="W17" s="389" t="str">
        <f>IF(F$3&gt;V17,"✔"," ")</f>
        <v xml:space="preserve"> </v>
      </c>
      <c r="X17" s="389" t="str">
        <f>IF(I$3&gt;V17,"✔"," ")</f>
        <v xml:space="preserve"> </v>
      </c>
      <c r="Y17" s="389" t="str">
        <f>IF(L$3&gt;V17,"✔"," ")</f>
        <v xml:space="preserve"> </v>
      </c>
      <c r="Z17" s="389" t="str">
        <f>IF(O$3&gt;V17,"✔"," ")</f>
        <v xml:space="preserve"> </v>
      </c>
      <c r="AA17" s="389" t="str">
        <f>IF(R$3&gt;V17,"✔"," ")</f>
        <v xml:space="preserve"> </v>
      </c>
      <c r="AC17" s="426" t="s">
        <v>34</v>
      </c>
      <c r="AD17" s="427" t="s">
        <v>11684</v>
      </c>
    </row>
    <row r="18" spans="2:30" ht="20.100000000000001" customHeight="1">
      <c r="B18" s="428" t="s">
        <v>3070</v>
      </c>
      <c r="C18" s="381">
        <f>COUNTA(地理[地理])</f>
        <v>452</v>
      </c>
      <c r="D18" s="382">
        <f>SUM(地理[功績])</f>
        <v>181559</v>
      </c>
      <c r="E18" s="383">
        <f>COUNTA(地理[þ])</f>
        <v>0</v>
      </c>
      <c r="F18" s="382">
        <f>SUMIF(地理[þ],"þ",地理[功績])</f>
        <v>0</v>
      </c>
      <c r="G18" s="384">
        <f t="shared" si="0"/>
        <v>0</v>
      </c>
      <c r="H18" s="383">
        <f>COUNTA(地理[2])</f>
        <v>0</v>
      </c>
      <c r="I18" s="382">
        <f>SUMIF(地理[2],"þ",地理[功績])</f>
        <v>0</v>
      </c>
      <c r="J18" s="384">
        <f t="shared" si="1"/>
        <v>0</v>
      </c>
      <c r="K18" s="383">
        <f>COUNTA(地理[3])</f>
        <v>0</v>
      </c>
      <c r="L18" s="382">
        <f>SUMIF(地理[3],"þ",地理[功績])</f>
        <v>0</v>
      </c>
      <c r="M18" s="384">
        <f t="shared" si="2"/>
        <v>0</v>
      </c>
      <c r="N18" s="383">
        <f>COUNTA(地理[4])</f>
        <v>0</v>
      </c>
      <c r="O18" s="382">
        <f>SUMIF(地理[4],"þ",地理[功績])</f>
        <v>0</v>
      </c>
      <c r="P18" s="384">
        <f t="shared" si="3"/>
        <v>0</v>
      </c>
      <c r="Q18" s="383">
        <f>COUNTA(地理[5])</f>
        <v>0</v>
      </c>
      <c r="R18" s="382">
        <f>SUMIF(地理[5],"þ",地理[功績])</f>
        <v>0</v>
      </c>
      <c r="S18" s="384">
        <f t="shared" si="4"/>
        <v>0</v>
      </c>
      <c r="T18" s="385"/>
      <c r="U18" s="429" t="s">
        <v>3254</v>
      </c>
      <c r="V18" s="375">
        <v>800000</v>
      </c>
      <c r="W18" s="389" t="str">
        <f>IF(F$3&gt;V18,"✔"," ")</f>
        <v xml:space="preserve"> </v>
      </c>
      <c r="X18" s="389" t="str">
        <f>IF(I$3&gt;V18,"✔"," ")</f>
        <v xml:space="preserve"> </v>
      </c>
      <c r="Y18" s="389" t="str">
        <f>IF(L$3&gt;V18,"✔"," ")</f>
        <v xml:space="preserve"> </v>
      </c>
      <c r="Z18" s="389" t="str">
        <f>IF(O$3&gt;V18,"✔"," ")</f>
        <v xml:space="preserve"> </v>
      </c>
      <c r="AA18" s="389" t="str">
        <f>IF(R$3&gt;V18,"✔"," ")</f>
        <v xml:space="preserve"> </v>
      </c>
      <c r="AC18" s="426" t="s">
        <v>69</v>
      </c>
      <c r="AD18" s="427" t="s">
        <v>11685</v>
      </c>
    </row>
    <row r="19" spans="2:30" ht="20.100000000000001" customHeight="1">
      <c r="B19" s="429" t="s">
        <v>7486</v>
      </c>
      <c r="C19" s="386">
        <f>COUNTA(天文[天文])</f>
        <v>194</v>
      </c>
      <c r="D19" s="376">
        <f>SUM(天文[功績])</f>
        <v>108705</v>
      </c>
      <c r="E19" s="387">
        <f>COUNTA(天文[þ])</f>
        <v>0</v>
      </c>
      <c r="F19" s="376">
        <f>SUMIF(天文[þ],"þ",天文[功績])</f>
        <v>0</v>
      </c>
      <c r="G19" s="388">
        <f t="shared" si="0"/>
        <v>0</v>
      </c>
      <c r="H19" s="387">
        <f>COUNTA(天文[2])</f>
        <v>0</v>
      </c>
      <c r="I19" s="376">
        <f>SUMIF(天文[2],"þ",天文[功績])</f>
        <v>0</v>
      </c>
      <c r="J19" s="388">
        <f t="shared" si="1"/>
        <v>0</v>
      </c>
      <c r="K19" s="387">
        <f>COUNTA(天文[3])</f>
        <v>0</v>
      </c>
      <c r="L19" s="376">
        <f>SUMIF(天文[3],"þ",天文[功績])</f>
        <v>0</v>
      </c>
      <c r="M19" s="388">
        <f t="shared" si="2"/>
        <v>0</v>
      </c>
      <c r="N19" s="387">
        <f>COUNTA(天文[4])</f>
        <v>0</v>
      </c>
      <c r="O19" s="376">
        <f>SUMIF(天文[4],"þ",天文[功績])</f>
        <v>0</v>
      </c>
      <c r="P19" s="388">
        <f t="shared" si="3"/>
        <v>0</v>
      </c>
      <c r="Q19" s="387">
        <f>COUNTA(天文[5])</f>
        <v>0</v>
      </c>
      <c r="R19" s="376">
        <f>SUMIF(天文[5],"þ",天文[功績])</f>
        <v>0</v>
      </c>
      <c r="S19" s="388">
        <f t="shared" si="4"/>
        <v>0</v>
      </c>
      <c r="T19" s="385"/>
      <c r="U19" s="429" t="s">
        <v>3256</v>
      </c>
      <c r="V19" s="375">
        <v>900000</v>
      </c>
      <c r="W19" s="389" t="str">
        <f>IF(F$3&gt;V19,"✔"," ")</f>
        <v xml:space="preserve"> </v>
      </c>
      <c r="X19" s="389" t="str">
        <f>IF(I$3&gt;V19,"✔"," ")</f>
        <v xml:space="preserve"> </v>
      </c>
      <c r="Y19" s="389" t="str">
        <f>IF(L$3&gt;V19,"✔"," ")</f>
        <v xml:space="preserve"> </v>
      </c>
      <c r="Z19" s="389" t="str">
        <f>IF(O$3&gt;V19,"✔"," ")</f>
        <v xml:space="preserve"> </v>
      </c>
      <c r="AA19" s="389" t="str">
        <f>IF(R$3&gt;V19,"✔"," ")</f>
        <v xml:space="preserve"> </v>
      </c>
      <c r="AC19" s="426" t="s">
        <v>30</v>
      </c>
      <c r="AD19" s="427" t="s">
        <v>11682</v>
      </c>
    </row>
    <row r="20" spans="2:30" ht="20.100000000000001" customHeight="1">
      <c r="B20" s="428" t="s">
        <v>7487</v>
      </c>
      <c r="C20" s="381">
        <f>COUNTA(氣象現象[氣象現象])</f>
        <v>62</v>
      </c>
      <c r="D20" s="382">
        <f>SUM(氣象現象[功績])</f>
        <v>29155</v>
      </c>
      <c r="E20" s="383">
        <f>COUNTA(氣象現象[þ])</f>
        <v>0</v>
      </c>
      <c r="F20" s="382">
        <f>SUMIF(氣象現象[þ],"þ",氣象現象[功績])</f>
        <v>0</v>
      </c>
      <c r="G20" s="384">
        <f t="shared" si="0"/>
        <v>0</v>
      </c>
      <c r="H20" s="383">
        <f>COUNTA(氣象現象[2])</f>
        <v>0</v>
      </c>
      <c r="I20" s="382">
        <f>SUMIF(氣象現象[2],"þ",氣象現象[功績])</f>
        <v>0</v>
      </c>
      <c r="J20" s="384">
        <f t="shared" si="1"/>
        <v>0</v>
      </c>
      <c r="K20" s="383">
        <f>COUNTA(氣象現象[3])</f>
        <v>0</v>
      </c>
      <c r="L20" s="382">
        <f>SUMIF(氣象現象[3],"þ",氣象現象[功績])</f>
        <v>0</v>
      </c>
      <c r="M20" s="384">
        <f t="shared" si="2"/>
        <v>0</v>
      </c>
      <c r="N20" s="383">
        <f>COUNTA(氣象現象[4])</f>
        <v>0</v>
      </c>
      <c r="O20" s="382">
        <f>SUMIF(氣象現象[4],"þ",氣象現象[功績])</f>
        <v>0</v>
      </c>
      <c r="P20" s="384">
        <f t="shared" si="3"/>
        <v>0</v>
      </c>
      <c r="Q20" s="383">
        <f>COUNTA(氣象現象[5])</f>
        <v>0</v>
      </c>
      <c r="R20" s="382">
        <f>SUMIF(氣象現象[5],"þ",氣象現象[功績])</f>
        <v>0</v>
      </c>
      <c r="S20" s="384">
        <f t="shared" si="4"/>
        <v>0</v>
      </c>
      <c r="T20" s="385"/>
      <c r="U20" s="429" t="s">
        <v>3257</v>
      </c>
      <c r="V20" s="375">
        <v>1000000</v>
      </c>
      <c r="W20" s="389" t="str">
        <f>IF(F$3&gt;V20,"✔"," ")</f>
        <v xml:space="preserve"> </v>
      </c>
      <c r="X20" s="389" t="str">
        <f>IF(I$3&gt;V20,"✔"," ")</f>
        <v xml:space="preserve"> </v>
      </c>
      <c r="Y20" s="389" t="str">
        <f>IF(L$3&gt;V20,"✔"," ")</f>
        <v xml:space="preserve"> </v>
      </c>
      <c r="Z20" s="389" t="str">
        <f>IF(O$3&gt;V20,"✔"," ")</f>
        <v xml:space="preserve"> </v>
      </c>
      <c r="AA20" s="389" t="str">
        <f>IF(R$3&gt;V20,"✔"," ")</f>
        <v xml:space="preserve"> </v>
      </c>
      <c r="AC20" s="526" t="s">
        <v>11643</v>
      </c>
      <c r="AD20" s="526"/>
    </row>
    <row r="21" spans="2:30" ht="20.100000000000001" customHeight="1">
      <c r="B21" s="430" t="s">
        <v>11138</v>
      </c>
      <c r="C21" s="390">
        <f>COUNTA(傳說[傳說])</f>
        <v>22</v>
      </c>
      <c r="D21" s="391">
        <f>SUM(傳說[功績])</f>
        <v>25890</v>
      </c>
      <c r="E21" s="387">
        <f>COUNTA(傳說[þ])</f>
        <v>0</v>
      </c>
      <c r="F21" s="376">
        <f>SUMIF(傳說[þ],"þ",傳說[功績])</f>
        <v>0</v>
      </c>
      <c r="G21" s="388">
        <f t="shared" ref="G21" si="10">F21/D21</f>
        <v>0</v>
      </c>
      <c r="H21" s="387">
        <f>COUNTA(傳說[2])</f>
        <v>0</v>
      </c>
      <c r="I21" s="376">
        <f>SUMIF(傳說[2],"þ",傳說[功績])</f>
        <v>0</v>
      </c>
      <c r="J21" s="388">
        <f t="shared" ref="J21" si="11">I21/D21</f>
        <v>0</v>
      </c>
      <c r="K21" s="387">
        <f>COUNTA(傳說[3])</f>
        <v>0</v>
      </c>
      <c r="L21" s="376">
        <f>SUMIF(傳說[3],"þ",傳說[功績])</f>
        <v>0</v>
      </c>
      <c r="M21" s="388">
        <f t="shared" ref="M21" si="12">L21/D21</f>
        <v>0</v>
      </c>
      <c r="N21" s="387">
        <f>COUNTA(傳說[4])</f>
        <v>0</v>
      </c>
      <c r="O21" s="376">
        <f>SUMIF(傳說[4],"þ",傳說[功績])</f>
        <v>0</v>
      </c>
      <c r="P21" s="388">
        <f t="shared" ref="P21" si="13">O21/D21</f>
        <v>0</v>
      </c>
      <c r="Q21" s="387">
        <f>COUNTA(傳說[5])</f>
        <v>0</v>
      </c>
      <c r="R21" s="376">
        <f>SUMIF(傳說[5],"þ",傳說[功績])</f>
        <v>0</v>
      </c>
      <c r="S21" s="388">
        <f t="shared" ref="S21" si="14">R21/D21</f>
        <v>0</v>
      </c>
      <c r="T21" s="385"/>
      <c r="U21" s="167"/>
      <c r="V21" s="392"/>
      <c r="W21" s="393"/>
      <c r="X21" s="393"/>
      <c r="Y21" s="393"/>
      <c r="Z21" s="393"/>
      <c r="AA21" s="393"/>
      <c r="AC21" s="426" t="s">
        <v>11637</v>
      </c>
      <c r="AD21" s="427" t="s">
        <v>11656</v>
      </c>
    </row>
    <row r="22" spans="2:30" ht="20.100000000000001" customHeight="1">
      <c r="B22" s="428" t="s">
        <v>3255</v>
      </c>
      <c r="C22" s="381">
        <f>COUNTA(港口[港口˙村落])</f>
        <v>202</v>
      </c>
      <c r="D22" s="382">
        <f>SUM(港口[功績])</f>
        <v>30977</v>
      </c>
      <c r="E22" s="383">
        <f>COUNTA(港口[þ])</f>
        <v>0</v>
      </c>
      <c r="F22" s="382">
        <f>SUMIF(港口[þ],"þ",港口[功績])</f>
        <v>0</v>
      </c>
      <c r="G22" s="384">
        <f>F22/D22</f>
        <v>0</v>
      </c>
      <c r="H22" s="383">
        <f>COUNTA(港口[2])</f>
        <v>0</v>
      </c>
      <c r="I22" s="382">
        <f>SUMIF(港口[2],"þ",港口[功績])</f>
        <v>0</v>
      </c>
      <c r="J22" s="384">
        <f>I22/D22</f>
        <v>0</v>
      </c>
      <c r="K22" s="383">
        <f>COUNTA(港口[3])</f>
        <v>0</v>
      </c>
      <c r="L22" s="382">
        <f>SUMIF(港口[3],"þ",港口[功績])</f>
        <v>0</v>
      </c>
      <c r="M22" s="384">
        <f>L22/D22</f>
        <v>0</v>
      </c>
      <c r="N22" s="383">
        <f>COUNTA(港口[4])</f>
        <v>0</v>
      </c>
      <c r="O22" s="382">
        <f>SUMIF(港口[4],"þ",港口[功績])</f>
        <v>0</v>
      </c>
      <c r="P22" s="384">
        <f>O22/D22</f>
        <v>0</v>
      </c>
      <c r="Q22" s="383">
        <f>COUNTA(港口[5])</f>
        <v>0</v>
      </c>
      <c r="R22" s="382">
        <f>SUMIF(港口[5],"þ",港口[功績])</f>
        <v>0</v>
      </c>
      <c r="S22" s="384">
        <f>R22/D22</f>
        <v>0</v>
      </c>
      <c r="T22" s="385"/>
      <c r="AC22" s="426" t="s">
        <v>25</v>
      </c>
      <c r="AD22" s="427" t="s">
        <v>11657</v>
      </c>
    </row>
    <row r="23" spans="2:30" ht="20.100000000000001" customHeight="1">
      <c r="C23" s="431"/>
      <c r="D23" s="432"/>
      <c r="E23" s="433"/>
      <c r="F23" s="432"/>
      <c r="G23" s="394"/>
      <c r="H23" s="433"/>
      <c r="I23" s="432"/>
      <c r="J23" s="394"/>
      <c r="K23" s="433"/>
      <c r="L23" s="432"/>
      <c r="M23" s="394"/>
      <c r="N23" s="433"/>
      <c r="O23" s="432"/>
      <c r="P23" s="394"/>
      <c r="Q23" s="433"/>
      <c r="R23" s="432"/>
      <c r="S23" s="394"/>
      <c r="T23" s="385"/>
      <c r="AC23" s="426" t="s">
        <v>54</v>
      </c>
      <c r="AD23" s="427" t="s">
        <v>11658</v>
      </c>
    </row>
    <row r="24" spans="2:30" ht="20.100000000000001" customHeight="1">
      <c r="C24" s="398"/>
      <c r="D24" s="398"/>
      <c r="E24" s="395"/>
      <c r="F24" s="396"/>
      <c r="G24" s="397"/>
      <c r="H24" s="395"/>
      <c r="I24" s="396"/>
      <c r="J24" s="396"/>
      <c r="K24" s="395"/>
      <c r="L24" s="396"/>
      <c r="M24" s="396"/>
      <c r="N24" s="395"/>
      <c r="O24" s="396"/>
      <c r="P24" s="396"/>
      <c r="Q24" s="395"/>
      <c r="R24" s="396"/>
      <c r="S24" s="396"/>
      <c r="T24" s="396"/>
      <c r="U24" s="398"/>
      <c r="V24" s="398"/>
      <c r="W24" s="398"/>
      <c r="X24" s="398"/>
      <c r="Y24" s="398"/>
      <c r="Z24" s="398"/>
      <c r="AA24" s="398"/>
      <c r="AC24" s="426" t="s">
        <v>11638</v>
      </c>
      <c r="AD24" s="427" t="s">
        <v>11659</v>
      </c>
    </row>
    <row r="25" spans="2:30" ht="20.100000000000001" customHeight="1">
      <c r="B25" s="434" t="s">
        <v>7488</v>
      </c>
      <c r="C25" s="435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5"/>
      <c r="V25" s="437"/>
      <c r="W25" s="523" t="s">
        <v>11402</v>
      </c>
      <c r="X25" s="524"/>
      <c r="Y25" s="524"/>
      <c r="Z25" s="524"/>
      <c r="AA25" s="437"/>
      <c r="AC25" s="526" t="s">
        <v>11646</v>
      </c>
      <c r="AD25" s="526"/>
    </row>
    <row r="26" spans="2:30" ht="20.100000000000001" customHeight="1">
      <c r="B26" s="438" t="s">
        <v>13286</v>
      </c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40"/>
      <c r="W26" s="441"/>
      <c r="AA26" s="440"/>
      <c r="AC26" s="426" t="s">
        <v>11644</v>
      </c>
      <c r="AD26" s="427" t="s">
        <v>11660</v>
      </c>
    </row>
    <row r="27" spans="2:30" ht="20.100000000000001" customHeight="1">
      <c r="B27" s="438" t="s">
        <v>7489</v>
      </c>
      <c r="D27" s="439"/>
      <c r="E27" s="442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40"/>
      <c r="W27" s="443"/>
      <c r="X27" s="444"/>
      <c r="Y27" s="439"/>
      <c r="AA27" s="440"/>
      <c r="AC27" s="426" t="s">
        <v>11652</v>
      </c>
      <c r="AD27" s="427" t="s">
        <v>11661</v>
      </c>
    </row>
    <row r="28" spans="2:30" ht="20.100000000000001" customHeight="1">
      <c r="B28" s="438" t="s">
        <v>11527</v>
      </c>
      <c r="D28" s="439"/>
      <c r="E28" s="442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40"/>
      <c r="W28" s="443" t="s">
        <v>11403</v>
      </c>
      <c r="X28" s="444" t="s">
        <v>3259</v>
      </c>
      <c r="Y28" s="439"/>
      <c r="AA28" s="440"/>
      <c r="AC28" s="527" t="s">
        <v>11678</v>
      </c>
      <c r="AD28" s="528"/>
    </row>
    <row r="29" spans="2:30" ht="20.100000000000001" customHeight="1">
      <c r="B29" s="438" t="s">
        <v>7491</v>
      </c>
      <c r="D29" s="439"/>
      <c r="E29" s="442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S29" s="439"/>
      <c r="T29" s="439"/>
      <c r="U29" s="439"/>
      <c r="V29" s="440"/>
      <c r="W29" s="443" t="s">
        <v>11403</v>
      </c>
      <c r="X29" s="444" t="s">
        <v>3258</v>
      </c>
      <c r="Y29" s="439"/>
      <c r="AA29" s="440"/>
      <c r="AC29" s="426" t="s">
        <v>11645</v>
      </c>
      <c r="AD29" s="427" t="s">
        <v>11662</v>
      </c>
    </row>
    <row r="30" spans="2:30" ht="20.100000000000001" customHeight="1">
      <c r="B30" s="438" t="s">
        <v>7493</v>
      </c>
      <c r="D30" s="439"/>
      <c r="E30" s="442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40"/>
      <c r="W30" s="443" t="s">
        <v>11403</v>
      </c>
      <c r="X30" s="444" t="s">
        <v>7490</v>
      </c>
      <c r="Y30" s="439"/>
      <c r="AA30" s="440"/>
      <c r="AC30" s="426" t="s">
        <v>42</v>
      </c>
      <c r="AD30" s="427" t="s">
        <v>11675</v>
      </c>
    </row>
    <row r="31" spans="2:30" ht="20.100000000000001" customHeight="1">
      <c r="B31" s="445" t="s">
        <v>13203</v>
      </c>
      <c r="C31" s="446"/>
      <c r="D31" s="446"/>
      <c r="E31" s="446"/>
      <c r="F31" s="446"/>
      <c r="G31" s="446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8"/>
      <c r="W31" s="443" t="s">
        <v>11403</v>
      </c>
      <c r="X31" s="444" t="s">
        <v>7492</v>
      </c>
      <c r="Y31" s="439"/>
      <c r="AA31" s="440"/>
      <c r="AC31" s="426" t="s">
        <v>1385</v>
      </c>
      <c r="AD31" s="427" t="s">
        <v>11663</v>
      </c>
    </row>
    <row r="32" spans="2:30" ht="20.100000000000001" customHeight="1">
      <c r="B32" s="449" t="s">
        <v>11767</v>
      </c>
      <c r="C32" s="450"/>
      <c r="D32" s="450"/>
      <c r="E32" s="451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2"/>
      <c r="W32" s="453" t="s">
        <v>11403</v>
      </c>
      <c r="X32" s="444" t="s">
        <v>7494</v>
      </c>
      <c r="Y32" s="439"/>
      <c r="AA32" s="440"/>
      <c r="AC32" s="426" t="s">
        <v>2889</v>
      </c>
      <c r="AD32" s="427" t="s">
        <v>11664</v>
      </c>
    </row>
    <row r="33" spans="1:30" ht="20.100000000000001" customHeight="1">
      <c r="B33" s="454" t="s">
        <v>12914</v>
      </c>
      <c r="C33" s="439"/>
      <c r="D33" s="439"/>
      <c r="E33" s="442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52"/>
      <c r="W33" s="453"/>
      <c r="X33" s="444"/>
      <c r="Y33" s="439"/>
      <c r="AA33" s="440"/>
      <c r="AC33" s="455"/>
      <c r="AD33" s="456"/>
    </row>
    <row r="34" spans="1:30" ht="20.100000000000001" customHeight="1">
      <c r="B34" s="457" t="s">
        <v>11768</v>
      </c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58"/>
      <c r="W34" s="439"/>
      <c r="Y34" s="439"/>
      <c r="AA34" s="440"/>
      <c r="AC34" s="527" t="s">
        <v>11679</v>
      </c>
      <c r="AD34" s="528"/>
    </row>
    <row r="35" spans="1:30" ht="20.100000000000001" customHeight="1">
      <c r="B35" s="459" t="s">
        <v>13204</v>
      </c>
      <c r="C35" s="439"/>
      <c r="D35" s="439"/>
      <c r="E35" s="442"/>
      <c r="F35" s="439"/>
      <c r="G35" s="439"/>
      <c r="H35" s="439"/>
      <c r="I35" s="439"/>
      <c r="K35" s="460" t="s">
        <v>13205</v>
      </c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52"/>
      <c r="W35" s="439"/>
      <c r="X35" s="439"/>
      <c r="Y35" s="439"/>
      <c r="AA35" s="440"/>
      <c r="AC35" s="426" t="s">
        <v>11636</v>
      </c>
      <c r="AD35" s="427" t="s">
        <v>11665</v>
      </c>
    </row>
    <row r="36" spans="1:30" ht="20.100000000000001" customHeight="1">
      <c r="A36" s="440"/>
      <c r="B36" s="461" t="s">
        <v>13206</v>
      </c>
      <c r="C36" s="439"/>
      <c r="D36" s="439"/>
      <c r="E36" s="442"/>
      <c r="F36" s="439"/>
      <c r="G36" s="439"/>
      <c r="H36" s="439"/>
      <c r="I36" s="439"/>
      <c r="K36" s="462" t="s">
        <v>7495</v>
      </c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52"/>
      <c r="W36" s="439"/>
      <c r="X36" s="439"/>
      <c r="Y36" s="439"/>
      <c r="AA36" s="440"/>
      <c r="AC36" s="426" t="s">
        <v>1884</v>
      </c>
      <c r="AD36" s="427" t="s">
        <v>11666</v>
      </c>
    </row>
    <row r="37" spans="1:30" ht="20.100000000000001" customHeight="1">
      <c r="A37" s="440"/>
      <c r="B37" s="463" t="s">
        <v>12913</v>
      </c>
      <c r="C37" s="439"/>
      <c r="D37" s="439"/>
      <c r="E37" s="442"/>
      <c r="F37" s="439"/>
      <c r="G37" s="439"/>
      <c r="H37" s="439"/>
      <c r="I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52"/>
      <c r="W37" s="439"/>
      <c r="X37" s="439"/>
      <c r="Y37" s="439"/>
      <c r="AA37" s="440"/>
      <c r="AC37" s="426" t="s">
        <v>73</v>
      </c>
      <c r="AD37" s="427" t="s">
        <v>11667</v>
      </c>
    </row>
    <row r="38" spans="1:30" ht="20.100000000000001" customHeight="1">
      <c r="B38" s="464"/>
      <c r="C38" s="465"/>
      <c r="D38" s="398"/>
      <c r="E38" s="466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467"/>
      <c r="W38" s="398"/>
      <c r="X38" s="398"/>
      <c r="Y38" s="398"/>
      <c r="Z38" s="398"/>
      <c r="AA38" s="467"/>
      <c r="AC38" s="527" t="s">
        <v>11680</v>
      </c>
      <c r="AD38" s="528"/>
    </row>
    <row r="39" spans="1:30" ht="20.100000000000001" customHeight="1">
      <c r="C39" s="439"/>
      <c r="D39" s="439"/>
      <c r="AC39" s="426" t="s">
        <v>11647</v>
      </c>
      <c r="AD39" s="427" t="s">
        <v>11668</v>
      </c>
    </row>
    <row r="40" spans="1:30" ht="20.100000000000001" customHeight="1">
      <c r="B40" s="434" t="s">
        <v>11401</v>
      </c>
      <c r="C40" s="436"/>
      <c r="D40" s="436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7"/>
      <c r="AC40" s="426" t="s">
        <v>11648</v>
      </c>
      <c r="AD40" s="427" t="s">
        <v>11669</v>
      </c>
    </row>
    <row r="41" spans="1:30" ht="20.100000000000001" customHeight="1">
      <c r="B41" s="517" t="s">
        <v>13334</v>
      </c>
      <c r="C41" s="450" t="s">
        <v>13335</v>
      </c>
      <c r="D41" s="450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40"/>
      <c r="AC41" s="426" t="s">
        <v>6263</v>
      </c>
      <c r="AD41" s="427" t="s">
        <v>11670</v>
      </c>
    </row>
    <row r="42" spans="1:30" ht="20.100000000000001" customHeight="1">
      <c r="B42" s="517"/>
      <c r="C42" s="450"/>
      <c r="D42" s="450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40"/>
      <c r="AC42" s="527" t="s">
        <v>11681</v>
      </c>
      <c r="AD42" s="528"/>
    </row>
    <row r="43" spans="1:30" ht="20.100000000000001" customHeight="1">
      <c r="B43" s="517" t="s">
        <v>13323</v>
      </c>
      <c r="C43" s="515" t="s">
        <v>13322</v>
      </c>
      <c r="D43" s="450"/>
      <c r="E43" s="450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40"/>
      <c r="AC43" s="426" t="s">
        <v>11649</v>
      </c>
      <c r="AD43" s="427" t="s">
        <v>11671</v>
      </c>
    </row>
    <row r="44" spans="1:30" ht="20.100000000000001" customHeight="1">
      <c r="B44" s="472"/>
      <c r="C44" s="516" t="s">
        <v>13309</v>
      </c>
      <c r="D44" s="450"/>
      <c r="E44" s="450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40"/>
      <c r="AC44" s="426" t="s">
        <v>11142</v>
      </c>
      <c r="AD44" s="427" t="s">
        <v>11672</v>
      </c>
    </row>
    <row r="45" spans="1:30" ht="20.100000000000001" customHeight="1">
      <c r="B45" s="472"/>
      <c r="C45" s="516" t="s">
        <v>13310</v>
      </c>
      <c r="D45" s="450"/>
      <c r="E45" s="450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69"/>
      <c r="AA45" s="440"/>
      <c r="AC45" s="426" t="s">
        <v>11286</v>
      </c>
      <c r="AD45" s="427" t="s">
        <v>11673</v>
      </c>
    </row>
    <row r="46" spans="1:30" ht="20.100000000000001" customHeight="1">
      <c r="B46" s="472"/>
      <c r="C46" s="516" t="s">
        <v>13311</v>
      </c>
      <c r="D46" s="450"/>
      <c r="E46" s="450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40"/>
      <c r="AC46" s="527" t="s">
        <v>11650</v>
      </c>
      <c r="AD46" s="528"/>
    </row>
    <row r="47" spans="1:30" ht="20.100000000000001" customHeight="1">
      <c r="B47" s="472"/>
      <c r="C47" s="516" t="s">
        <v>13312</v>
      </c>
      <c r="D47" s="450"/>
      <c r="E47" s="450"/>
      <c r="F47" s="469"/>
      <c r="G47" s="469"/>
      <c r="H47" s="469"/>
      <c r="I47" s="469"/>
      <c r="J47" s="469"/>
      <c r="K47" s="469"/>
      <c r="L47" s="469"/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69"/>
      <c r="AA47" s="440"/>
      <c r="AC47" s="426" t="s">
        <v>11651</v>
      </c>
      <c r="AD47" s="427" t="s">
        <v>11674</v>
      </c>
    </row>
    <row r="48" spans="1:30" ht="20.100000000000001" customHeight="1">
      <c r="B48" s="472"/>
      <c r="C48" s="516" t="s">
        <v>13313</v>
      </c>
      <c r="D48" s="450"/>
      <c r="E48" s="450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40"/>
      <c r="AC48" s="426" t="s">
        <v>11762</v>
      </c>
      <c r="AD48" s="427" t="s">
        <v>11763</v>
      </c>
    </row>
    <row r="49" spans="2:30" ht="20.100000000000001" customHeight="1">
      <c r="B49" s="472"/>
      <c r="C49" s="516" t="s">
        <v>13314</v>
      </c>
      <c r="D49" s="450"/>
      <c r="E49" s="450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V49" s="469"/>
      <c r="W49" s="469"/>
      <c r="X49" s="469"/>
      <c r="Y49" s="469"/>
      <c r="Z49" s="469"/>
      <c r="AA49" s="440"/>
      <c r="AC49" s="426" t="s">
        <v>12081</v>
      </c>
      <c r="AD49" s="427" t="s">
        <v>12161</v>
      </c>
    </row>
    <row r="50" spans="2:30" ht="20.100000000000001" customHeight="1">
      <c r="B50" s="472"/>
      <c r="C50" s="516" t="s">
        <v>13315</v>
      </c>
      <c r="D50" s="450"/>
      <c r="E50" s="450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40"/>
      <c r="AC50" s="424"/>
      <c r="AD50" s="476" t="s">
        <v>11677</v>
      </c>
    </row>
    <row r="51" spans="2:30" ht="20.100000000000001" customHeight="1">
      <c r="B51" s="472"/>
      <c r="C51" s="516" t="s">
        <v>13316</v>
      </c>
      <c r="D51" s="450"/>
      <c r="E51" s="450"/>
      <c r="F51" s="469"/>
      <c r="G51" s="469"/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40"/>
      <c r="AC51"/>
      <c r="AD51"/>
    </row>
    <row r="52" spans="2:30" ht="20.100000000000001" customHeight="1">
      <c r="B52" s="472"/>
      <c r="C52" s="516" t="s">
        <v>13317</v>
      </c>
      <c r="D52" s="450"/>
      <c r="E52" s="450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40"/>
      <c r="AC52"/>
      <c r="AD52"/>
    </row>
    <row r="53" spans="2:30" ht="20.100000000000001" customHeight="1">
      <c r="B53" s="472"/>
      <c r="C53" s="516" t="s">
        <v>13318</v>
      </c>
      <c r="D53" s="450"/>
      <c r="E53" s="450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69"/>
      <c r="Z53" s="469"/>
      <c r="AA53" s="440"/>
      <c r="AC53"/>
      <c r="AD53"/>
    </row>
    <row r="54" spans="2:30" ht="20.100000000000001" customHeight="1">
      <c r="B54" s="472"/>
      <c r="C54" s="516" t="s">
        <v>13319</v>
      </c>
      <c r="D54" s="450"/>
      <c r="E54" s="450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69"/>
      <c r="U54" s="469"/>
      <c r="V54" s="469"/>
      <c r="W54" s="469"/>
      <c r="X54" s="469"/>
      <c r="Y54" s="469"/>
      <c r="Z54" s="469"/>
      <c r="AA54" s="440"/>
      <c r="AC54"/>
      <c r="AD54"/>
    </row>
    <row r="55" spans="2:30" ht="20.100000000000001" customHeight="1">
      <c r="B55" s="472"/>
      <c r="C55" s="516" t="s">
        <v>13320</v>
      </c>
      <c r="D55" s="450"/>
      <c r="E55" s="450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40"/>
      <c r="AC55"/>
      <c r="AD55"/>
    </row>
    <row r="56" spans="2:30" ht="20.100000000000001" customHeight="1">
      <c r="B56" s="472"/>
      <c r="C56" s="516" t="s">
        <v>13321</v>
      </c>
      <c r="D56" s="450"/>
      <c r="E56" s="450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40"/>
      <c r="AC56"/>
      <c r="AD56"/>
    </row>
    <row r="57" spans="2:30" ht="20.100000000000001" customHeight="1">
      <c r="B57" s="468">
        <v>2020.07</v>
      </c>
      <c r="C57" s="450" t="s">
        <v>13299</v>
      </c>
      <c r="D57" s="450"/>
      <c r="E57" s="469"/>
      <c r="F57" s="469"/>
      <c r="G57" s="469"/>
      <c r="H57" s="469"/>
      <c r="I57" s="469"/>
      <c r="J57" s="469"/>
      <c r="K57" s="469"/>
      <c r="L57" s="469"/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40"/>
      <c r="AC57" s="424"/>
    </row>
    <row r="58" spans="2:30" ht="20.100000000000001" customHeight="1">
      <c r="B58" s="468" t="s">
        <v>13281</v>
      </c>
      <c r="C58" s="450" t="s">
        <v>13300</v>
      </c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40"/>
      <c r="AC58" s="424"/>
    </row>
    <row r="59" spans="2:30" ht="20.100000000000001" customHeight="1">
      <c r="B59" s="468" t="s">
        <v>12840</v>
      </c>
      <c r="C59" s="450" t="s">
        <v>13298</v>
      </c>
      <c r="D59" s="450"/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469"/>
      <c r="T59" s="469"/>
      <c r="U59" s="469"/>
      <c r="V59" s="469"/>
      <c r="W59" s="469"/>
      <c r="X59" s="469"/>
      <c r="Y59" s="469"/>
      <c r="Z59" s="469"/>
      <c r="AA59" s="440"/>
      <c r="AC59" s="424"/>
    </row>
    <row r="60" spans="2:30" ht="20.100000000000001" customHeight="1">
      <c r="B60" s="468"/>
      <c r="C60" s="450" t="s">
        <v>12658</v>
      </c>
      <c r="D60" s="450"/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/>
      <c r="P60" s="469"/>
      <c r="Q60" s="469"/>
      <c r="R60" s="469"/>
      <c r="S60" s="469"/>
      <c r="T60" s="469"/>
      <c r="U60" s="469"/>
      <c r="V60" s="469"/>
      <c r="W60" s="469"/>
      <c r="X60" s="469"/>
      <c r="Y60" s="469"/>
      <c r="Z60" s="469"/>
      <c r="AA60" s="440"/>
      <c r="AC60" s="424"/>
    </row>
    <row r="61" spans="2:30" ht="20.100000000000001" customHeight="1">
      <c r="B61" s="468" t="s">
        <v>13211</v>
      </c>
      <c r="C61" s="450" t="s">
        <v>13212</v>
      </c>
      <c r="D61" s="450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469"/>
      <c r="Z61" s="469"/>
      <c r="AA61" s="440"/>
      <c r="AC61" s="424"/>
    </row>
    <row r="62" spans="2:30" ht="20.100000000000001" customHeight="1">
      <c r="B62" s="468"/>
      <c r="C62" s="450"/>
      <c r="D62" s="450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40"/>
      <c r="AC62" s="424"/>
    </row>
    <row r="63" spans="2:30" ht="20.100000000000001" customHeight="1">
      <c r="B63" s="470">
        <v>2020.04</v>
      </c>
      <c r="C63" s="471" t="s">
        <v>11907</v>
      </c>
      <c r="D63" s="450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/>
      <c r="AA63" s="440"/>
      <c r="AC63" s="424"/>
    </row>
    <row r="64" spans="2:30" ht="20.100000000000001" customHeight="1">
      <c r="B64" s="472"/>
      <c r="C64" s="473" t="s">
        <v>12173</v>
      </c>
      <c r="D64" s="450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40"/>
      <c r="AC64" s="424"/>
    </row>
    <row r="65" spans="2:29" ht="20.100000000000001" customHeight="1">
      <c r="B65" s="472"/>
      <c r="C65" s="450"/>
      <c r="D65" s="450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40"/>
      <c r="AC65" s="424"/>
    </row>
    <row r="66" spans="2:29" ht="20.100000000000001" customHeight="1">
      <c r="B66" s="470" t="s">
        <v>12028</v>
      </c>
      <c r="C66" s="473" t="s">
        <v>12029</v>
      </c>
      <c r="D66" s="473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5"/>
      <c r="AC66" s="424"/>
    </row>
    <row r="67" spans="2:29" ht="20.100000000000001" customHeight="1">
      <c r="B67" s="470"/>
      <c r="C67" s="473"/>
      <c r="D67" s="473"/>
      <c r="E67" s="474"/>
      <c r="F67" s="474"/>
      <c r="G67" s="474"/>
      <c r="H67" s="474"/>
      <c r="I67" s="474"/>
      <c r="J67" s="474"/>
      <c r="K67" s="474"/>
      <c r="L67" s="474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475"/>
      <c r="AC67" s="424"/>
    </row>
    <row r="68" spans="2:29" ht="20.100000000000001" customHeight="1">
      <c r="B68" s="470">
        <v>2019.12</v>
      </c>
      <c r="C68" s="473" t="s">
        <v>11907</v>
      </c>
      <c r="D68" s="473"/>
      <c r="E68" s="474"/>
      <c r="F68" s="474"/>
      <c r="G68" s="474"/>
      <c r="H68" s="474"/>
      <c r="I68" s="474"/>
      <c r="J68" s="474"/>
      <c r="K68" s="474"/>
      <c r="L68" s="474"/>
      <c r="M68" s="474"/>
      <c r="N68" s="474"/>
      <c r="O68" s="474"/>
      <c r="P68" s="474"/>
      <c r="Q68" s="474"/>
      <c r="R68" s="474"/>
      <c r="S68" s="474"/>
      <c r="T68" s="474"/>
      <c r="U68" s="474"/>
      <c r="V68" s="474"/>
      <c r="W68" s="474"/>
      <c r="X68" s="474"/>
      <c r="Y68" s="474"/>
      <c r="Z68" s="474"/>
      <c r="AA68" s="475"/>
      <c r="AC68" s="424"/>
    </row>
    <row r="69" spans="2:29" ht="20.100000000000001" customHeight="1">
      <c r="B69" s="470"/>
      <c r="C69" s="477" t="s">
        <v>12018</v>
      </c>
      <c r="D69" s="473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4"/>
      <c r="X69" s="474"/>
      <c r="Y69" s="474"/>
      <c r="Z69" s="474"/>
      <c r="AA69" s="475"/>
      <c r="AC69" s="424"/>
    </row>
    <row r="70" spans="2:29" ht="20.100000000000001" customHeight="1">
      <c r="B70" s="470"/>
      <c r="C70" s="473" t="s">
        <v>12019</v>
      </c>
      <c r="D70" s="473"/>
      <c r="E70" s="474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4"/>
      <c r="X70" s="474"/>
      <c r="Y70" s="474"/>
      <c r="Z70" s="474"/>
      <c r="AA70" s="475"/>
      <c r="AC70" s="424"/>
    </row>
    <row r="71" spans="2:29" ht="20.100000000000001" customHeight="1">
      <c r="B71" s="470"/>
      <c r="C71" s="473" t="s">
        <v>12023</v>
      </c>
      <c r="D71" s="473"/>
      <c r="E71" s="474"/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474"/>
      <c r="Y71" s="474"/>
      <c r="Z71" s="474"/>
      <c r="AA71" s="475"/>
      <c r="AC71" s="424"/>
    </row>
    <row r="72" spans="2:29" ht="20.100000000000001" customHeight="1">
      <c r="B72" s="470"/>
      <c r="C72" s="473" t="s">
        <v>12024</v>
      </c>
      <c r="D72" s="473"/>
      <c r="E72" s="474"/>
      <c r="F72" s="474"/>
      <c r="G72" s="474"/>
      <c r="H72" s="474"/>
      <c r="I72" s="474"/>
      <c r="J72" s="474"/>
      <c r="K72" s="474"/>
      <c r="L72" s="474"/>
      <c r="M72" s="474"/>
      <c r="N72" s="474"/>
      <c r="O72" s="474"/>
      <c r="P72" s="474"/>
      <c r="Q72" s="474"/>
      <c r="R72" s="474"/>
      <c r="S72" s="474"/>
      <c r="T72" s="474"/>
      <c r="U72" s="474"/>
      <c r="V72" s="474"/>
      <c r="W72" s="474"/>
      <c r="X72" s="474"/>
      <c r="Y72" s="474"/>
      <c r="Z72" s="474"/>
      <c r="AA72" s="475"/>
      <c r="AC72" s="424"/>
    </row>
    <row r="73" spans="2:29" ht="20.100000000000001" customHeight="1">
      <c r="B73" s="470"/>
      <c r="C73" s="473" t="s">
        <v>12025</v>
      </c>
      <c r="D73" s="473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5"/>
      <c r="AC73" s="424"/>
    </row>
    <row r="74" spans="2:29" ht="20.100000000000001" customHeight="1">
      <c r="B74" s="470"/>
      <c r="C74" s="473" t="s">
        <v>12026</v>
      </c>
      <c r="D74" s="473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5"/>
      <c r="AC74" s="424"/>
    </row>
    <row r="75" spans="2:29" ht="20.100000000000001" customHeight="1">
      <c r="B75" s="470"/>
      <c r="C75" s="478"/>
      <c r="D75" s="473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5"/>
      <c r="AC75" s="424"/>
    </row>
    <row r="76" spans="2:29" ht="20.100000000000001" customHeight="1">
      <c r="B76" s="470"/>
      <c r="C76" s="478"/>
      <c r="D76" s="473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5"/>
      <c r="AC76" s="424"/>
    </row>
    <row r="77" spans="2:29" ht="20.100000000000001" customHeight="1">
      <c r="B77" s="470">
        <v>2019.08</v>
      </c>
      <c r="C77" s="473" t="s">
        <v>11907</v>
      </c>
      <c r="D77" s="473"/>
      <c r="E77" s="474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5"/>
      <c r="AC77" s="424"/>
    </row>
    <row r="78" spans="2:29" ht="20.100000000000001" customHeight="1">
      <c r="B78" s="472"/>
      <c r="C78" s="477" t="s">
        <v>11872</v>
      </c>
      <c r="D78" s="450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40"/>
      <c r="AC78" s="424"/>
    </row>
    <row r="79" spans="2:29" ht="20.100000000000001" customHeight="1">
      <c r="B79" s="472"/>
      <c r="C79" s="477" t="s">
        <v>12017</v>
      </c>
      <c r="D79" s="450"/>
      <c r="E79" s="469"/>
      <c r="F79" s="469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469"/>
      <c r="T79" s="469"/>
      <c r="U79" s="469"/>
      <c r="V79" s="469"/>
      <c r="W79" s="469"/>
      <c r="X79" s="469"/>
      <c r="Y79" s="469"/>
      <c r="Z79" s="469"/>
      <c r="AA79" s="440"/>
      <c r="AC79" s="424"/>
    </row>
    <row r="80" spans="2:29" ht="20.100000000000001" customHeight="1">
      <c r="B80" s="472"/>
      <c r="C80" s="477" t="s">
        <v>11898</v>
      </c>
      <c r="D80" s="450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69"/>
      <c r="Z80" s="469"/>
      <c r="AA80" s="440"/>
      <c r="AC80" s="424"/>
    </row>
    <row r="81" spans="2:29" ht="20.100000000000001" customHeight="1">
      <c r="B81" s="472"/>
      <c r="C81" s="477" t="s">
        <v>11899</v>
      </c>
      <c r="D81" s="450"/>
      <c r="E81" s="469"/>
      <c r="F81" s="469"/>
      <c r="G81" s="469"/>
      <c r="H81" s="469"/>
      <c r="I81" s="469"/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9"/>
      <c r="U81" s="469"/>
      <c r="V81" s="469"/>
      <c r="W81" s="469"/>
      <c r="X81" s="469"/>
      <c r="Y81" s="469"/>
      <c r="Z81" s="469"/>
      <c r="AA81" s="440"/>
      <c r="AC81" s="424"/>
    </row>
    <row r="82" spans="2:29" ht="20.100000000000001" customHeight="1">
      <c r="B82" s="472"/>
      <c r="C82" s="477" t="s">
        <v>11875</v>
      </c>
      <c r="D82" s="450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69"/>
      <c r="Z82" s="469"/>
      <c r="AA82" s="440"/>
      <c r="AC82" s="424"/>
    </row>
    <row r="83" spans="2:29" ht="20.100000000000001" customHeight="1">
      <c r="B83" s="472"/>
      <c r="C83" s="473" t="s">
        <v>11857</v>
      </c>
      <c r="D83" s="450"/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40"/>
      <c r="AC83" s="424"/>
    </row>
    <row r="84" spans="2:29" ht="20.100000000000001" customHeight="1">
      <c r="B84" s="472"/>
      <c r="C84" s="473" t="s">
        <v>11900</v>
      </c>
      <c r="D84" s="450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40"/>
      <c r="AC84" s="424"/>
    </row>
    <row r="85" spans="2:29" ht="20.100000000000001" customHeight="1">
      <c r="B85" s="472"/>
      <c r="C85" s="473" t="s">
        <v>11901</v>
      </c>
      <c r="D85" s="450"/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469"/>
      <c r="U85" s="469"/>
      <c r="V85" s="469"/>
      <c r="W85" s="469"/>
      <c r="X85" s="469"/>
      <c r="Y85" s="469"/>
      <c r="Z85" s="469"/>
      <c r="AA85" s="440"/>
      <c r="AC85" s="424"/>
    </row>
    <row r="86" spans="2:29" ht="20.100000000000001" customHeight="1">
      <c r="B86" s="472"/>
      <c r="C86" s="473" t="s">
        <v>11902</v>
      </c>
      <c r="D86" s="450"/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469"/>
      <c r="U86" s="469"/>
      <c r="V86" s="469"/>
      <c r="W86" s="469"/>
      <c r="X86" s="469"/>
      <c r="Y86" s="469"/>
      <c r="Z86" s="469"/>
      <c r="AA86" s="440"/>
      <c r="AC86" s="424"/>
    </row>
    <row r="87" spans="2:29" ht="20.100000000000001" customHeight="1">
      <c r="B87" s="472"/>
      <c r="C87" s="473" t="s">
        <v>11903</v>
      </c>
      <c r="D87" s="450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40"/>
      <c r="AC87" s="424"/>
    </row>
    <row r="88" spans="2:29" ht="20.100000000000001" customHeight="1">
      <c r="B88" s="472"/>
      <c r="C88" s="473" t="s">
        <v>11904</v>
      </c>
      <c r="D88" s="450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40"/>
      <c r="AC88" s="424"/>
    </row>
    <row r="89" spans="2:29" ht="20.100000000000001" customHeight="1">
      <c r="B89" s="472"/>
      <c r="C89" s="473" t="s">
        <v>11905</v>
      </c>
      <c r="D89" s="450"/>
      <c r="E89" s="469"/>
      <c r="F89" s="469"/>
      <c r="G89" s="469"/>
      <c r="H89" s="469"/>
      <c r="I89" s="469"/>
      <c r="J89" s="469"/>
      <c r="K89" s="469"/>
      <c r="L89" s="469"/>
      <c r="M89" s="469"/>
      <c r="N89" s="469"/>
      <c r="O89" s="469"/>
      <c r="P89" s="469"/>
      <c r="Q89" s="469"/>
      <c r="R89" s="469"/>
      <c r="S89" s="469"/>
      <c r="T89" s="469"/>
      <c r="U89" s="469"/>
      <c r="V89" s="469"/>
      <c r="W89" s="469"/>
      <c r="X89" s="469"/>
      <c r="Y89" s="469"/>
      <c r="Z89" s="469"/>
      <c r="AA89" s="440"/>
      <c r="AC89" s="424"/>
    </row>
    <row r="90" spans="2:29" ht="20.100000000000001" customHeight="1">
      <c r="B90" s="472"/>
      <c r="C90" s="473" t="s">
        <v>11906</v>
      </c>
      <c r="D90" s="450"/>
      <c r="E90" s="469"/>
      <c r="F90" s="469"/>
      <c r="G90" s="469"/>
      <c r="H90" s="469"/>
      <c r="I90" s="469"/>
      <c r="J90" s="469"/>
      <c r="K90" s="469"/>
      <c r="L90" s="469"/>
      <c r="M90" s="469"/>
      <c r="N90" s="469"/>
      <c r="O90" s="469"/>
      <c r="P90" s="469"/>
      <c r="Q90" s="469"/>
      <c r="R90" s="469"/>
      <c r="S90" s="469"/>
      <c r="T90" s="469"/>
      <c r="U90" s="469"/>
      <c r="V90" s="469"/>
      <c r="W90" s="469"/>
      <c r="X90" s="469"/>
      <c r="Y90" s="469"/>
      <c r="Z90" s="469"/>
      <c r="AA90" s="440"/>
      <c r="AC90" s="424"/>
    </row>
    <row r="91" spans="2:29" ht="20.100000000000001" customHeight="1">
      <c r="B91" s="472"/>
      <c r="C91" s="450"/>
      <c r="D91" s="450"/>
      <c r="E91" s="469"/>
      <c r="F91" s="469"/>
      <c r="G91" s="469"/>
      <c r="H91" s="469"/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469"/>
      <c r="T91" s="469"/>
      <c r="U91" s="469"/>
      <c r="V91" s="469"/>
      <c r="W91" s="469"/>
      <c r="X91" s="469"/>
      <c r="Y91" s="469"/>
      <c r="Z91" s="469"/>
      <c r="AA91" s="440"/>
      <c r="AC91" s="424"/>
    </row>
    <row r="92" spans="2:29" ht="20.100000000000001" customHeight="1">
      <c r="B92" s="470">
        <v>2019.05</v>
      </c>
      <c r="C92" s="477" t="s">
        <v>11745</v>
      </c>
      <c r="D92" s="473"/>
      <c r="E92" s="474"/>
      <c r="F92" s="469"/>
      <c r="G92" s="469"/>
      <c r="H92" s="469"/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469"/>
      <c r="U92" s="469"/>
      <c r="V92" s="469"/>
      <c r="W92" s="469"/>
      <c r="X92" s="469"/>
      <c r="Y92" s="469"/>
      <c r="Z92" s="469"/>
      <c r="AA92" s="440"/>
      <c r="AC92" s="424"/>
    </row>
    <row r="93" spans="2:29" ht="20.100000000000001" customHeight="1">
      <c r="B93" s="470"/>
      <c r="C93" s="473" t="s">
        <v>13207</v>
      </c>
      <c r="D93" s="473"/>
      <c r="E93" s="474"/>
      <c r="F93" s="469"/>
      <c r="G93" s="469"/>
      <c r="H93" s="469"/>
      <c r="I93" s="469"/>
      <c r="J93" s="469"/>
      <c r="K93" s="469"/>
      <c r="L93" s="469"/>
      <c r="M93" s="469"/>
      <c r="N93" s="469"/>
      <c r="O93" s="469"/>
      <c r="P93" s="469"/>
      <c r="Q93" s="469"/>
      <c r="R93" s="469"/>
      <c r="S93" s="469"/>
      <c r="T93" s="469"/>
      <c r="U93" s="469"/>
      <c r="V93" s="469"/>
      <c r="W93" s="469"/>
      <c r="X93" s="469"/>
      <c r="Y93" s="469"/>
      <c r="Z93" s="469"/>
      <c r="AA93" s="440"/>
      <c r="AC93" s="424"/>
    </row>
    <row r="94" spans="2:29" ht="20.100000000000001" customHeight="1">
      <c r="B94" s="470"/>
      <c r="C94" s="477" t="s">
        <v>11751</v>
      </c>
      <c r="D94" s="473"/>
      <c r="E94" s="474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69"/>
      <c r="R94" s="469"/>
      <c r="S94" s="469"/>
      <c r="T94" s="469"/>
      <c r="U94" s="469"/>
      <c r="V94" s="469"/>
      <c r="W94" s="469"/>
      <c r="X94" s="469"/>
      <c r="Y94" s="469"/>
      <c r="Z94" s="469"/>
      <c r="AA94" s="440"/>
      <c r="AC94" s="424"/>
    </row>
    <row r="95" spans="2:29" ht="20.100000000000001" customHeight="1">
      <c r="B95" s="470"/>
      <c r="C95" s="473" t="s">
        <v>11752</v>
      </c>
      <c r="D95" s="473"/>
      <c r="E95" s="474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69"/>
      <c r="R95" s="469"/>
      <c r="S95" s="469"/>
      <c r="T95" s="469"/>
      <c r="U95" s="469"/>
      <c r="V95" s="469"/>
      <c r="W95" s="469"/>
      <c r="X95" s="469"/>
      <c r="Y95" s="469"/>
      <c r="Z95" s="469"/>
      <c r="AA95" s="440"/>
      <c r="AC95" s="424"/>
    </row>
    <row r="96" spans="2:29" ht="20.100000000000001" customHeight="1">
      <c r="B96" s="470"/>
      <c r="C96" s="477" t="s">
        <v>13208</v>
      </c>
      <c r="D96" s="473"/>
      <c r="E96" s="474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469"/>
      <c r="Z96" s="469"/>
      <c r="AA96" s="440"/>
      <c r="AC96" s="424"/>
    </row>
    <row r="97" spans="2:30" ht="20.100000000000001" customHeight="1">
      <c r="B97" s="470"/>
      <c r="C97" s="473" t="s">
        <v>11753</v>
      </c>
      <c r="D97" s="473"/>
      <c r="E97" s="474"/>
      <c r="F97" s="469"/>
      <c r="G97" s="469"/>
      <c r="H97" s="469"/>
      <c r="I97" s="469"/>
      <c r="J97" s="469"/>
      <c r="K97" s="469"/>
      <c r="L97" s="469"/>
      <c r="M97" s="469"/>
      <c r="N97" s="469"/>
      <c r="O97" s="469"/>
      <c r="P97" s="469"/>
      <c r="Q97" s="469"/>
      <c r="R97" s="469"/>
      <c r="S97" s="469"/>
      <c r="T97" s="469"/>
      <c r="U97" s="469"/>
      <c r="V97" s="469"/>
      <c r="W97" s="469"/>
      <c r="X97" s="469"/>
      <c r="Y97" s="469"/>
      <c r="Z97" s="469"/>
      <c r="AA97" s="440"/>
      <c r="AC97" s="424"/>
    </row>
    <row r="98" spans="2:30" ht="20.100000000000001" customHeight="1">
      <c r="B98" s="470"/>
      <c r="C98" s="473" t="s">
        <v>11754</v>
      </c>
      <c r="D98" s="473"/>
      <c r="E98" s="474"/>
      <c r="F98" s="469"/>
      <c r="G98" s="469"/>
      <c r="H98" s="469"/>
      <c r="I98" s="469"/>
      <c r="J98" s="469"/>
      <c r="K98" s="469"/>
      <c r="L98" s="469"/>
      <c r="M98" s="469"/>
      <c r="N98" s="469"/>
      <c r="O98" s="469"/>
      <c r="P98" s="469"/>
      <c r="Q98" s="469"/>
      <c r="R98" s="469"/>
      <c r="S98" s="469"/>
      <c r="T98" s="469"/>
      <c r="U98" s="469"/>
      <c r="V98" s="469"/>
      <c r="W98" s="469"/>
      <c r="X98" s="469"/>
      <c r="Y98" s="469"/>
      <c r="Z98" s="469"/>
      <c r="AA98" s="440"/>
      <c r="AC98" s="424"/>
    </row>
    <row r="99" spans="2:30" ht="20.100000000000001" customHeight="1">
      <c r="B99" s="470"/>
      <c r="C99" s="477" t="s">
        <v>11755</v>
      </c>
      <c r="D99" s="473"/>
      <c r="E99" s="474"/>
      <c r="F99" s="469"/>
      <c r="G99" s="469"/>
      <c r="H99" s="469"/>
      <c r="I99" s="469"/>
      <c r="J99" s="469"/>
      <c r="K99" s="469"/>
      <c r="L99" s="469"/>
      <c r="M99" s="469"/>
      <c r="N99" s="469"/>
      <c r="O99" s="469"/>
      <c r="P99" s="469"/>
      <c r="Q99" s="469"/>
      <c r="R99" s="469"/>
      <c r="S99" s="469"/>
      <c r="T99" s="469"/>
      <c r="U99" s="469"/>
      <c r="V99" s="469"/>
      <c r="W99" s="469"/>
      <c r="X99" s="469"/>
      <c r="Y99" s="469"/>
      <c r="Z99" s="469"/>
      <c r="AA99" s="440"/>
      <c r="AC99" s="424"/>
    </row>
    <row r="100" spans="2:30" ht="20.100000000000001" customHeight="1">
      <c r="B100" s="470"/>
      <c r="C100" s="477" t="s">
        <v>11761</v>
      </c>
      <c r="D100" s="473"/>
      <c r="E100" s="474"/>
      <c r="F100" s="469"/>
      <c r="G100" s="469"/>
      <c r="H100" s="469"/>
      <c r="I100" s="469"/>
      <c r="J100" s="469"/>
      <c r="K100" s="469"/>
      <c r="L100" s="469"/>
      <c r="M100" s="469"/>
      <c r="N100" s="469"/>
      <c r="O100" s="469"/>
      <c r="P100" s="469"/>
      <c r="Q100" s="469"/>
      <c r="R100" s="469"/>
      <c r="S100" s="469"/>
      <c r="T100" s="469"/>
      <c r="U100" s="469"/>
      <c r="V100" s="469"/>
      <c r="W100" s="469"/>
      <c r="X100" s="469"/>
      <c r="Y100" s="469"/>
      <c r="Z100" s="469"/>
      <c r="AA100" s="440"/>
      <c r="AC100" s="424"/>
    </row>
    <row r="101" spans="2:30" ht="20.100000000000001" customHeight="1">
      <c r="B101" s="470"/>
      <c r="C101" s="478"/>
      <c r="D101" s="473"/>
      <c r="E101" s="474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  <c r="T101" s="469"/>
      <c r="U101" s="469"/>
      <c r="V101" s="469"/>
      <c r="W101" s="469"/>
      <c r="X101" s="469"/>
      <c r="Y101" s="469"/>
      <c r="Z101" s="469"/>
      <c r="AA101" s="440"/>
      <c r="AC101" s="424"/>
    </row>
    <row r="102" spans="2:30" ht="20.100000000000001" customHeight="1">
      <c r="B102" s="470"/>
      <c r="C102" s="473" t="s">
        <v>11695</v>
      </c>
      <c r="D102" s="473"/>
      <c r="E102" s="474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69"/>
      <c r="V102" s="469"/>
      <c r="W102" s="469"/>
      <c r="X102" s="469"/>
      <c r="Y102" s="469"/>
      <c r="Z102" s="469"/>
      <c r="AA102" s="440"/>
      <c r="AC102" s="479"/>
      <c r="AD102" s="469"/>
    </row>
    <row r="103" spans="2:30" ht="20.100000000000001" customHeight="1">
      <c r="B103" s="472"/>
      <c r="D103" s="450"/>
      <c r="E103" s="469"/>
      <c r="F103" s="469"/>
      <c r="G103" s="469"/>
      <c r="H103" s="469"/>
      <c r="I103" s="469"/>
      <c r="J103" s="469"/>
      <c r="K103" s="469"/>
      <c r="L103" s="469"/>
      <c r="M103" s="469"/>
      <c r="N103" s="469"/>
      <c r="O103" s="469"/>
      <c r="P103" s="469"/>
      <c r="Q103" s="469"/>
      <c r="R103" s="469"/>
      <c r="S103" s="469"/>
      <c r="T103" s="469"/>
      <c r="U103" s="469"/>
      <c r="V103" s="469"/>
      <c r="W103" s="469"/>
      <c r="X103" s="469"/>
      <c r="Y103" s="469"/>
      <c r="Z103" s="469"/>
      <c r="AA103" s="440"/>
    </row>
    <row r="104" spans="2:30" ht="20.100000000000001" customHeight="1">
      <c r="B104" s="480">
        <v>2019.03</v>
      </c>
      <c r="C104" s="481" t="s">
        <v>11628</v>
      </c>
      <c r="D104" s="481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AA104" s="440"/>
      <c r="AC104" s="424"/>
    </row>
    <row r="105" spans="2:30" ht="20.100000000000001" customHeight="1">
      <c r="B105" s="480"/>
      <c r="C105" s="481" t="s">
        <v>11496</v>
      </c>
      <c r="D105" s="481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AA105" s="440"/>
      <c r="AC105" s="424"/>
    </row>
    <row r="106" spans="2:30" ht="20.100000000000001" customHeight="1">
      <c r="B106" s="480"/>
      <c r="C106" s="481" t="s">
        <v>11631</v>
      </c>
      <c r="D106" s="481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AA106" s="440"/>
      <c r="AC106" s="424"/>
    </row>
    <row r="107" spans="2:30" ht="20.100000000000001" customHeight="1">
      <c r="B107" s="480"/>
      <c r="C107" s="483" t="s">
        <v>11655</v>
      </c>
      <c r="D107" s="481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AA107" s="440"/>
      <c r="AC107" s="424"/>
    </row>
    <row r="108" spans="2:30" ht="20.100000000000001" customHeight="1">
      <c r="B108" s="484"/>
      <c r="C108" s="439"/>
      <c r="D108" s="439"/>
      <c r="AA108" s="440"/>
      <c r="AC108" s="424"/>
    </row>
    <row r="109" spans="2:30" ht="20.100000000000001" customHeight="1">
      <c r="B109" s="480" t="s">
        <v>11416</v>
      </c>
      <c r="C109" s="481" t="s">
        <v>11489</v>
      </c>
      <c r="D109" s="481"/>
      <c r="E109" s="482"/>
      <c r="F109" s="482"/>
      <c r="G109" s="482"/>
      <c r="H109" s="482"/>
      <c r="I109" s="482"/>
      <c r="J109" s="482"/>
      <c r="K109" s="482"/>
      <c r="L109" s="482"/>
      <c r="M109" s="482"/>
      <c r="AA109" s="440"/>
      <c r="AC109" s="424"/>
    </row>
    <row r="110" spans="2:30" ht="20.100000000000001" customHeight="1">
      <c r="B110" s="480"/>
      <c r="C110" s="481" t="s">
        <v>11490</v>
      </c>
      <c r="D110" s="481"/>
      <c r="E110" s="482"/>
      <c r="F110" s="482"/>
      <c r="G110" s="482"/>
      <c r="H110" s="482"/>
      <c r="I110" s="482"/>
      <c r="J110" s="482"/>
      <c r="K110" s="482"/>
      <c r="L110" s="482"/>
      <c r="M110" s="482"/>
      <c r="AA110" s="440"/>
      <c r="AC110" s="424"/>
    </row>
    <row r="111" spans="2:30" ht="20.100000000000001" customHeight="1">
      <c r="B111" s="480"/>
      <c r="C111" s="481"/>
      <c r="D111" s="481"/>
      <c r="E111" s="482"/>
      <c r="F111" s="482"/>
      <c r="G111" s="482"/>
      <c r="H111" s="482"/>
      <c r="I111" s="482"/>
      <c r="J111" s="482"/>
      <c r="K111" s="482"/>
      <c r="L111" s="482"/>
      <c r="M111" s="482"/>
      <c r="AA111" s="440"/>
      <c r="AC111" s="424"/>
    </row>
    <row r="112" spans="2:30" ht="20.100000000000001" customHeight="1">
      <c r="B112" s="480">
        <v>2018.12</v>
      </c>
      <c r="C112" s="481" t="s">
        <v>11414</v>
      </c>
      <c r="D112" s="481"/>
      <c r="E112" s="482"/>
      <c r="F112" s="482"/>
      <c r="G112" s="482"/>
      <c r="H112" s="482"/>
      <c r="I112" s="482"/>
      <c r="J112" s="482"/>
      <c r="K112" s="482"/>
      <c r="L112" s="482"/>
      <c r="M112" s="482"/>
      <c r="AA112" s="440"/>
      <c r="AC112" s="424"/>
    </row>
    <row r="113" spans="2:29" ht="20.100000000000001" customHeight="1">
      <c r="B113" s="480"/>
      <c r="C113" s="481" t="s">
        <v>11415</v>
      </c>
      <c r="D113" s="481"/>
      <c r="E113" s="482"/>
      <c r="F113" s="482"/>
      <c r="G113" s="482"/>
      <c r="H113" s="482"/>
      <c r="I113" s="482"/>
      <c r="J113" s="482"/>
      <c r="K113" s="482"/>
      <c r="L113" s="482"/>
      <c r="M113" s="482"/>
      <c r="AA113" s="440"/>
    </row>
    <row r="114" spans="2:29" ht="20.100000000000001" customHeight="1">
      <c r="B114" s="480"/>
      <c r="C114" s="481"/>
      <c r="D114" s="481"/>
      <c r="E114" s="482"/>
      <c r="F114" s="482"/>
      <c r="G114" s="482"/>
      <c r="H114" s="482"/>
      <c r="I114" s="482"/>
      <c r="J114" s="482"/>
      <c r="K114" s="482"/>
      <c r="L114" s="482"/>
      <c r="M114" s="482"/>
      <c r="AA114" s="440"/>
    </row>
    <row r="115" spans="2:29" ht="20.100000000000001" customHeight="1">
      <c r="B115" s="485">
        <v>2018.1</v>
      </c>
      <c r="C115" s="481" t="s">
        <v>11390</v>
      </c>
      <c r="D115" s="481"/>
      <c r="E115" s="482"/>
      <c r="F115" s="482"/>
      <c r="G115" s="482"/>
      <c r="H115" s="482"/>
      <c r="I115" s="482"/>
      <c r="J115" s="482"/>
      <c r="K115" s="482"/>
      <c r="L115" s="482"/>
      <c r="M115" s="482"/>
      <c r="AA115" s="440"/>
    </row>
    <row r="116" spans="2:29" ht="20.100000000000001" customHeight="1">
      <c r="B116" s="485"/>
      <c r="C116" s="481" t="s">
        <v>11389</v>
      </c>
      <c r="D116" s="481"/>
      <c r="E116" s="482"/>
      <c r="F116" s="482"/>
      <c r="G116" s="482"/>
      <c r="H116" s="482"/>
      <c r="I116" s="482"/>
      <c r="J116" s="482"/>
      <c r="K116" s="482"/>
      <c r="L116" s="482"/>
      <c r="M116" s="482"/>
      <c r="AA116" s="440"/>
    </row>
    <row r="117" spans="2:29" ht="20.100000000000001" customHeight="1">
      <c r="B117" s="480"/>
      <c r="C117" s="481" t="s">
        <v>11388</v>
      </c>
      <c r="D117" s="481"/>
      <c r="E117" s="482"/>
      <c r="F117" s="482"/>
      <c r="G117" s="482"/>
      <c r="H117" s="482"/>
      <c r="I117" s="482"/>
      <c r="J117" s="482"/>
      <c r="K117" s="482"/>
      <c r="L117" s="482"/>
      <c r="M117" s="482"/>
      <c r="AA117" s="440"/>
    </row>
    <row r="118" spans="2:29" ht="20.100000000000001" customHeight="1">
      <c r="B118" s="480"/>
      <c r="C118" s="481" t="s">
        <v>11392</v>
      </c>
      <c r="D118" s="481"/>
      <c r="E118" s="482"/>
      <c r="F118" s="482"/>
      <c r="G118" s="482"/>
      <c r="H118" s="482"/>
      <c r="I118" s="482"/>
      <c r="J118" s="482"/>
      <c r="K118" s="482"/>
      <c r="L118" s="482"/>
      <c r="M118" s="482"/>
      <c r="AA118" s="440"/>
    </row>
    <row r="119" spans="2:29" ht="20.100000000000001" customHeight="1">
      <c r="B119" s="484"/>
      <c r="C119" s="486" t="s">
        <v>11393</v>
      </c>
      <c r="D119" s="439"/>
      <c r="AA119" s="440"/>
    </row>
    <row r="120" spans="2:29" s="489" customFormat="1" ht="20.100000000000001" customHeight="1">
      <c r="B120" s="487"/>
      <c r="C120" s="488" t="s">
        <v>11394</v>
      </c>
      <c r="D120" s="488"/>
      <c r="AA120" s="490"/>
      <c r="AC120" s="491"/>
    </row>
    <row r="121" spans="2:29" ht="20.100000000000001" customHeight="1">
      <c r="B121" s="484"/>
      <c r="C121" s="439"/>
      <c r="D121" s="439"/>
      <c r="AA121" s="440"/>
    </row>
    <row r="122" spans="2:29" s="493" customFormat="1" ht="20.100000000000001" customHeight="1">
      <c r="B122" s="492" t="s">
        <v>11284</v>
      </c>
      <c r="C122" s="486" t="s">
        <v>11285</v>
      </c>
      <c r="D122" s="439"/>
      <c r="E122" s="424"/>
      <c r="AA122" s="494"/>
      <c r="AC122" s="205"/>
    </row>
    <row r="123" spans="2:29" ht="20.100000000000001" customHeight="1">
      <c r="B123" s="492"/>
      <c r="C123" s="439"/>
      <c r="D123" s="439"/>
      <c r="AA123" s="440"/>
    </row>
    <row r="124" spans="2:29" ht="20.100000000000001" customHeight="1">
      <c r="B124" s="492">
        <v>2018.07</v>
      </c>
      <c r="C124" s="481" t="s">
        <v>11266</v>
      </c>
      <c r="D124" s="439"/>
      <c r="AA124" s="440"/>
    </row>
    <row r="125" spans="2:29" ht="20.100000000000001" customHeight="1">
      <c r="B125" s="492"/>
      <c r="C125" s="483" t="s">
        <v>11283</v>
      </c>
      <c r="D125" s="439"/>
      <c r="AA125" s="440"/>
    </row>
    <row r="126" spans="2:29" ht="20.100000000000001" customHeight="1">
      <c r="B126" s="492"/>
      <c r="C126" s="481" t="s">
        <v>11280</v>
      </c>
      <c r="D126" s="439"/>
      <c r="AA126" s="440"/>
    </row>
    <row r="127" spans="2:29" ht="20.100000000000001" customHeight="1">
      <c r="B127" s="492"/>
      <c r="C127" s="481" t="s">
        <v>11275</v>
      </c>
      <c r="D127" s="439"/>
      <c r="AA127" s="440"/>
    </row>
    <row r="128" spans="2:29" ht="20.100000000000001" customHeight="1">
      <c r="B128" s="492"/>
      <c r="C128" s="481" t="s">
        <v>11391</v>
      </c>
      <c r="D128" s="439"/>
      <c r="AA128" s="440"/>
    </row>
    <row r="129" spans="2:29" ht="20.100000000000001" customHeight="1">
      <c r="B129" s="492"/>
      <c r="C129" s="481" t="s">
        <v>11281</v>
      </c>
      <c r="D129" s="439"/>
      <c r="AA129" s="440"/>
    </row>
    <row r="130" spans="2:29" ht="20.100000000000001" customHeight="1">
      <c r="B130" s="495"/>
      <c r="C130" s="439"/>
      <c r="D130" s="439"/>
      <c r="AA130" s="440"/>
    </row>
    <row r="131" spans="2:29" s="496" customFormat="1" ht="20.100000000000001" customHeight="1">
      <c r="B131" s="492">
        <v>2018.05</v>
      </c>
      <c r="C131" s="481" t="s">
        <v>11107</v>
      </c>
      <c r="D131" s="439"/>
      <c r="E131" s="424"/>
      <c r="F131" s="424"/>
      <c r="G131" s="424"/>
      <c r="H131" s="424"/>
      <c r="I131" s="424"/>
      <c r="J131" s="424"/>
      <c r="K131" s="424"/>
      <c r="AA131" s="497"/>
      <c r="AC131" s="168"/>
    </row>
    <row r="132" spans="2:29" s="496" customFormat="1" ht="20.100000000000001" customHeight="1">
      <c r="B132" s="492"/>
      <c r="C132" s="481" t="s">
        <v>11137</v>
      </c>
      <c r="D132" s="439"/>
      <c r="E132" s="424"/>
      <c r="F132" s="424"/>
      <c r="G132" s="424"/>
      <c r="H132" s="424"/>
      <c r="I132" s="424"/>
      <c r="J132" s="424"/>
      <c r="K132" s="424"/>
      <c r="AA132" s="497"/>
      <c r="AC132" s="168"/>
    </row>
    <row r="133" spans="2:29" ht="20.100000000000001" customHeight="1">
      <c r="B133" s="498"/>
      <c r="C133" s="439"/>
      <c r="D133" s="439"/>
      <c r="AA133" s="440"/>
    </row>
    <row r="134" spans="2:29" ht="20.100000000000001" customHeight="1">
      <c r="B134" s="492">
        <v>2018.04</v>
      </c>
      <c r="C134" s="481" t="s">
        <v>10965</v>
      </c>
      <c r="D134" s="439"/>
      <c r="AA134" s="440"/>
    </row>
    <row r="135" spans="2:29" ht="20.100000000000001" customHeight="1">
      <c r="B135" s="498"/>
      <c r="C135" s="439"/>
      <c r="D135" s="439"/>
      <c r="AA135" s="440"/>
    </row>
    <row r="136" spans="2:29" ht="20.100000000000001" customHeight="1">
      <c r="B136" s="492">
        <v>2018.01</v>
      </c>
      <c r="C136" s="481" t="s">
        <v>10966</v>
      </c>
      <c r="D136" s="439"/>
      <c r="AA136" s="440"/>
    </row>
    <row r="137" spans="2:29" ht="20.100000000000001" customHeight="1">
      <c r="B137" s="498"/>
      <c r="C137" s="481" t="s">
        <v>7496</v>
      </c>
      <c r="D137" s="439"/>
      <c r="AA137" s="440"/>
    </row>
    <row r="138" spans="2:29" ht="20.100000000000001" customHeight="1">
      <c r="B138" s="498"/>
      <c r="C138" s="481" t="s">
        <v>7497</v>
      </c>
      <c r="D138" s="439"/>
      <c r="AA138" s="440"/>
    </row>
    <row r="139" spans="2:29" ht="20.100000000000001" customHeight="1">
      <c r="B139" s="498"/>
      <c r="C139" s="439"/>
      <c r="D139" s="439"/>
      <c r="AA139" s="440"/>
    </row>
    <row r="140" spans="2:29" ht="20.100000000000001" customHeight="1">
      <c r="B140" s="492" t="s">
        <v>7498</v>
      </c>
      <c r="C140" s="481" t="s">
        <v>7499</v>
      </c>
      <c r="D140" s="439"/>
      <c r="AA140" s="440"/>
    </row>
    <row r="141" spans="2:29" ht="20.100000000000001" customHeight="1">
      <c r="B141" s="492"/>
      <c r="C141" s="481" t="s">
        <v>7500</v>
      </c>
      <c r="D141" s="439"/>
      <c r="AA141" s="440"/>
    </row>
    <row r="142" spans="2:29" ht="20.100000000000001" customHeight="1">
      <c r="B142" s="492"/>
      <c r="C142" s="499" t="s">
        <v>7501</v>
      </c>
      <c r="D142" s="439"/>
      <c r="AA142" s="440"/>
    </row>
    <row r="143" spans="2:29" ht="20.100000000000001" customHeight="1">
      <c r="B143" s="492"/>
      <c r="C143" s="481" t="s">
        <v>7502</v>
      </c>
      <c r="D143" s="439"/>
      <c r="AA143" s="440"/>
    </row>
    <row r="144" spans="2:29" ht="20.100000000000001" customHeight="1">
      <c r="B144" s="492"/>
      <c r="C144" s="481" t="s">
        <v>7503</v>
      </c>
      <c r="D144" s="439"/>
      <c r="AA144" s="440"/>
    </row>
    <row r="145" spans="2:29" ht="20.100000000000001" customHeight="1">
      <c r="B145" s="492"/>
      <c r="C145" s="500" t="s">
        <v>7504</v>
      </c>
      <c r="D145" s="439"/>
      <c r="AA145" s="440"/>
    </row>
    <row r="146" spans="2:29" ht="20.100000000000001" customHeight="1">
      <c r="B146" s="492"/>
      <c r="C146" s="501" t="s">
        <v>13209</v>
      </c>
      <c r="D146" s="439"/>
      <c r="AA146" s="440"/>
    </row>
    <row r="147" spans="2:29" ht="20.100000000000001" customHeight="1">
      <c r="B147" s="492"/>
      <c r="C147" s="481" t="s">
        <v>7505</v>
      </c>
      <c r="D147" s="439"/>
      <c r="AA147" s="440"/>
    </row>
    <row r="148" spans="2:29" ht="20.100000000000001" customHeight="1">
      <c r="B148" s="492"/>
      <c r="C148" s="481" t="s">
        <v>7506</v>
      </c>
      <c r="D148" s="439"/>
      <c r="AA148" s="440"/>
    </row>
    <row r="149" spans="2:29" ht="20.100000000000001" customHeight="1">
      <c r="B149" s="492"/>
      <c r="C149" s="481" t="s">
        <v>7507</v>
      </c>
      <c r="D149" s="439"/>
      <c r="AA149" s="440"/>
    </row>
    <row r="150" spans="2:29" ht="20.100000000000001" customHeight="1">
      <c r="B150" s="492"/>
      <c r="C150" s="481" t="s">
        <v>7508</v>
      </c>
      <c r="D150" s="439"/>
      <c r="AA150" s="440"/>
    </row>
    <row r="151" spans="2:29" ht="20.100000000000001" customHeight="1">
      <c r="B151" s="492"/>
      <c r="C151" s="481" t="s">
        <v>7509</v>
      </c>
      <c r="D151" s="439"/>
      <c r="AA151" s="440"/>
    </row>
    <row r="152" spans="2:29" ht="20.100000000000001" customHeight="1">
      <c r="B152" s="492"/>
      <c r="C152" s="481" t="s">
        <v>7510</v>
      </c>
      <c r="D152" s="439"/>
      <c r="AA152" s="440"/>
    </row>
    <row r="153" spans="2:29" ht="20.100000000000001" customHeight="1">
      <c r="B153" s="492"/>
      <c r="C153" s="481" t="s">
        <v>7511</v>
      </c>
      <c r="D153" s="439"/>
      <c r="AA153" s="440"/>
    </row>
    <row r="154" spans="2:29" ht="20.100000000000001" customHeight="1">
      <c r="B154" s="492"/>
      <c r="C154" s="481" t="s">
        <v>11613</v>
      </c>
      <c r="D154" s="439"/>
      <c r="AA154" s="440"/>
    </row>
    <row r="155" spans="2:29" ht="20.100000000000001" customHeight="1">
      <c r="B155" s="492"/>
      <c r="C155" s="481" t="s">
        <v>7512</v>
      </c>
      <c r="D155" s="439"/>
      <c r="AA155" s="440"/>
    </row>
    <row r="156" spans="2:29" ht="20.100000000000001" customHeight="1">
      <c r="B156" s="492"/>
      <c r="C156" s="481" t="s">
        <v>7513</v>
      </c>
      <c r="D156" s="439"/>
      <c r="AA156" s="440"/>
    </row>
    <row r="157" spans="2:29" ht="20.100000000000001" customHeight="1">
      <c r="B157" s="492"/>
      <c r="C157" s="481" t="s">
        <v>13210</v>
      </c>
      <c r="D157" s="439"/>
      <c r="AA157" s="440"/>
    </row>
    <row r="158" spans="2:29" ht="20.100000000000001" customHeight="1">
      <c r="B158" s="498"/>
      <c r="C158" s="439"/>
      <c r="D158" s="439"/>
      <c r="AA158" s="440"/>
    </row>
    <row r="159" spans="2:29" s="439" customFormat="1" ht="20.100000000000001" customHeight="1">
      <c r="B159" s="492" t="s">
        <v>7514</v>
      </c>
      <c r="C159" s="481" t="s">
        <v>7515</v>
      </c>
      <c r="AA159" s="452"/>
      <c r="AC159" s="502"/>
    </row>
    <row r="160" spans="2:29" s="439" customFormat="1" ht="20.100000000000001" customHeight="1">
      <c r="B160" s="492"/>
      <c r="C160" s="481" t="s">
        <v>7516</v>
      </c>
      <c r="AA160" s="452"/>
      <c r="AC160" s="502"/>
    </row>
    <row r="161" spans="2:29" ht="20.100000000000001" customHeight="1">
      <c r="B161" s="498"/>
      <c r="C161" s="439"/>
      <c r="D161" s="439"/>
      <c r="AA161" s="440"/>
    </row>
    <row r="162" spans="2:29" ht="20.100000000000001" customHeight="1">
      <c r="B162" s="492">
        <v>2017.11</v>
      </c>
      <c r="C162" s="503" t="s">
        <v>7517</v>
      </c>
      <c r="D162" s="439"/>
      <c r="AA162" s="440"/>
    </row>
    <row r="163" spans="2:29" ht="20.100000000000001" customHeight="1">
      <c r="B163" s="498"/>
      <c r="C163" s="481" t="s">
        <v>7518</v>
      </c>
      <c r="D163" s="439"/>
      <c r="AA163" s="440"/>
    </row>
    <row r="164" spans="2:29" ht="20.100000000000001" customHeight="1">
      <c r="B164" s="498"/>
      <c r="C164" s="481" t="s">
        <v>7519</v>
      </c>
      <c r="D164" s="439"/>
      <c r="AA164" s="440"/>
    </row>
    <row r="165" spans="2:29" ht="20.100000000000001" customHeight="1">
      <c r="B165" s="498"/>
      <c r="C165" s="481" t="s">
        <v>7520</v>
      </c>
      <c r="D165" s="439"/>
      <c r="AA165" s="440"/>
    </row>
    <row r="166" spans="2:29" ht="20.100000000000001" customHeight="1">
      <c r="B166" s="498"/>
      <c r="C166" s="439"/>
      <c r="D166" s="439"/>
      <c r="AA166" s="440"/>
    </row>
    <row r="167" spans="2:29" s="439" customFormat="1" ht="20.100000000000001" customHeight="1">
      <c r="B167" s="504">
        <v>2017.1</v>
      </c>
      <c r="C167" s="481" t="s">
        <v>7521</v>
      </c>
      <c r="D167" s="483"/>
      <c r="AA167" s="452"/>
      <c r="AC167" s="502"/>
    </row>
    <row r="168" spans="2:29" s="439" customFormat="1" ht="20.100000000000001" customHeight="1">
      <c r="B168" s="492"/>
      <c r="C168" s="481" t="s">
        <v>7522</v>
      </c>
      <c r="AA168" s="452"/>
      <c r="AC168" s="502"/>
    </row>
    <row r="169" spans="2:29" s="439" customFormat="1" ht="20.100000000000001" customHeight="1">
      <c r="B169" s="492"/>
      <c r="AA169" s="452"/>
      <c r="AC169" s="502"/>
    </row>
    <row r="170" spans="2:29" ht="20.100000000000001" customHeight="1">
      <c r="B170" s="492">
        <v>2017.08</v>
      </c>
      <c r="C170" s="481" t="s">
        <v>7523</v>
      </c>
      <c r="D170" s="439"/>
      <c r="AA170" s="440"/>
    </row>
    <row r="171" spans="2:29" ht="20.100000000000001" customHeight="1">
      <c r="B171" s="492"/>
      <c r="C171" s="481" t="s">
        <v>7524</v>
      </c>
      <c r="D171" s="439"/>
      <c r="AA171" s="440"/>
    </row>
    <row r="172" spans="2:29" ht="20.100000000000001" customHeight="1">
      <c r="B172" s="498"/>
      <c r="C172" s="439"/>
      <c r="D172" s="439"/>
      <c r="AA172" s="440"/>
    </row>
    <row r="173" spans="2:29" ht="20.100000000000001" customHeight="1">
      <c r="B173" s="492">
        <v>2017.06</v>
      </c>
      <c r="C173" s="481" t="s">
        <v>7525</v>
      </c>
      <c r="D173" s="439"/>
      <c r="AA173" s="440"/>
    </row>
    <row r="174" spans="2:29" ht="20.100000000000001" customHeight="1">
      <c r="B174" s="492"/>
      <c r="C174" s="481" t="s">
        <v>7526</v>
      </c>
      <c r="D174" s="439"/>
      <c r="AA174" s="440"/>
    </row>
    <row r="175" spans="2:29" ht="20.100000000000001" customHeight="1">
      <c r="B175" s="492"/>
      <c r="C175" s="439"/>
      <c r="D175" s="439"/>
      <c r="AA175" s="440"/>
    </row>
    <row r="176" spans="2:29" ht="20.100000000000001" customHeight="1">
      <c r="B176" s="492">
        <v>2017.03</v>
      </c>
      <c r="C176" s="481" t="s">
        <v>7527</v>
      </c>
      <c r="D176" s="439"/>
      <c r="AA176" s="440"/>
    </row>
    <row r="177" spans="2:30" ht="20.100000000000001" customHeight="1">
      <c r="B177" s="492"/>
      <c r="C177" s="503" t="s">
        <v>7528</v>
      </c>
      <c r="D177" s="439"/>
      <c r="AA177" s="440"/>
    </row>
    <row r="178" spans="2:30" s="506" customFormat="1" ht="20.100000000000001" customHeight="1">
      <c r="B178" s="505"/>
      <c r="C178" s="483" t="s">
        <v>7529</v>
      </c>
      <c r="D178" s="483"/>
      <c r="E178" s="483"/>
      <c r="F178" s="483"/>
      <c r="G178" s="483"/>
      <c r="H178" s="483"/>
      <c r="I178" s="483"/>
      <c r="AA178" s="507"/>
      <c r="AC178" s="508"/>
      <c r="AD178" s="424"/>
    </row>
    <row r="179" spans="2:30" s="506" customFormat="1" ht="20.100000000000001" customHeight="1">
      <c r="B179" s="505"/>
      <c r="C179" s="500" t="s">
        <v>7530</v>
      </c>
      <c r="D179" s="509"/>
      <c r="E179" s="509"/>
      <c r="F179" s="509"/>
      <c r="G179" s="509"/>
      <c r="H179" s="509"/>
      <c r="I179" s="509"/>
      <c r="AA179" s="507"/>
      <c r="AC179" s="508"/>
      <c r="AD179" s="424"/>
    </row>
    <row r="180" spans="2:30" s="506" customFormat="1" ht="20.100000000000001" customHeight="1">
      <c r="B180" s="505"/>
      <c r="C180" s="500" t="s">
        <v>7531</v>
      </c>
      <c r="D180" s="509"/>
      <c r="E180" s="509"/>
      <c r="F180" s="509"/>
      <c r="G180" s="509"/>
      <c r="H180" s="509"/>
      <c r="I180" s="509"/>
      <c r="AA180" s="507"/>
      <c r="AC180" s="508"/>
      <c r="AD180" s="424"/>
    </row>
    <row r="181" spans="2:30" ht="20.100000000000001" customHeight="1">
      <c r="B181" s="492"/>
      <c r="C181" s="483" t="s">
        <v>7532</v>
      </c>
      <c r="D181" s="439"/>
      <c r="AA181" s="440"/>
    </row>
    <row r="182" spans="2:30" ht="20.100000000000001" customHeight="1">
      <c r="B182" s="492"/>
      <c r="C182" s="481" t="s">
        <v>7533</v>
      </c>
      <c r="D182" s="439"/>
      <c r="AA182" s="440"/>
    </row>
    <row r="183" spans="2:30" ht="20.100000000000001" customHeight="1">
      <c r="B183" s="492"/>
      <c r="C183" s="481" t="s">
        <v>7534</v>
      </c>
      <c r="D183" s="439"/>
      <c r="AA183" s="440"/>
    </row>
    <row r="184" spans="2:30" ht="20.100000000000001" customHeight="1">
      <c r="B184" s="492"/>
      <c r="C184" s="481" t="s">
        <v>7535</v>
      </c>
      <c r="D184" s="439"/>
      <c r="AA184" s="440"/>
    </row>
    <row r="185" spans="2:30" ht="20.100000000000001" customHeight="1">
      <c r="B185" s="492"/>
      <c r="C185" s="481" t="s">
        <v>7536</v>
      </c>
      <c r="D185" s="439"/>
      <c r="AA185" s="440"/>
    </row>
    <row r="186" spans="2:30" ht="20.100000000000001" customHeight="1">
      <c r="B186" s="492"/>
      <c r="C186" s="481" t="s">
        <v>7537</v>
      </c>
      <c r="D186" s="439"/>
      <c r="AA186" s="440"/>
    </row>
    <row r="187" spans="2:30" ht="20.100000000000001" customHeight="1">
      <c r="B187" s="492"/>
      <c r="C187" s="481" t="s">
        <v>7538</v>
      </c>
      <c r="D187" s="439"/>
      <c r="AA187" s="440"/>
    </row>
    <row r="188" spans="2:30" ht="20.100000000000001" customHeight="1">
      <c r="B188" s="492"/>
      <c r="C188" s="481" t="s">
        <v>7539</v>
      </c>
      <c r="D188" s="439"/>
      <c r="AA188" s="440"/>
    </row>
    <row r="189" spans="2:30" ht="20.100000000000001" customHeight="1">
      <c r="B189" s="492"/>
      <c r="C189" s="481" t="s">
        <v>7540</v>
      </c>
      <c r="D189" s="439"/>
      <c r="AA189" s="440"/>
    </row>
    <row r="190" spans="2:30" ht="20.100000000000001" customHeight="1">
      <c r="B190" s="492"/>
      <c r="C190" s="481" t="s">
        <v>7541</v>
      </c>
      <c r="D190" s="439"/>
      <c r="AA190" s="440"/>
    </row>
    <row r="191" spans="2:30" ht="20.100000000000001" customHeight="1">
      <c r="B191" s="492"/>
      <c r="C191" s="439"/>
      <c r="D191" s="439"/>
      <c r="AA191" s="440"/>
    </row>
    <row r="192" spans="2:30" ht="20.100000000000001" customHeight="1">
      <c r="B192" s="492" t="s">
        <v>7542</v>
      </c>
      <c r="C192" s="481" t="s">
        <v>7543</v>
      </c>
      <c r="D192" s="483"/>
      <c r="AA192" s="440"/>
    </row>
    <row r="193" spans="2:27" ht="20.100000000000001" customHeight="1">
      <c r="B193" s="492"/>
      <c r="C193" s="481" t="s">
        <v>7544</v>
      </c>
      <c r="D193" s="483"/>
      <c r="AA193" s="440"/>
    </row>
    <row r="194" spans="2:27" ht="20.100000000000001" customHeight="1">
      <c r="B194" s="492"/>
      <c r="C194" s="439"/>
      <c r="D194" s="439"/>
      <c r="AA194" s="440"/>
    </row>
    <row r="195" spans="2:27" ht="20.100000000000001" customHeight="1">
      <c r="B195" s="492">
        <v>2017.01</v>
      </c>
      <c r="C195" s="481" t="s">
        <v>7545</v>
      </c>
      <c r="D195" s="439"/>
      <c r="AA195" s="440"/>
    </row>
    <row r="196" spans="2:27" ht="20.100000000000001" customHeight="1">
      <c r="B196" s="492"/>
      <c r="C196" s="481" t="s">
        <v>7546</v>
      </c>
      <c r="D196" s="439"/>
      <c r="AA196" s="440"/>
    </row>
    <row r="197" spans="2:27" ht="20.100000000000001" customHeight="1">
      <c r="B197" s="492"/>
      <c r="C197" s="481" t="s">
        <v>7547</v>
      </c>
      <c r="D197" s="439"/>
      <c r="AA197" s="440"/>
    </row>
    <row r="198" spans="2:27" ht="20.100000000000001" customHeight="1">
      <c r="B198" s="492"/>
      <c r="C198" s="481" t="s">
        <v>7548</v>
      </c>
      <c r="D198" s="439"/>
      <c r="O198" s="510"/>
      <c r="AA198" s="440"/>
    </row>
    <row r="199" spans="2:27" ht="20.100000000000001" customHeight="1">
      <c r="B199" s="492"/>
      <c r="C199" s="439"/>
      <c r="D199" s="439"/>
      <c r="AA199" s="440"/>
    </row>
    <row r="200" spans="2:27" ht="20.100000000000001" customHeight="1">
      <c r="B200" s="492" t="s">
        <v>7549</v>
      </c>
      <c r="C200" s="481" t="s">
        <v>7550</v>
      </c>
      <c r="D200" s="439"/>
      <c r="AA200" s="440"/>
    </row>
    <row r="201" spans="2:27" ht="20.100000000000001" customHeight="1">
      <c r="B201" s="492"/>
      <c r="C201" s="511" t="s">
        <v>7551</v>
      </c>
      <c r="D201" s="439"/>
      <c r="AA201" s="440"/>
    </row>
    <row r="202" spans="2:27" ht="20.100000000000001" customHeight="1">
      <c r="B202" s="492"/>
      <c r="C202" s="511" t="s">
        <v>7552</v>
      </c>
      <c r="D202" s="439"/>
      <c r="AA202" s="440"/>
    </row>
    <row r="203" spans="2:27" ht="20.100000000000001" customHeight="1">
      <c r="B203" s="492"/>
      <c r="C203" s="511" t="s">
        <v>7553</v>
      </c>
      <c r="D203" s="439"/>
      <c r="AA203" s="440"/>
    </row>
    <row r="204" spans="2:27" ht="20.100000000000001" customHeight="1">
      <c r="B204" s="492"/>
      <c r="C204" s="439"/>
      <c r="D204" s="439"/>
      <c r="AA204" s="440"/>
    </row>
    <row r="205" spans="2:27" ht="20.100000000000001" customHeight="1">
      <c r="B205" s="492" t="s">
        <v>7554</v>
      </c>
      <c r="C205" s="481" t="s">
        <v>7555</v>
      </c>
      <c r="D205" s="439"/>
      <c r="G205" s="496"/>
      <c r="H205" s="496"/>
      <c r="I205" s="496"/>
      <c r="J205" s="496"/>
      <c r="K205" s="496"/>
      <c r="L205" s="496"/>
      <c r="M205" s="496"/>
      <c r="N205" s="496"/>
      <c r="AA205" s="440"/>
    </row>
    <row r="206" spans="2:27" ht="20.100000000000001" customHeight="1">
      <c r="B206" s="492"/>
      <c r="C206" s="512" t="s">
        <v>7556</v>
      </c>
      <c r="D206" s="439"/>
      <c r="G206" s="496"/>
      <c r="H206" s="496"/>
      <c r="I206" s="496"/>
      <c r="J206" s="496"/>
      <c r="K206" s="496"/>
      <c r="L206" s="496"/>
      <c r="M206" s="496"/>
      <c r="N206" s="496"/>
      <c r="AA206" s="440"/>
    </row>
    <row r="207" spans="2:27" ht="20.100000000000001" customHeight="1">
      <c r="B207" s="492"/>
      <c r="C207" s="439"/>
      <c r="D207" s="439"/>
      <c r="AA207" s="440"/>
    </row>
    <row r="208" spans="2:27" ht="20.100000000000001" customHeight="1">
      <c r="B208" s="492" t="s">
        <v>7557</v>
      </c>
      <c r="C208" s="481" t="s">
        <v>7558</v>
      </c>
      <c r="D208" s="439"/>
      <c r="AA208" s="440"/>
    </row>
    <row r="209" spans="2:27" ht="20.100000000000001" customHeight="1">
      <c r="B209" s="492"/>
      <c r="C209" s="481" t="s">
        <v>7559</v>
      </c>
      <c r="D209" s="439"/>
      <c r="AA209" s="440"/>
    </row>
    <row r="210" spans="2:27" ht="20.100000000000001" customHeight="1">
      <c r="B210" s="492"/>
      <c r="C210" s="439"/>
      <c r="D210" s="439"/>
      <c r="AA210" s="440"/>
    </row>
    <row r="211" spans="2:27" ht="20.100000000000001" customHeight="1">
      <c r="B211" s="492">
        <v>2016.01</v>
      </c>
      <c r="C211" s="481" t="s">
        <v>7560</v>
      </c>
      <c r="D211" s="439"/>
      <c r="AA211" s="440"/>
    </row>
    <row r="212" spans="2:27" ht="20.100000000000001" customHeight="1">
      <c r="B212" s="492"/>
      <c r="C212" s="481" t="s">
        <v>7561</v>
      </c>
      <c r="D212" s="439"/>
      <c r="AA212" s="440"/>
    </row>
    <row r="213" spans="2:27" ht="20.100000000000001" customHeight="1">
      <c r="B213" s="492"/>
      <c r="C213" s="439"/>
      <c r="D213" s="439"/>
      <c r="AA213" s="440"/>
    </row>
    <row r="214" spans="2:27" ht="20.100000000000001" customHeight="1">
      <c r="B214" s="492">
        <v>2015.12</v>
      </c>
      <c r="C214" s="481" t="s">
        <v>7562</v>
      </c>
      <c r="D214" s="439"/>
      <c r="AA214" s="440"/>
    </row>
    <row r="215" spans="2:27" ht="20.100000000000001" customHeight="1">
      <c r="B215" s="492"/>
      <c r="C215" s="439"/>
      <c r="D215" s="439"/>
      <c r="AA215" s="440"/>
    </row>
    <row r="216" spans="2:27" ht="20.100000000000001" customHeight="1">
      <c r="B216" s="492">
        <v>2015.09</v>
      </c>
      <c r="C216" s="481" t="s">
        <v>7563</v>
      </c>
      <c r="D216" s="439"/>
      <c r="AA216" s="440"/>
    </row>
    <row r="217" spans="2:27" ht="20.100000000000001" customHeight="1">
      <c r="B217" s="492"/>
      <c r="C217" s="481" t="s">
        <v>7564</v>
      </c>
      <c r="D217" s="439"/>
      <c r="AA217" s="440"/>
    </row>
    <row r="218" spans="2:27" ht="20.100000000000001" customHeight="1">
      <c r="B218" s="492"/>
      <c r="C218" s="439"/>
      <c r="D218" s="439"/>
      <c r="AA218" s="440"/>
    </row>
    <row r="219" spans="2:27" ht="20.100000000000001" customHeight="1">
      <c r="B219" s="492">
        <v>2014.12</v>
      </c>
      <c r="C219" s="481" t="s">
        <v>7565</v>
      </c>
      <c r="D219" s="439"/>
      <c r="AA219" s="440"/>
    </row>
    <row r="220" spans="2:27" ht="20.100000000000001" customHeight="1">
      <c r="B220" s="492"/>
      <c r="C220" s="481" t="s">
        <v>7566</v>
      </c>
      <c r="D220" s="439"/>
      <c r="AA220" s="440"/>
    </row>
    <row r="221" spans="2:27" ht="20.100000000000001" customHeight="1">
      <c r="B221" s="492"/>
      <c r="C221" s="439"/>
      <c r="D221" s="439"/>
      <c r="AA221" s="440"/>
    </row>
    <row r="222" spans="2:27" ht="20.100000000000001" customHeight="1">
      <c r="B222" s="492" t="s">
        <v>7567</v>
      </c>
      <c r="C222" s="481" t="s">
        <v>7568</v>
      </c>
      <c r="D222" s="439"/>
      <c r="AA222" s="440"/>
    </row>
    <row r="223" spans="2:27" ht="20.100000000000001" customHeight="1">
      <c r="B223" s="492"/>
      <c r="C223" s="481" t="s">
        <v>7569</v>
      </c>
      <c r="D223" s="439"/>
      <c r="AA223" s="440"/>
    </row>
    <row r="224" spans="2:27" ht="20.100000000000001" customHeight="1">
      <c r="B224" s="492"/>
      <c r="C224" s="439"/>
      <c r="D224" s="439"/>
      <c r="AA224" s="440"/>
    </row>
    <row r="225" spans="2:27" ht="20.100000000000001" customHeight="1">
      <c r="B225" s="492" t="s">
        <v>7570</v>
      </c>
      <c r="C225" s="481" t="s">
        <v>7571</v>
      </c>
      <c r="D225" s="439"/>
      <c r="AA225" s="440"/>
    </row>
    <row r="226" spans="2:27" ht="20.100000000000001" customHeight="1">
      <c r="B226" s="492"/>
      <c r="C226" s="481" t="s">
        <v>7572</v>
      </c>
      <c r="D226" s="439"/>
      <c r="AA226" s="440"/>
    </row>
    <row r="227" spans="2:27" ht="20.100000000000001" customHeight="1">
      <c r="B227" s="492"/>
      <c r="C227" s="439"/>
      <c r="D227" s="439"/>
      <c r="AA227" s="440"/>
    </row>
    <row r="228" spans="2:27" ht="20.100000000000001" customHeight="1">
      <c r="B228" s="492" t="s">
        <v>7573</v>
      </c>
      <c r="C228" s="481" t="s">
        <v>7574</v>
      </c>
      <c r="D228" s="439"/>
      <c r="AA228" s="440"/>
    </row>
    <row r="229" spans="2:27" ht="20.100000000000001" customHeight="1">
      <c r="B229" s="492"/>
      <c r="C229" s="481" t="s">
        <v>7575</v>
      </c>
      <c r="D229" s="439"/>
      <c r="AA229" s="440"/>
    </row>
    <row r="230" spans="2:27" ht="20.100000000000001" customHeight="1">
      <c r="B230" s="492"/>
      <c r="C230" s="439"/>
      <c r="D230" s="439"/>
      <c r="AA230" s="440"/>
    </row>
    <row r="231" spans="2:27" ht="20.100000000000001" customHeight="1">
      <c r="B231" s="492" t="s">
        <v>7576</v>
      </c>
      <c r="C231" s="481" t="s">
        <v>11400</v>
      </c>
      <c r="D231" s="439"/>
      <c r="AA231" s="440"/>
    </row>
    <row r="232" spans="2:27" ht="20.100000000000001" customHeight="1">
      <c r="B232" s="513"/>
      <c r="C232" s="514" t="s">
        <v>7577</v>
      </c>
      <c r="D232" s="447"/>
      <c r="E232" s="398"/>
      <c r="F232" s="398"/>
      <c r="G232" s="398"/>
      <c r="H232" s="398"/>
      <c r="I232" s="398"/>
      <c r="J232" s="398"/>
      <c r="K232" s="398"/>
      <c r="L232" s="398"/>
      <c r="M232" s="398"/>
      <c r="N232" s="398"/>
      <c r="O232" s="398"/>
      <c r="P232" s="398"/>
      <c r="Q232" s="398"/>
      <c r="R232" s="398"/>
      <c r="S232" s="398"/>
      <c r="T232" s="398"/>
      <c r="U232" s="398"/>
      <c r="V232" s="398"/>
      <c r="W232" s="398"/>
      <c r="X232" s="398"/>
      <c r="Y232" s="398"/>
      <c r="Z232" s="398"/>
      <c r="AA232" s="467"/>
    </row>
  </sheetData>
  <sheetProtection algorithmName="SHA-512" hashValue="fGt4sYgkKh/TCnVZmIpXP06PIqT227FCg+0+Hh3h6gn8sfGLGvcdDqKrJ6XVItE1Hh5Ls/w2PurhgnTRUYDiCw==" saltValue="8QJDCarR6z3wVk9tC3kCkw==" spinCount="100000" sheet="1" objects="1" scenarios="1"/>
  <protectedRanges>
    <protectedRange sqref="F2 I2 L2 O2 R2" name="範圍1"/>
  </protectedRanges>
  <mergeCells count="20">
    <mergeCell ref="AC46:AD46"/>
    <mergeCell ref="AC28:AD28"/>
    <mergeCell ref="AC34:AD34"/>
    <mergeCell ref="AC38:AD38"/>
    <mergeCell ref="AC42:AD42"/>
    <mergeCell ref="W25:Z25"/>
    <mergeCell ref="AC2:AD2"/>
    <mergeCell ref="AC8:AD8"/>
    <mergeCell ref="AC15:AD15"/>
    <mergeCell ref="AC20:AD20"/>
    <mergeCell ref="AC25:AD25"/>
    <mergeCell ref="AC4:AD4"/>
    <mergeCell ref="U4:V4"/>
    <mergeCell ref="F2:G2"/>
    <mergeCell ref="I2:J2"/>
    <mergeCell ref="L2:M2"/>
    <mergeCell ref="O2:P2"/>
    <mergeCell ref="R2:S2"/>
    <mergeCell ref="U2:AA2"/>
    <mergeCell ref="U3:AA3"/>
  </mergeCells>
  <phoneticPr fontId="1" type="noConversion"/>
  <hyperlinks>
    <hyperlink ref="X32" r:id="rId1" display="巴哈姆特大航海時代Online百科" xr:uid="{00000000-0004-0000-0000-000000000000}"/>
    <hyperlink ref="B36" r:id="rId2" display="　安的航海筆記(http://dolanselnote.home.blog)" xr:uid="{00000000-0004-0000-0000-000003000000}"/>
    <hyperlink ref="X30" r:id="rId3" xr:uid="{00000000-0004-0000-0000-000004000000}"/>
    <hyperlink ref="X31" r:id="rId4" xr:uid="{00000000-0004-0000-0000-000005000000}"/>
    <hyperlink ref="B31" r:id="rId5" display="6.複製貼上流派教程：如何使用冒險統計表" xr:uid="{819B56DD-19E5-43A0-9367-26D8C96EB39A}"/>
    <hyperlink ref="X29" r:id="rId6" xr:uid="{3612E12D-0119-4734-86E0-2CB37BCD924F}"/>
    <hyperlink ref="X28" r:id="rId7" xr:uid="{AEC12FCB-BBEE-44FA-A797-39EFCD088078}"/>
    <hyperlink ref="B31:G31" r:id="rId8" display="6.複製貼上型蠢白式表格使用教程：如何使用冒險統計表" xr:uid="{0846823B-99BC-4D90-A64C-F1D7C7EE9935}"/>
  </hyperlinks>
  <pageMargins left="0.7" right="0.7" top="0.75" bottom="0.75" header="0.3" footer="0.3"/>
  <pageSetup paperSize="9" orientation="portrait" horizontalDpi="4294967293" verticalDpi="0" r:id="rId9"/>
  <ignoredErrors>
    <ignoredError sqref="B20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1E30-F3CA-4C6B-8865-A6CC64410803}">
  <sheetPr codeName="工作表2">
    <tabColor theme="5"/>
  </sheetPr>
  <dimension ref="A1:T124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99" bestFit="1" customWidth="1"/>
    <col min="2" max="2" width="4" style="107" customWidth="1"/>
    <col min="3" max="3" width="25.25" style="107" bestFit="1" customWidth="1"/>
    <col min="4" max="6" width="4.625" style="107" customWidth="1"/>
    <col min="7" max="7" width="30" style="107" customWidth="1"/>
    <col min="8" max="8" width="6.625" style="99" customWidth="1"/>
    <col min="9" max="9" width="4.625" style="107" customWidth="1"/>
    <col min="10" max="14" width="4.625" style="1" customWidth="1"/>
    <col min="15" max="15" width="27.625" style="230" customWidth="1"/>
    <col min="16" max="16" width="27.625" style="189" customWidth="1"/>
    <col min="17" max="19" width="16.625" style="202" customWidth="1"/>
    <col min="20" max="20" width="16.625" style="213" customWidth="1"/>
    <col min="21" max="16384" width="9" style="1"/>
  </cols>
  <sheetData>
    <row r="1" spans="1:20" s="2" customFormat="1" ht="22.5" customHeight="1">
      <c r="A1" s="99" t="s">
        <v>0</v>
      </c>
      <c r="B1" s="202" t="s">
        <v>1</v>
      </c>
      <c r="C1" s="99" t="s">
        <v>2</v>
      </c>
      <c r="D1" s="202" t="s">
        <v>3</v>
      </c>
      <c r="E1" s="202" t="s">
        <v>4</v>
      </c>
      <c r="F1" s="202" t="s">
        <v>5</v>
      </c>
      <c r="G1" s="99" t="s">
        <v>6</v>
      </c>
      <c r="H1" s="202" t="s">
        <v>7</v>
      </c>
      <c r="I1" s="359" t="s">
        <v>8</v>
      </c>
      <c r="J1" s="20" t="s">
        <v>3277</v>
      </c>
      <c r="K1" s="19" t="s">
        <v>9</v>
      </c>
      <c r="L1" s="19" t="s">
        <v>10</v>
      </c>
      <c r="M1" s="19" t="s">
        <v>11</v>
      </c>
      <c r="N1" s="19" t="s">
        <v>12</v>
      </c>
      <c r="O1" s="166" t="s">
        <v>13</v>
      </c>
      <c r="P1" s="166" t="s">
        <v>14</v>
      </c>
      <c r="Q1" s="99" t="s">
        <v>15</v>
      </c>
      <c r="R1" s="99" t="s">
        <v>16</v>
      </c>
      <c r="S1" s="99" t="s">
        <v>17</v>
      </c>
      <c r="T1" s="213" t="s">
        <v>18</v>
      </c>
    </row>
    <row r="2" spans="1:20" ht="22.5" customHeight="1">
      <c r="A2" s="99" t="s">
        <v>6862</v>
      </c>
      <c r="B2" s="99" t="s">
        <v>693</v>
      </c>
      <c r="C2" s="107" t="s">
        <v>6863</v>
      </c>
      <c r="D2" s="99">
        <v>15</v>
      </c>
      <c r="E2" s="99">
        <v>17</v>
      </c>
      <c r="F2" s="99"/>
      <c r="G2" s="212" t="s">
        <v>7247</v>
      </c>
      <c r="H2" s="99">
        <v>1510</v>
      </c>
      <c r="I2" s="99">
        <v>9</v>
      </c>
      <c r="J2" s="20"/>
      <c r="K2" s="20"/>
      <c r="L2" s="20"/>
      <c r="M2" s="20"/>
      <c r="N2" s="20"/>
      <c r="O2" s="230" t="s">
        <v>6227</v>
      </c>
      <c r="P2" s="189" t="s">
        <v>6864</v>
      </c>
      <c r="Q2" s="212" t="s">
        <v>12690</v>
      </c>
      <c r="R2" s="212" t="s">
        <v>7248</v>
      </c>
      <c r="S2" s="325"/>
      <c r="T2" s="342"/>
    </row>
    <row r="3" spans="1:20" ht="22.5" customHeight="1">
      <c r="A3" s="99" t="s">
        <v>146</v>
      </c>
      <c r="B3" s="99" t="s">
        <v>19</v>
      </c>
      <c r="C3" s="216" t="s">
        <v>20</v>
      </c>
      <c r="D3" s="215">
        <v>13</v>
      </c>
      <c r="E3" s="215">
        <v>15</v>
      </c>
      <c r="F3" s="215"/>
      <c r="G3" s="214" t="s">
        <v>21</v>
      </c>
      <c r="H3" s="215">
        <v>1440</v>
      </c>
      <c r="I3" s="99">
        <v>10</v>
      </c>
      <c r="J3" s="20"/>
      <c r="K3" s="20"/>
      <c r="L3" s="20"/>
      <c r="M3" s="20"/>
      <c r="N3" s="20"/>
      <c r="O3" s="230" t="s">
        <v>142</v>
      </c>
      <c r="P3" s="189" t="s">
        <v>11504</v>
      </c>
      <c r="Q3" s="212" t="s">
        <v>22</v>
      </c>
      <c r="R3" s="212" t="s">
        <v>796</v>
      </c>
      <c r="S3" s="240"/>
      <c r="T3" s="355" t="s">
        <v>13196</v>
      </c>
    </row>
    <row r="4" spans="1:20" ht="22.5" customHeight="1">
      <c r="A4" s="99" t="s">
        <v>6263</v>
      </c>
      <c r="B4" s="99" t="s">
        <v>693</v>
      </c>
      <c r="C4" s="107" t="s">
        <v>7584</v>
      </c>
      <c r="D4" s="99">
        <v>15</v>
      </c>
      <c r="E4" s="99">
        <v>17</v>
      </c>
      <c r="F4" s="99"/>
      <c r="G4" s="212" t="s">
        <v>6267</v>
      </c>
      <c r="H4" s="99">
        <v>1400</v>
      </c>
      <c r="I4" s="99">
        <v>9</v>
      </c>
      <c r="J4" s="20"/>
      <c r="K4" s="20"/>
      <c r="L4" s="20"/>
      <c r="M4" s="20"/>
      <c r="N4" s="20"/>
      <c r="O4" s="230" t="s">
        <v>2336</v>
      </c>
      <c r="P4" s="189" t="s">
        <v>7670</v>
      </c>
      <c r="Q4" s="325"/>
      <c r="R4" s="325"/>
      <c r="S4" s="325"/>
      <c r="T4" s="342"/>
    </row>
    <row r="5" spans="1:20" ht="22.5" customHeight="1">
      <c r="A5" s="99" t="s">
        <v>6862</v>
      </c>
      <c r="B5" s="99" t="s">
        <v>693</v>
      </c>
      <c r="C5" s="107" t="s">
        <v>11505</v>
      </c>
      <c r="D5" s="99">
        <v>15</v>
      </c>
      <c r="E5" s="99">
        <v>17</v>
      </c>
      <c r="F5" s="99"/>
      <c r="G5" s="212" t="s">
        <v>12681</v>
      </c>
      <c r="H5" s="99">
        <v>1400</v>
      </c>
      <c r="I5" s="99">
        <v>9</v>
      </c>
      <c r="J5" s="20"/>
      <c r="K5" s="20"/>
      <c r="L5" s="20"/>
      <c r="M5" s="20"/>
      <c r="N5" s="20"/>
      <c r="O5" s="230" t="s">
        <v>4496</v>
      </c>
      <c r="P5" s="189" t="s">
        <v>7671</v>
      </c>
      <c r="Q5" s="212" t="s">
        <v>916</v>
      </c>
      <c r="R5" s="325"/>
      <c r="S5" s="325"/>
      <c r="T5" s="342"/>
    </row>
    <row r="6" spans="1:20" ht="22.5" customHeight="1">
      <c r="A6" s="99" t="s">
        <v>6263</v>
      </c>
      <c r="B6" s="99" t="s">
        <v>693</v>
      </c>
      <c r="C6" s="107" t="s">
        <v>11876</v>
      </c>
      <c r="D6" s="99">
        <v>15</v>
      </c>
      <c r="E6" s="99">
        <v>17</v>
      </c>
      <c r="F6" s="99"/>
      <c r="G6" s="212" t="s">
        <v>12682</v>
      </c>
      <c r="H6" s="99">
        <v>1370</v>
      </c>
      <c r="I6" s="99">
        <v>9</v>
      </c>
      <c r="J6" s="20"/>
      <c r="K6" s="20"/>
      <c r="L6" s="20"/>
      <c r="M6" s="20"/>
      <c r="N6" s="20"/>
      <c r="O6" s="230" t="s">
        <v>7585</v>
      </c>
      <c r="P6" s="189" t="s">
        <v>4490</v>
      </c>
      <c r="Q6" s="212"/>
      <c r="R6" s="325"/>
      <c r="S6" s="325"/>
    </row>
    <row r="7" spans="1:20" ht="22.5" customHeight="1">
      <c r="A7" s="99" t="s">
        <v>6264</v>
      </c>
      <c r="B7" s="99" t="s">
        <v>693</v>
      </c>
      <c r="C7" s="107" t="s">
        <v>7587</v>
      </c>
      <c r="D7" s="99">
        <v>15</v>
      </c>
      <c r="E7" s="99">
        <v>17</v>
      </c>
      <c r="F7" s="99"/>
      <c r="G7" s="212" t="s">
        <v>12683</v>
      </c>
      <c r="H7" s="99">
        <v>1340</v>
      </c>
      <c r="I7" s="99">
        <v>9</v>
      </c>
      <c r="J7" s="20"/>
      <c r="K7" s="20"/>
      <c r="L7" s="20"/>
      <c r="M7" s="20"/>
      <c r="N7" s="20"/>
      <c r="O7" s="230" t="s">
        <v>3655</v>
      </c>
      <c r="P7" s="189" t="s">
        <v>5255</v>
      </c>
      <c r="Q7" s="212" t="s">
        <v>12691</v>
      </c>
      <c r="R7" s="212" t="s">
        <v>3634</v>
      </c>
      <c r="S7" s="325"/>
    </row>
    <row r="8" spans="1:20" ht="22.5" customHeight="1">
      <c r="A8" s="99" t="s">
        <v>11952</v>
      </c>
      <c r="B8" s="99" t="s">
        <v>693</v>
      </c>
      <c r="C8" s="107" t="s">
        <v>11988</v>
      </c>
      <c r="D8" s="99">
        <v>13</v>
      </c>
      <c r="E8" s="99">
        <v>15</v>
      </c>
      <c r="F8" s="99"/>
      <c r="G8" s="222" t="s">
        <v>11989</v>
      </c>
      <c r="H8" s="99">
        <v>1290</v>
      </c>
      <c r="I8" s="99">
        <v>10</v>
      </c>
      <c r="J8" s="20"/>
      <c r="K8" s="20"/>
      <c r="L8" s="20"/>
      <c r="M8" s="20"/>
      <c r="N8" s="20"/>
      <c r="O8" s="230" t="s">
        <v>11986</v>
      </c>
      <c r="P8" s="189" t="s">
        <v>11987</v>
      </c>
      <c r="Q8" s="212" t="s">
        <v>12692</v>
      </c>
      <c r="R8" s="222" t="s">
        <v>11985</v>
      </c>
      <c r="S8" s="325"/>
    </row>
    <row r="9" spans="1:20" ht="22.5" customHeight="1">
      <c r="A9" s="99">
        <v>1</v>
      </c>
      <c r="B9" s="99" t="s">
        <v>19</v>
      </c>
      <c r="C9" s="107" t="s">
        <v>23</v>
      </c>
      <c r="D9" s="99">
        <v>8</v>
      </c>
      <c r="E9" s="99">
        <v>10</v>
      </c>
      <c r="F9" s="99"/>
      <c r="G9" s="214" t="s">
        <v>12174</v>
      </c>
      <c r="H9" s="99">
        <v>1274</v>
      </c>
      <c r="I9" s="99">
        <v>10</v>
      </c>
      <c r="J9" s="20"/>
      <c r="K9" s="20"/>
      <c r="L9" s="20"/>
      <c r="M9" s="20"/>
      <c r="N9" s="20"/>
      <c r="O9" s="230" t="s">
        <v>3640</v>
      </c>
      <c r="P9" s="189" t="s">
        <v>3671</v>
      </c>
      <c r="Q9" s="214" t="s">
        <v>13197</v>
      </c>
      <c r="R9" s="325"/>
      <c r="S9" s="325"/>
      <c r="T9" s="362" t="s">
        <v>24</v>
      </c>
    </row>
    <row r="10" spans="1:20" ht="22.5" customHeight="1">
      <c r="A10" s="99" t="s">
        <v>25</v>
      </c>
      <c r="B10" s="99" t="s">
        <v>19</v>
      </c>
      <c r="C10" s="107" t="s">
        <v>11506</v>
      </c>
      <c r="D10" s="99">
        <v>12</v>
      </c>
      <c r="E10" s="99">
        <v>14</v>
      </c>
      <c r="F10" s="99">
        <v>11</v>
      </c>
      <c r="G10" s="214" t="s">
        <v>12175</v>
      </c>
      <c r="H10" s="99">
        <v>1270</v>
      </c>
      <c r="I10" s="175">
        <v>10</v>
      </c>
      <c r="J10" s="20"/>
      <c r="K10" s="20"/>
      <c r="L10" s="20"/>
      <c r="M10" s="20"/>
      <c r="N10" s="20"/>
      <c r="O10" s="230" t="s">
        <v>26</v>
      </c>
      <c r="P10" s="189" t="s">
        <v>147</v>
      </c>
      <c r="Q10" s="214" t="s">
        <v>3433</v>
      </c>
      <c r="R10" s="325"/>
      <c r="S10" s="325"/>
      <c r="T10" s="355" t="s">
        <v>7588</v>
      </c>
    </row>
    <row r="11" spans="1:20" ht="22.5" customHeight="1">
      <c r="A11" s="99" t="s">
        <v>11961</v>
      </c>
      <c r="B11" s="99" t="s">
        <v>11974</v>
      </c>
      <c r="C11" s="107" t="s">
        <v>11962</v>
      </c>
      <c r="D11" s="99">
        <v>12</v>
      </c>
      <c r="E11" s="99">
        <v>14</v>
      </c>
      <c r="F11" s="99"/>
      <c r="G11" s="212" t="s">
        <v>12684</v>
      </c>
      <c r="H11" s="99">
        <v>1230</v>
      </c>
      <c r="I11" s="99">
        <v>9</v>
      </c>
      <c r="J11" s="20"/>
      <c r="K11" s="20"/>
      <c r="L11" s="20"/>
      <c r="M11" s="20"/>
      <c r="N11" s="20"/>
      <c r="O11" s="230" t="s">
        <v>11963</v>
      </c>
      <c r="P11" s="189" t="s">
        <v>11964</v>
      </c>
      <c r="Q11" s="212" t="s">
        <v>12693</v>
      </c>
      <c r="R11" s="325"/>
      <c r="S11" s="325"/>
    </row>
    <row r="12" spans="1:20" ht="22.5" customHeight="1">
      <c r="A12" s="99" t="s">
        <v>27</v>
      </c>
      <c r="B12" s="99" t="s">
        <v>19</v>
      </c>
      <c r="C12" s="107" t="s">
        <v>28</v>
      </c>
      <c r="D12" s="99">
        <v>10</v>
      </c>
      <c r="E12" s="99">
        <v>12</v>
      </c>
      <c r="F12" s="99"/>
      <c r="G12" s="214" t="s">
        <v>12176</v>
      </c>
      <c r="H12" s="99">
        <v>1200</v>
      </c>
      <c r="I12" s="99">
        <v>10</v>
      </c>
      <c r="J12" s="20"/>
      <c r="K12" s="20"/>
      <c r="L12" s="20"/>
      <c r="M12" s="20"/>
      <c r="N12" s="20"/>
      <c r="O12" s="230" t="s">
        <v>11878</v>
      </c>
      <c r="P12" s="189" t="s">
        <v>4543</v>
      </c>
      <c r="Q12" s="214" t="s">
        <v>12236</v>
      </c>
      <c r="R12" s="270"/>
      <c r="S12" s="270"/>
      <c r="T12" s="362" t="s">
        <v>29</v>
      </c>
    </row>
    <row r="13" spans="1:20" ht="22.5" customHeight="1">
      <c r="A13" s="99" t="s">
        <v>30</v>
      </c>
      <c r="B13" s="99" t="s">
        <v>19</v>
      </c>
      <c r="C13" s="107" t="s">
        <v>11921</v>
      </c>
      <c r="D13" s="99">
        <v>11</v>
      </c>
      <c r="E13" s="99">
        <v>13</v>
      </c>
      <c r="F13" s="99"/>
      <c r="G13" s="214" t="s">
        <v>12177</v>
      </c>
      <c r="H13" s="99">
        <v>1190</v>
      </c>
      <c r="I13" s="175">
        <v>10</v>
      </c>
      <c r="J13" s="20"/>
      <c r="K13" s="20"/>
      <c r="L13" s="20"/>
      <c r="M13" s="20"/>
      <c r="N13" s="20"/>
      <c r="O13" s="230" t="s">
        <v>227</v>
      </c>
      <c r="P13" s="189" t="s">
        <v>7590</v>
      </c>
      <c r="Q13" s="325"/>
      <c r="R13" s="325"/>
      <c r="S13" s="325"/>
    </row>
    <row r="14" spans="1:20" ht="22.5" customHeight="1">
      <c r="A14" s="99">
        <v>1</v>
      </c>
      <c r="B14" s="99" t="s">
        <v>19</v>
      </c>
      <c r="C14" s="107" t="s">
        <v>31</v>
      </c>
      <c r="D14" s="99">
        <v>10</v>
      </c>
      <c r="E14" s="99">
        <v>12</v>
      </c>
      <c r="F14" s="99"/>
      <c r="G14" s="214" t="s">
        <v>12178</v>
      </c>
      <c r="H14" s="99">
        <v>1183</v>
      </c>
      <c r="I14" s="99">
        <v>9</v>
      </c>
      <c r="J14" s="20"/>
      <c r="K14" s="20"/>
      <c r="L14" s="20"/>
      <c r="M14" s="20"/>
      <c r="N14" s="20"/>
      <c r="O14" s="230" t="s">
        <v>3640</v>
      </c>
      <c r="P14" s="189" t="s">
        <v>7591</v>
      </c>
      <c r="Q14" s="325"/>
      <c r="R14" s="325"/>
      <c r="S14" s="325"/>
    </row>
    <row r="15" spans="1:20" ht="22.5" customHeight="1">
      <c r="A15" s="99" t="s">
        <v>32</v>
      </c>
      <c r="B15" s="99" t="s">
        <v>19</v>
      </c>
      <c r="C15" s="107" t="s">
        <v>7592</v>
      </c>
      <c r="D15" s="99">
        <v>11</v>
      </c>
      <c r="E15" s="99">
        <v>13</v>
      </c>
      <c r="F15" s="99"/>
      <c r="G15" s="214" t="s">
        <v>12179</v>
      </c>
      <c r="H15" s="99">
        <v>1120</v>
      </c>
      <c r="I15" s="175">
        <v>9</v>
      </c>
      <c r="J15" s="20"/>
      <c r="K15" s="20"/>
      <c r="L15" s="20"/>
      <c r="M15" s="20"/>
      <c r="N15" s="20"/>
      <c r="O15" s="230" t="s">
        <v>142</v>
      </c>
      <c r="P15" s="189" t="s">
        <v>4111</v>
      </c>
      <c r="Q15" s="214" t="s">
        <v>12235</v>
      </c>
      <c r="R15" s="214" t="s">
        <v>33</v>
      </c>
      <c r="S15" s="325"/>
      <c r="T15" s="363"/>
    </row>
    <row r="16" spans="1:20" ht="22.5" customHeight="1">
      <c r="A16" s="99" t="s">
        <v>34</v>
      </c>
      <c r="B16" s="99" t="s">
        <v>19</v>
      </c>
      <c r="C16" s="107" t="s">
        <v>7593</v>
      </c>
      <c r="D16" s="99">
        <v>10</v>
      </c>
      <c r="E16" s="99">
        <v>12</v>
      </c>
      <c r="F16" s="99"/>
      <c r="G16" s="214" t="s">
        <v>12180</v>
      </c>
      <c r="H16" s="99">
        <v>1120</v>
      </c>
      <c r="I16" s="99">
        <v>10</v>
      </c>
      <c r="J16" s="20"/>
      <c r="K16" s="20"/>
      <c r="L16" s="20"/>
      <c r="M16" s="20"/>
      <c r="N16" s="20"/>
      <c r="O16" s="230" t="s">
        <v>3641</v>
      </c>
      <c r="P16" s="189" t="s">
        <v>3934</v>
      </c>
      <c r="Q16" s="214" t="s">
        <v>10179</v>
      </c>
      <c r="S16" s="270"/>
    </row>
    <row r="17" spans="1:20" ht="22.5" customHeight="1">
      <c r="A17" s="99" t="s">
        <v>35</v>
      </c>
      <c r="B17" s="99" t="s">
        <v>19</v>
      </c>
      <c r="C17" s="107" t="s">
        <v>7594</v>
      </c>
      <c r="D17" s="99">
        <v>10</v>
      </c>
      <c r="E17" s="99">
        <v>12</v>
      </c>
      <c r="F17" s="99"/>
      <c r="G17" s="214" t="s">
        <v>12181</v>
      </c>
      <c r="H17" s="99">
        <v>1120</v>
      </c>
      <c r="I17" s="175">
        <v>10</v>
      </c>
      <c r="J17" s="20"/>
      <c r="K17" s="20"/>
      <c r="L17" s="20"/>
      <c r="M17" s="20"/>
      <c r="N17" s="20"/>
      <c r="O17" s="230" t="s">
        <v>36</v>
      </c>
      <c r="P17" s="189" t="s">
        <v>3895</v>
      </c>
      <c r="Q17" s="325"/>
      <c r="R17" s="325"/>
      <c r="S17" s="325"/>
    </row>
    <row r="18" spans="1:20" ht="22.5" customHeight="1">
      <c r="A18" s="99" t="s">
        <v>11498</v>
      </c>
      <c r="B18" s="99" t="s">
        <v>11501</v>
      </c>
      <c r="C18" s="203" t="s">
        <v>11516</v>
      </c>
      <c r="D18" s="99">
        <v>10</v>
      </c>
      <c r="E18" s="99">
        <v>12</v>
      </c>
      <c r="F18" s="99"/>
      <c r="G18" s="222" t="s">
        <v>11513</v>
      </c>
      <c r="H18" s="99">
        <v>1110</v>
      </c>
      <c r="I18" s="175">
        <v>8</v>
      </c>
      <c r="J18" s="20"/>
      <c r="K18" s="13"/>
      <c r="L18" s="13"/>
      <c r="M18" s="13"/>
      <c r="N18" s="13"/>
      <c r="O18" s="230" t="s">
        <v>11514</v>
      </c>
      <c r="P18" s="189" t="s">
        <v>11515</v>
      </c>
      <c r="Q18" s="212" t="s">
        <v>1723</v>
      </c>
      <c r="R18" s="212" t="s">
        <v>12694</v>
      </c>
      <c r="S18" s="325"/>
    </row>
    <row r="19" spans="1:20" ht="22.5" customHeight="1">
      <c r="A19" s="99" t="s">
        <v>37</v>
      </c>
      <c r="B19" s="99" t="s">
        <v>19</v>
      </c>
      <c r="C19" s="107" t="s">
        <v>11922</v>
      </c>
      <c r="D19" s="99">
        <v>8</v>
      </c>
      <c r="E19" s="99">
        <v>10</v>
      </c>
      <c r="F19" s="99"/>
      <c r="G19" s="251" t="s">
        <v>3437</v>
      </c>
      <c r="H19" s="99">
        <v>1100</v>
      </c>
      <c r="I19" s="175">
        <v>7</v>
      </c>
      <c r="J19" s="20"/>
      <c r="K19" s="20"/>
      <c r="L19" s="20"/>
      <c r="M19" s="20"/>
      <c r="N19" s="20"/>
      <c r="O19" s="230" t="s">
        <v>3683</v>
      </c>
      <c r="P19" s="189" t="s">
        <v>3683</v>
      </c>
      <c r="Q19" s="212" t="s">
        <v>12234</v>
      </c>
      <c r="R19" s="212" t="s">
        <v>38</v>
      </c>
      <c r="S19" s="240"/>
      <c r="T19" s="363"/>
    </row>
    <row r="20" spans="1:20" ht="22.5" customHeight="1">
      <c r="A20" s="99" t="s">
        <v>6264</v>
      </c>
      <c r="B20" s="99" t="s">
        <v>693</v>
      </c>
      <c r="C20" s="107" t="s">
        <v>7595</v>
      </c>
      <c r="D20" s="99">
        <v>15</v>
      </c>
      <c r="E20" s="99">
        <v>17</v>
      </c>
      <c r="F20" s="99"/>
      <c r="G20" s="212" t="s">
        <v>6265</v>
      </c>
      <c r="H20" s="99">
        <v>1100</v>
      </c>
      <c r="I20" s="99">
        <v>8</v>
      </c>
      <c r="J20" s="20"/>
      <c r="K20" s="20"/>
      <c r="L20" s="20"/>
      <c r="M20" s="20"/>
      <c r="N20" s="20"/>
      <c r="O20" s="230" t="s">
        <v>7596</v>
      </c>
      <c r="P20" s="189" t="s">
        <v>6266</v>
      </c>
      <c r="Q20" s="212"/>
      <c r="R20" s="325"/>
      <c r="S20" s="325"/>
    </row>
    <row r="21" spans="1:20" ht="22.5" customHeight="1">
      <c r="A21" s="99" t="s">
        <v>39</v>
      </c>
      <c r="B21" s="99" t="s">
        <v>19</v>
      </c>
      <c r="C21" s="107" t="s">
        <v>40</v>
      </c>
      <c r="D21" s="99">
        <v>9</v>
      </c>
      <c r="E21" s="99">
        <v>11</v>
      </c>
      <c r="F21" s="99"/>
      <c r="G21" s="212" t="s">
        <v>7597</v>
      </c>
      <c r="H21" s="99">
        <v>1060</v>
      </c>
      <c r="I21" s="99">
        <v>8</v>
      </c>
      <c r="J21" s="20"/>
      <c r="K21" s="20"/>
      <c r="L21" s="20"/>
      <c r="M21" s="20"/>
      <c r="N21" s="20"/>
      <c r="O21" s="230" t="s">
        <v>212</v>
      </c>
      <c r="P21" s="189" t="s">
        <v>3768</v>
      </c>
      <c r="Q21" s="214" t="s">
        <v>3434</v>
      </c>
      <c r="R21" s="214" t="s">
        <v>12221</v>
      </c>
      <c r="S21" s="325"/>
    </row>
    <row r="22" spans="1:20" ht="22.5" customHeight="1">
      <c r="A22" s="99" t="s">
        <v>3653</v>
      </c>
      <c r="B22" s="99" t="s">
        <v>693</v>
      </c>
      <c r="C22" s="107" t="s">
        <v>7598</v>
      </c>
      <c r="D22" s="99">
        <v>10</v>
      </c>
      <c r="E22" s="99">
        <v>12</v>
      </c>
      <c r="F22" s="99"/>
      <c r="G22" s="212" t="s">
        <v>3436</v>
      </c>
      <c r="H22" s="99">
        <v>1060</v>
      </c>
      <c r="I22" s="99">
        <v>8</v>
      </c>
      <c r="J22" s="20"/>
      <c r="K22" s="20"/>
      <c r="L22" s="20"/>
      <c r="M22" s="20"/>
      <c r="N22" s="20"/>
      <c r="O22" s="230" t="s">
        <v>3642</v>
      </c>
      <c r="P22" s="189" t="s">
        <v>7599</v>
      </c>
      <c r="Q22" s="212" t="s">
        <v>41</v>
      </c>
      <c r="R22" s="219" t="s">
        <v>13193</v>
      </c>
      <c r="S22" s="325"/>
      <c r="T22" s="364"/>
    </row>
    <row r="23" spans="1:20" ht="22.5" customHeight="1">
      <c r="A23" s="99" t="s">
        <v>42</v>
      </c>
      <c r="B23" s="99" t="s">
        <v>143</v>
      </c>
      <c r="C23" s="107" t="s">
        <v>43</v>
      </c>
      <c r="D23" s="99">
        <v>8</v>
      </c>
      <c r="E23" s="99">
        <v>10</v>
      </c>
      <c r="F23" s="99"/>
      <c r="G23" s="251" t="s">
        <v>12182</v>
      </c>
      <c r="H23" s="99">
        <v>1050</v>
      </c>
      <c r="I23" s="175">
        <v>8</v>
      </c>
      <c r="J23" s="20"/>
      <c r="K23" s="20"/>
      <c r="L23" s="20"/>
      <c r="M23" s="20"/>
      <c r="N23" s="20"/>
      <c r="O23" s="230" t="s">
        <v>3683</v>
      </c>
      <c r="P23" s="189" t="s">
        <v>44</v>
      </c>
      <c r="Q23" s="284" t="s">
        <v>45</v>
      </c>
      <c r="R23" s="249" t="s">
        <v>5007</v>
      </c>
      <c r="S23" s="325"/>
      <c r="T23" s="190" t="s">
        <v>7600</v>
      </c>
    </row>
    <row r="24" spans="1:20" ht="22.5" customHeight="1">
      <c r="A24" s="99" t="s">
        <v>27</v>
      </c>
      <c r="B24" s="99" t="s">
        <v>19</v>
      </c>
      <c r="C24" s="107" t="s">
        <v>46</v>
      </c>
      <c r="D24" s="99">
        <v>9</v>
      </c>
      <c r="E24" s="99">
        <v>11</v>
      </c>
      <c r="F24" s="99"/>
      <c r="G24" s="214" t="s">
        <v>12183</v>
      </c>
      <c r="H24" s="99">
        <v>1040</v>
      </c>
      <c r="I24" s="175">
        <v>10</v>
      </c>
      <c r="J24" s="20"/>
      <c r="K24" s="20"/>
      <c r="L24" s="20"/>
      <c r="M24" s="20"/>
      <c r="N24" s="20"/>
      <c r="O24" s="230" t="s">
        <v>4979</v>
      </c>
      <c r="P24" s="189" t="s">
        <v>3947</v>
      </c>
      <c r="Q24" s="214" t="s">
        <v>12233</v>
      </c>
      <c r="S24" s="325"/>
      <c r="T24" s="362" t="s">
        <v>29</v>
      </c>
    </row>
    <row r="25" spans="1:20" ht="22.5" customHeight="1">
      <c r="A25" s="99" t="s">
        <v>47</v>
      </c>
      <c r="B25" s="99" t="s">
        <v>19</v>
      </c>
      <c r="C25" s="107" t="s">
        <v>7601</v>
      </c>
      <c r="D25" s="99">
        <v>9</v>
      </c>
      <c r="E25" s="99">
        <v>11</v>
      </c>
      <c r="F25" s="99"/>
      <c r="G25" s="214" t="s">
        <v>12184</v>
      </c>
      <c r="H25" s="99">
        <v>1040</v>
      </c>
      <c r="I25" s="99">
        <v>9</v>
      </c>
      <c r="J25" s="20"/>
      <c r="K25" s="20"/>
      <c r="L25" s="20"/>
      <c r="M25" s="20"/>
      <c r="N25" s="20"/>
      <c r="O25" s="230" t="s">
        <v>3650</v>
      </c>
      <c r="P25" s="189" t="s">
        <v>3679</v>
      </c>
      <c r="Q25" s="214" t="s">
        <v>12230</v>
      </c>
      <c r="R25" s="214" t="s">
        <v>12231</v>
      </c>
      <c r="S25" s="270"/>
    </row>
    <row r="26" spans="1:20" ht="22.5" customHeight="1">
      <c r="A26" s="99" t="s">
        <v>27</v>
      </c>
      <c r="B26" s="99" t="s">
        <v>19</v>
      </c>
      <c r="C26" s="107" t="s">
        <v>48</v>
      </c>
      <c r="D26" s="99">
        <v>9</v>
      </c>
      <c r="E26" s="99">
        <v>11</v>
      </c>
      <c r="F26" s="99"/>
      <c r="G26" s="214" t="s">
        <v>12185</v>
      </c>
      <c r="H26" s="99">
        <v>1030</v>
      </c>
      <c r="I26" s="175">
        <v>9</v>
      </c>
      <c r="J26" s="20"/>
      <c r="K26" s="20"/>
      <c r="L26" s="20"/>
      <c r="M26" s="20"/>
      <c r="N26" s="20"/>
      <c r="O26" s="230" t="s">
        <v>11908</v>
      </c>
      <c r="P26" s="189" t="s">
        <v>4417</v>
      </c>
      <c r="Q26" s="325"/>
      <c r="R26" s="325"/>
      <c r="S26" s="325"/>
    </row>
    <row r="27" spans="1:20" ht="22.5" customHeight="1">
      <c r="A27" s="99" t="s">
        <v>49</v>
      </c>
      <c r="B27" s="99" t="s">
        <v>19</v>
      </c>
      <c r="C27" s="107" t="s">
        <v>50</v>
      </c>
      <c r="D27" s="99">
        <v>8</v>
      </c>
      <c r="E27" s="99">
        <v>10</v>
      </c>
      <c r="F27" s="99"/>
      <c r="G27" s="214" t="s">
        <v>12186</v>
      </c>
      <c r="H27" s="99">
        <v>1027</v>
      </c>
      <c r="I27" s="99">
        <v>8</v>
      </c>
      <c r="J27" s="20"/>
      <c r="K27" s="20"/>
      <c r="L27" s="20"/>
      <c r="M27" s="20"/>
      <c r="N27" s="20"/>
      <c r="O27" s="230" t="s">
        <v>227</v>
      </c>
      <c r="P27" s="189" t="s">
        <v>5377</v>
      </c>
      <c r="Q27" s="214" t="s">
        <v>12232</v>
      </c>
      <c r="R27" s="325"/>
      <c r="S27" s="325"/>
    </row>
    <row r="28" spans="1:20" ht="22.5" customHeight="1">
      <c r="B28" s="99" t="s">
        <v>19</v>
      </c>
      <c r="C28" s="107" t="s">
        <v>51</v>
      </c>
      <c r="D28" s="99">
        <v>8</v>
      </c>
      <c r="E28" s="99">
        <v>10</v>
      </c>
      <c r="F28" s="99">
        <v>4</v>
      </c>
      <c r="G28" s="214" t="s">
        <v>12187</v>
      </c>
      <c r="H28" s="99">
        <v>1027</v>
      </c>
      <c r="I28" s="175">
        <v>6</v>
      </c>
      <c r="J28" s="20"/>
      <c r="K28" s="20"/>
      <c r="L28" s="20"/>
      <c r="M28" s="20"/>
      <c r="N28" s="20"/>
      <c r="O28" s="230" t="s">
        <v>148</v>
      </c>
      <c r="P28" s="189" t="s">
        <v>3645</v>
      </c>
      <c r="Q28" s="212" t="s">
        <v>168</v>
      </c>
      <c r="R28" s="325"/>
      <c r="S28" s="325"/>
      <c r="T28" s="355" t="s">
        <v>7602</v>
      </c>
    </row>
    <row r="29" spans="1:20" ht="22.5" customHeight="1">
      <c r="A29" s="99" t="s">
        <v>2053</v>
      </c>
      <c r="B29" s="99" t="s">
        <v>143</v>
      </c>
      <c r="C29" s="107" t="s">
        <v>7672</v>
      </c>
      <c r="D29" s="99">
        <v>9</v>
      </c>
      <c r="E29" s="99">
        <v>11</v>
      </c>
      <c r="F29" s="99"/>
      <c r="G29" s="251" t="s">
        <v>12188</v>
      </c>
      <c r="H29" s="99">
        <v>1010</v>
      </c>
      <c r="I29" s="175">
        <v>10</v>
      </c>
      <c r="J29" s="20"/>
      <c r="K29" s="20"/>
      <c r="L29" s="20"/>
      <c r="M29" s="20"/>
      <c r="N29" s="20"/>
      <c r="O29" s="230" t="s">
        <v>7673</v>
      </c>
      <c r="P29" s="189" t="s">
        <v>6149</v>
      </c>
      <c r="Q29" s="214" t="s">
        <v>12230</v>
      </c>
      <c r="R29" s="214" t="s">
        <v>12231</v>
      </c>
      <c r="S29" s="325"/>
      <c r="T29" s="213" t="s">
        <v>7674</v>
      </c>
    </row>
    <row r="30" spans="1:20" ht="22.5" customHeight="1">
      <c r="A30" s="99" t="s">
        <v>11498</v>
      </c>
      <c r="B30" s="99" t="s">
        <v>11501</v>
      </c>
      <c r="C30" s="360" t="s">
        <v>13195</v>
      </c>
      <c r="D30" s="99">
        <v>9</v>
      </c>
      <c r="E30" s="99">
        <v>11</v>
      </c>
      <c r="F30" s="99"/>
      <c r="G30" s="212" t="s">
        <v>12685</v>
      </c>
      <c r="H30" s="99">
        <v>990</v>
      </c>
      <c r="I30" s="175">
        <v>9</v>
      </c>
      <c r="J30" s="13"/>
      <c r="K30" s="13"/>
      <c r="L30" s="13"/>
      <c r="M30" s="13"/>
      <c r="N30" s="13"/>
      <c r="O30" s="230" t="s">
        <v>11502</v>
      </c>
      <c r="P30" s="189" t="s">
        <v>11503</v>
      </c>
      <c r="Q30" s="212" t="s">
        <v>13198</v>
      </c>
      <c r="R30" s="325"/>
      <c r="S30" s="325"/>
    </row>
    <row r="31" spans="1:20" ht="22.5" customHeight="1">
      <c r="A31" s="99" t="s">
        <v>52</v>
      </c>
      <c r="B31" s="99" t="s">
        <v>19</v>
      </c>
      <c r="C31" s="107" t="s">
        <v>53</v>
      </c>
      <c r="D31" s="99">
        <v>8</v>
      </c>
      <c r="E31" s="99">
        <v>10</v>
      </c>
      <c r="F31" s="99"/>
      <c r="G31" s="214" t="s">
        <v>12189</v>
      </c>
      <c r="H31" s="99">
        <v>970</v>
      </c>
      <c r="I31" s="99">
        <v>9</v>
      </c>
      <c r="J31" s="20"/>
      <c r="K31" s="20"/>
      <c r="L31" s="20"/>
      <c r="M31" s="20"/>
      <c r="N31" s="20"/>
      <c r="O31" s="230" t="s">
        <v>3770</v>
      </c>
      <c r="P31" s="189" t="s">
        <v>4564</v>
      </c>
      <c r="Q31" s="214" t="s">
        <v>3438</v>
      </c>
      <c r="R31" s="325"/>
      <c r="S31" s="325"/>
      <c r="T31" s="190"/>
    </row>
    <row r="32" spans="1:20" ht="22.5" customHeight="1">
      <c r="A32" s="99" t="s">
        <v>11775</v>
      </c>
      <c r="B32" s="99" t="s">
        <v>11785</v>
      </c>
      <c r="C32" s="203" t="s">
        <v>12687</v>
      </c>
      <c r="D32" s="99">
        <v>9</v>
      </c>
      <c r="E32" s="99">
        <v>11</v>
      </c>
      <c r="F32" s="99"/>
      <c r="G32" s="212" t="s">
        <v>12686</v>
      </c>
      <c r="H32" s="99">
        <v>960</v>
      </c>
      <c r="I32" s="99">
        <v>10</v>
      </c>
      <c r="J32" s="20"/>
      <c r="K32" s="20"/>
      <c r="L32" s="20"/>
      <c r="M32" s="20"/>
      <c r="N32" s="20"/>
      <c r="O32" s="230" t="s">
        <v>11786</v>
      </c>
      <c r="P32" s="189" t="s">
        <v>3801</v>
      </c>
      <c r="Q32" s="212" t="s">
        <v>12027</v>
      </c>
      <c r="R32" s="325"/>
      <c r="S32" s="325"/>
    </row>
    <row r="33" spans="1:20" ht="22.5" customHeight="1">
      <c r="A33" s="99" t="s">
        <v>54</v>
      </c>
      <c r="B33" s="99" t="s">
        <v>19</v>
      </c>
      <c r="C33" s="107" t="s">
        <v>7603</v>
      </c>
      <c r="D33" s="99">
        <v>8</v>
      </c>
      <c r="E33" s="99">
        <v>10</v>
      </c>
      <c r="F33" s="99"/>
      <c r="G33" s="214" t="s">
        <v>12190</v>
      </c>
      <c r="H33" s="99">
        <v>950</v>
      </c>
      <c r="I33" s="175">
        <v>5</v>
      </c>
      <c r="J33" s="20"/>
      <c r="K33" s="20"/>
      <c r="L33" s="20"/>
      <c r="M33" s="20"/>
      <c r="N33" s="20"/>
      <c r="O33" s="230" t="s">
        <v>127</v>
      </c>
      <c r="P33" s="189" t="s">
        <v>4501</v>
      </c>
      <c r="Q33" s="270" t="s">
        <v>55</v>
      </c>
      <c r="S33" s="325"/>
      <c r="T33" s="190"/>
    </row>
    <row r="34" spans="1:20" ht="22.5" customHeight="1">
      <c r="A34" s="99" t="s">
        <v>4630</v>
      </c>
      <c r="B34" s="99" t="s">
        <v>3646</v>
      </c>
      <c r="C34" s="107" t="s">
        <v>7604</v>
      </c>
      <c r="D34" s="99">
        <v>8</v>
      </c>
      <c r="E34" s="99">
        <v>10</v>
      </c>
      <c r="F34" s="99"/>
      <c r="G34" s="214" t="s">
        <v>3441</v>
      </c>
      <c r="H34" s="99">
        <v>850</v>
      </c>
      <c r="I34" s="99">
        <v>9</v>
      </c>
      <c r="J34" s="20"/>
      <c r="K34" s="20"/>
      <c r="L34" s="20"/>
      <c r="M34" s="20"/>
      <c r="N34" s="20"/>
      <c r="O34" s="230" t="s">
        <v>127</v>
      </c>
      <c r="P34" s="189" t="s">
        <v>4405</v>
      </c>
      <c r="Q34" s="228" t="s">
        <v>12228</v>
      </c>
      <c r="R34" s="212"/>
      <c r="S34" s="325"/>
    </row>
    <row r="35" spans="1:20" ht="22.5" customHeight="1">
      <c r="A35" s="99" t="s">
        <v>37</v>
      </c>
      <c r="B35" s="99" t="s">
        <v>19</v>
      </c>
      <c r="C35" s="107" t="s">
        <v>7605</v>
      </c>
      <c r="D35" s="99">
        <v>7</v>
      </c>
      <c r="E35" s="99">
        <v>9</v>
      </c>
      <c r="F35" s="99"/>
      <c r="G35" s="251" t="s">
        <v>3439</v>
      </c>
      <c r="H35" s="99">
        <v>830</v>
      </c>
      <c r="I35" s="175">
        <v>7</v>
      </c>
      <c r="J35" s="20"/>
      <c r="K35" s="20"/>
      <c r="L35" s="20"/>
      <c r="M35" s="20"/>
      <c r="N35" s="20"/>
      <c r="O35" s="230" t="s">
        <v>3683</v>
      </c>
      <c r="P35" s="189" t="s">
        <v>11504</v>
      </c>
      <c r="Q35" s="212" t="s">
        <v>21</v>
      </c>
      <c r="R35" s="214" t="s">
        <v>12189</v>
      </c>
      <c r="S35" s="240"/>
      <c r="T35" s="365"/>
    </row>
    <row r="36" spans="1:20" ht="22.5" customHeight="1">
      <c r="A36" s="99" t="s">
        <v>54</v>
      </c>
      <c r="B36" s="99" t="s">
        <v>19</v>
      </c>
      <c r="C36" s="107" t="s">
        <v>7606</v>
      </c>
      <c r="D36" s="99">
        <v>7</v>
      </c>
      <c r="E36" s="99">
        <v>9</v>
      </c>
      <c r="F36" s="99"/>
      <c r="G36" s="214" t="s">
        <v>12191</v>
      </c>
      <c r="H36" s="99">
        <v>820</v>
      </c>
      <c r="I36" s="99">
        <v>5</v>
      </c>
      <c r="J36" s="20"/>
      <c r="K36" s="20"/>
      <c r="L36" s="20"/>
      <c r="M36" s="20"/>
      <c r="N36" s="20"/>
      <c r="O36" s="230" t="s">
        <v>142</v>
      </c>
      <c r="P36" s="189" t="s">
        <v>7607</v>
      </c>
      <c r="Q36" s="214" t="s">
        <v>12229</v>
      </c>
      <c r="R36" s="214" t="s">
        <v>6760</v>
      </c>
      <c r="S36" s="325"/>
      <c r="T36" s="190" t="s">
        <v>7608</v>
      </c>
    </row>
    <row r="37" spans="1:20" ht="22.5" customHeight="1">
      <c r="A37" s="99" t="s">
        <v>11287</v>
      </c>
      <c r="B37" s="99" t="s">
        <v>11294</v>
      </c>
      <c r="C37" s="107" t="s">
        <v>11288</v>
      </c>
      <c r="D37" s="99">
        <v>8</v>
      </c>
      <c r="E37" s="99">
        <v>10</v>
      </c>
      <c r="F37" s="99"/>
      <c r="G37" s="212" t="s">
        <v>12688</v>
      </c>
      <c r="H37" s="99">
        <v>820</v>
      </c>
      <c r="I37" s="175">
        <v>6</v>
      </c>
      <c r="J37" s="13"/>
      <c r="K37" s="13"/>
      <c r="L37" s="13"/>
      <c r="M37" s="13"/>
      <c r="N37" s="13"/>
      <c r="O37" s="230" t="s">
        <v>11292</v>
      </c>
      <c r="P37" s="189" t="s">
        <v>11293</v>
      </c>
      <c r="Q37" s="212" t="s">
        <v>3417</v>
      </c>
      <c r="R37" s="212" t="s">
        <v>3410</v>
      </c>
      <c r="S37" s="325"/>
      <c r="T37" s="213" t="s">
        <v>11295</v>
      </c>
    </row>
    <row r="38" spans="1:20" ht="22.5" customHeight="1">
      <c r="A38" s="99" t="s">
        <v>30</v>
      </c>
      <c r="B38" s="99" t="s">
        <v>19</v>
      </c>
      <c r="C38" s="107" t="s">
        <v>7609</v>
      </c>
      <c r="D38" s="99">
        <v>8</v>
      </c>
      <c r="E38" s="99">
        <v>10</v>
      </c>
      <c r="F38" s="99"/>
      <c r="G38" s="214" t="s">
        <v>12192</v>
      </c>
      <c r="H38" s="99">
        <v>810</v>
      </c>
      <c r="I38" s="175">
        <v>9</v>
      </c>
      <c r="J38" s="20"/>
      <c r="K38" s="20"/>
      <c r="L38" s="20"/>
      <c r="M38" s="20"/>
      <c r="N38" s="20"/>
      <c r="O38" s="230" t="s">
        <v>227</v>
      </c>
      <c r="P38" s="189" t="s">
        <v>5735</v>
      </c>
      <c r="Q38" s="214" t="s">
        <v>5339</v>
      </c>
      <c r="R38" s="325"/>
      <c r="S38" s="325"/>
    </row>
    <row r="39" spans="1:20" ht="22.5" customHeight="1">
      <c r="A39" s="99" t="s">
        <v>32</v>
      </c>
      <c r="B39" s="99" t="s">
        <v>56</v>
      </c>
      <c r="C39" s="107" t="s">
        <v>7612</v>
      </c>
      <c r="D39" s="99">
        <v>8</v>
      </c>
      <c r="E39" s="99">
        <v>10</v>
      </c>
      <c r="F39" s="99"/>
      <c r="G39" s="214" t="s">
        <v>6585</v>
      </c>
      <c r="H39" s="99">
        <v>800</v>
      </c>
      <c r="I39" s="99">
        <v>9</v>
      </c>
      <c r="J39" s="20"/>
      <c r="K39" s="20"/>
      <c r="L39" s="20"/>
      <c r="M39" s="20"/>
      <c r="N39" s="20"/>
      <c r="O39" s="230" t="s">
        <v>142</v>
      </c>
      <c r="P39" s="189" t="s">
        <v>4111</v>
      </c>
      <c r="Q39" s="214" t="s">
        <v>3440</v>
      </c>
      <c r="R39" s="214" t="s">
        <v>13199</v>
      </c>
      <c r="S39" s="325"/>
    </row>
    <row r="40" spans="1:20" ht="22.5" customHeight="1">
      <c r="A40" s="99" t="s">
        <v>4630</v>
      </c>
      <c r="B40" s="99" t="s">
        <v>3646</v>
      </c>
      <c r="C40" s="107" t="s">
        <v>7613</v>
      </c>
      <c r="D40" s="99">
        <v>8</v>
      </c>
      <c r="E40" s="99">
        <v>10</v>
      </c>
      <c r="F40" s="99"/>
      <c r="G40" s="214" t="s">
        <v>57</v>
      </c>
      <c r="H40" s="99">
        <v>760</v>
      </c>
      <c r="I40" s="99">
        <v>8</v>
      </c>
      <c r="J40" s="20"/>
      <c r="K40" s="20"/>
      <c r="L40" s="20"/>
      <c r="M40" s="20"/>
      <c r="N40" s="20"/>
      <c r="O40" s="230" t="s">
        <v>3648</v>
      </c>
      <c r="P40" s="189" t="s">
        <v>4405</v>
      </c>
      <c r="Q40" s="212" t="s">
        <v>3441</v>
      </c>
      <c r="R40" s="270"/>
      <c r="S40" s="325"/>
    </row>
    <row r="41" spans="1:20" ht="22.5" customHeight="1">
      <c r="A41" s="99" t="s">
        <v>54</v>
      </c>
      <c r="B41" s="99" t="s">
        <v>56</v>
      </c>
      <c r="C41" s="107" t="s">
        <v>7614</v>
      </c>
      <c r="D41" s="99">
        <v>6</v>
      </c>
      <c r="E41" s="99">
        <v>8</v>
      </c>
      <c r="F41" s="99"/>
      <c r="G41" s="214" t="s">
        <v>12193</v>
      </c>
      <c r="H41" s="99">
        <v>750</v>
      </c>
      <c r="I41" s="175">
        <v>7</v>
      </c>
      <c r="J41" s="20"/>
      <c r="K41" s="20"/>
      <c r="L41" s="20"/>
      <c r="M41" s="20"/>
      <c r="N41" s="20"/>
      <c r="O41" s="230" t="s">
        <v>58</v>
      </c>
      <c r="P41" s="189" t="s">
        <v>3903</v>
      </c>
      <c r="Q41" s="214" t="s">
        <v>10340</v>
      </c>
      <c r="R41" s="325"/>
      <c r="S41" s="325"/>
      <c r="T41" s="213" t="s">
        <v>7615</v>
      </c>
    </row>
    <row r="42" spans="1:20" ht="22.5" customHeight="1">
      <c r="A42" s="99" t="s">
        <v>47</v>
      </c>
      <c r="B42" s="99" t="s">
        <v>56</v>
      </c>
      <c r="C42" s="107" t="s">
        <v>7616</v>
      </c>
      <c r="D42" s="99">
        <v>7</v>
      </c>
      <c r="E42" s="99">
        <v>9</v>
      </c>
      <c r="F42" s="99"/>
      <c r="G42" s="214" t="s">
        <v>12194</v>
      </c>
      <c r="H42" s="99">
        <v>720</v>
      </c>
      <c r="I42" s="99">
        <v>8</v>
      </c>
      <c r="J42" s="20"/>
      <c r="K42" s="20"/>
      <c r="L42" s="20"/>
      <c r="M42" s="20"/>
      <c r="N42" s="20"/>
      <c r="O42" s="230" t="s">
        <v>3692</v>
      </c>
      <c r="P42" s="189" t="s">
        <v>3679</v>
      </c>
      <c r="Q42" s="214" t="s">
        <v>12227</v>
      </c>
      <c r="R42" s="212" t="s">
        <v>13200</v>
      </c>
      <c r="S42" s="270"/>
    </row>
    <row r="43" spans="1:20" ht="22.5" customHeight="1">
      <c r="A43" s="99" t="s">
        <v>35</v>
      </c>
      <c r="B43" s="99" t="s">
        <v>56</v>
      </c>
      <c r="C43" s="107" t="s">
        <v>7619</v>
      </c>
      <c r="D43" s="99">
        <v>7</v>
      </c>
      <c r="E43" s="99">
        <v>9</v>
      </c>
      <c r="F43" s="99"/>
      <c r="G43" s="214" t="s">
        <v>12195</v>
      </c>
      <c r="H43" s="99">
        <v>720</v>
      </c>
      <c r="I43" s="175">
        <v>9</v>
      </c>
      <c r="J43" s="20"/>
      <c r="K43" s="20"/>
      <c r="L43" s="20"/>
      <c r="M43" s="20"/>
      <c r="N43" s="20"/>
      <c r="O43" s="230" t="s">
        <v>59</v>
      </c>
      <c r="P43" s="189" t="s">
        <v>5040</v>
      </c>
      <c r="Q43" s="325"/>
      <c r="R43" s="325"/>
      <c r="S43" s="325"/>
      <c r="T43" s="213" t="s">
        <v>11108</v>
      </c>
    </row>
    <row r="44" spans="1:20" ht="22.5" customHeight="1">
      <c r="A44" s="99" t="s">
        <v>4626</v>
      </c>
      <c r="B44" s="99" t="s">
        <v>3646</v>
      </c>
      <c r="C44" s="107" t="s">
        <v>7620</v>
      </c>
      <c r="D44" s="99">
        <v>8</v>
      </c>
      <c r="E44" s="99">
        <v>10</v>
      </c>
      <c r="F44" s="99"/>
      <c r="G44" s="214" t="s">
        <v>12196</v>
      </c>
      <c r="H44" s="99">
        <v>720</v>
      </c>
      <c r="I44" s="99">
        <v>7</v>
      </c>
      <c r="J44" s="20"/>
      <c r="K44" s="20"/>
      <c r="L44" s="20"/>
      <c r="M44" s="20"/>
      <c r="N44" s="20"/>
      <c r="O44" s="230" t="s">
        <v>3649</v>
      </c>
      <c r="P44" s="189" t="s">
        <v>7599</v>
      </c>
      <c r="Q44" s="212" t="s">
        <v>60</v>
      </c>
      <c r="R44" s="219" t="s">
        <v>13193</v>
      </c>
      <c r="S44" s="325"/>
    </row>
    <row r="45" spans="1:20" ht="22.5" customHeight="1">
      <c r="A45" s="99" t="s">
        <v>2053</v>
      </c>
      <c r="B45" s="99" t="s">
        <v>3651</v>
      </c>
      <c r="C45" s="107" t="s">
        <v>7621</v>
      </c>
      <c r="D45" s="99">
        <v>7</v>
      </c>
      <c r="E45" s="99">
        <v>9</v>
      </c>
      <c r="F45" s="99"/>
      <c r="G45" s="212" t="s">
        <v>12197</v>
      </c>
      <c r="H45" s="99">
        <v>720</v>
      </c>
      <c r="I45" s="175">
        <v>5</v>
      </c>
      <c r="J45" s="20"/>
      <c r="K45" s="20"/>
      <c r="L45" s="20"/>
      <c r="M45" s="20"/>
      <c r="N45" s="20"/>
      <c r="O45" s="230" t="s">
        <v>7622</v>
      </c>
      <c r="P45" s="189" t="s">
        <v>7623</v>
      </c>
      <c r="Q45" s="212" t="s">
        <v>61</v>
      </c>
      <c r="S45" s="325"/>
    </row>
    <row r="46" spans="1:20" ht="22.5" customHeight="1">
      <c r="A46" s="99" t="s">
        <v>4864</v>
      </c>
      <c r="B46" s="99" t="s">
        <v>3651</v>
      </c>
      <c r="C46" s="107" t="s">
        <v>7624</v>
      </c>
      <c r="D46" s="99">
        <v>7</v>
      </c>
      <c r="E46" s="99">
        <v>9</v>
      </c>
      <c r="F46" s="99"/>
      <c r="G46" s="212" t="s">
        <v>3468</v>
      </c>
      <c r="H46" s="99">
        <v>710</v>
      </c>
      <c r="I46" s="99">
        <v>7</v>
      </c>
      <c r="J46" s="20"/>
      <c r="K46" s="20"/>
      <c r="L46" s="20"/>
      <c r="M46" s="20"/>
      <c r="N46" s="20"/>
      <c r="O46" s="230" t="s">
        <v>3650</v>
      </c>
      <c r="P46" s="189" t="s">
        <v>4830</v>
      </c>
      <c r="Q46" s="247" t="s">
        <v>4060</v>
      </c>
      <c r="R46" s="325"/>
      <c r="S46" s="325"/>
    </row>
    <row r="47" spans="1:20" ht="22.5" customHeight="1">
      <c r="B47" s="99" t="s">
        <v>56</v>
      </c>
      <c r="C47" s="107" t="s">
        <v>63</v>
      </c>
      <c r="D47" s="99">
        <v>6</v>
      </c>
      <c r="E47" s="99">
        <v>8</v>
      </c>
      <c r="F47" s="99">
        <v>4</v>
      </c>
      <c r="G47" s="214" t="s">
        <v>64</v>
      </c>
      <c r="H47" s="99">
        <v>708</v>
      </c>
      <c r="I47" s="99">
        <v>5</v>
      </c>
      <c r="J47" s="20"/>
      <c r="K47" s="20"/>
      <c r="L47" s="20"/>
      <c r="M47" s="20"/>
      <c r="N47" s="20"/>
      <c r="O47" s="230" t="s">
        <v>3820</v>
      </c>
      <c r="P47" s="189" t="s">
        <v>11614</v>
      </c>
      <c r="Q47" s="325"/>
      <c r="R47" s="325"/>
      <c r="S47" s="325"/>
    </row>
    <row r="48" spans="1:20" ht="22.5" customHeight="1">
      <c r="A48" s="99" t="s">
        <v>65</v>
      </c>
      <c r="B48" s="99" t="s">
        <v>56</v>
      </c>
      <c r="C48" s="107" t="s">
        <v>7625</v>
      </c>
      <c r="D48" s="99">
        <v>6</v>
      </c>
      <c r="E48" s="99">
        <v>8</v>
      </c>
      <c r="F48" s="99"/>
      <c r="G48" s="214" t="s">
        <v>3442</v>
      </c>
      <c r="H48" s="99">
        <v>700</v>
      </c>
      <c r="I48" s="175">
        <v>4</v>
      </c>
      <c r="J48" s="20"/>
      <c r="K48" s="20"/>
      <c r="L48" s="20"/>
      <c r="M48" s="20"/>
      <c r="N48" s="20"/>
      <c r="O48" s="230" t="s">
        <v>212</v>
      </c>
      <c r="P48" s="189" t="s">
        <v>4501</v>
      </c>
      <c r="Q48" s="214" t="s">
        <v>116</v>
      </c>
      <c r="R48" s="214" t="s">
        <v>97</v>
      </c>
      <c r="S48" s="325"/>
    </row>
    <row r="49" spans="1:20" ht="22.5" customHeight="1">
      <c r="A49" s="99" t="s">
        <v>39</v>
      </c>
      <c r="B49" s="99" t="s">
        <v>56</v>
      </c>
      <c r="C49" s="107" t="s">
        <v>66</v>
      </c>
      <c r="D49" s="99">
        <v>6</v>
      </c>
      <c r="E49" s="99">
        <v>8</v>
      </c>
      <c r="F49" s="99"/>
      <c r="G49" s="214" t="s">
        <v>67</v>
      </c>
      <c r="H49" s="99">
        <v>700</v>
      </c>
      <c r="I49" s="99">
        <v>7</v>
      </c>
      <c r="J49" s="20"/>
      <c r="K49" s="20"/>
      <c r="L49" s="20"/>
      <c r="M49" s="20"/>
      <c r="N49" s="20"/>
      <c r="O49" s="230" t="s">
        <v>3770</v>
      </c>
      <c r="P49" s="189" t="s">
        <v>3919</v>
      </c>
      <c r="Q49" s="214" t="s">
        <v>68</v>
      </c>
      <c r="R49" s="214" t="s">
        <v>12221</v>
      </c>
      <c r="S49" s="325"/>
    </row>
    <row r="50" spans="1:20" ht="22.5" customHeight="1">
      <c r="A50" s="99" t="s">
        <v>69</v>
      </c>
      <c r="B50" s="99" t="s">
        <v>3651</v>
      </c>
      <c r="C50" s="107" t="s">
        <v>7626</v>
      </c>
      <c r="D50" s="99">
        <v>8</v>
      </c>
      <c r="E50" s="99">
        <v>10</v>
      </c>
      <c r="F50" s="99"/>
      <c r="G50" s="214" t="s">
        <v>12198</v>
      </c>
      <c r="H50" s="99">
        <v>700</v>
      </c>
      <c r="I50" s="175">
        <v>8</v>
      </c>
      <c r="J50" s="20"/>
      <c r="K50" s="20"/>
      <c r="L50" s="20"/>
      <c r="M50" s="20"/>
      <c r="N50" s="20"/>
      <c r="O50" s="230" t="s">
        <v>227</v>
      </c>
      <c r="P50" s="189" t="s">
        <v>4004</v>
      </c>
      <c r="Q50" s="214" t="s">
        <v>12225</v>
      </c>
      <c r="R50" s="214" t="s">
        <v>12226</v>
      </c>
      <c r="T50" s="362" t="s">
        <v>7675</v>
      </c>
    </row>
    <row r="51" spans="1:20" ht="22.5" customHeight="1">
      <c r="A51" s="99" t="s">
        <v>7578</v>
      </c>
      <c r="B51" s="99" t="s">
        <v>3646</v>
      </c>
      <c r="C51" s="107" t="s">
        <v>7701</v>
      </c>
      <c r="D51" s="99">
        <v>7</v>
      </c>
      <c r="E51" s="99">
        <v>9</v>
      </c>
      <c r="F51" s="99"/>
      <c r="G51" s="212" t="s">
        <v>7668</v>
      </c>
      <c r="H51" s="99">
        <v>690</v>
      </c>
      <c r="I51" s="99">
        <v>9</v>
      </c>
      <c r="J51" s="20"/>
      <c r="K51" s="20"/>
      <c r="L51" s="20"/>
      <c r="M51" s="20"/>
      <c r="N51" s="20"/>
      <c r="O51" s="230" t="s">
        <v>3649</v>
      </c>
      <c r="P51" s="189" t="s">
        <v>7697</v>
      </c>
      <c r="Q51" s="212"/>
      <c r="R51" s="325"/>
      <c r="S51" s="325"/>
      <c r="T51" s="213" t="s">
        <v>7702</v>
      </c>
    </row>
    <row r="52" spans="1:20" ht="22.5" customHeight="1">
      <c r="A52" s="99" t="s">
        <v>149</v>
      </c>
      <c r="B52" s="99" t="s">
        <v>56</v>
      </c>
      <c r="C52" s="107" t="s">
        <v>70</v>
      </c>
      <c r="D52" s="99">
        <v>5</v>
      </c>
      <c r="E52" s="99">
        <v>7</v>
      </c>
      <c r="F52" s="99"/>
      <c r="G52" s="212" t="s">
        <v>3443</v>
      </c>
      <c r="H52" s="99">
        <v>680</v>
      </c>
      <c r="I52" s="99">
        <v>6</v>
      </c>
      <c r="J52" s="20"/>
      <c r="K52" s="20"/>
      <c r="L52" s="20"/>
      <c r="M52" s="20"/>
      <c r="N52" s="20"/>
      <c r="O52" s="230" t="s">
        <v>212</v>
      </c>
      <c r="P52" s="189" t="s">
        <v>71</v>
      </c>
      <c r="Q52" s="214" t="s">
        <v>13201</v>
      </c>
      <c r="S52" s="325"/>
    </row>
    <row r="53" spans="1:20" ht="22.5" customHeight="1">
      <c r="A53" s="99" t="s">
        <v>32</v>
      </c>
      <c r="B53" s="99" t="s">
        <v>3651</v>
      </c>
      <c r="C53" s="107" t="s">
        <v>7627</v>
      </c>
      <c r="D53" s="99">
        <v>6</v>
      </c>
      <c r="E53" s="99">
        <v>8</v>
      </c>
      <c r="F53" s="99"/>
      <c r="G53" s="214" t="s">
        <v>12199</v>
      </c>
      <c r="H53" s="99">
        <v>640</v>
      </c>
      <c r="I53" s="99">
        <v>9</v>
      </c>
      <c r="J53" s="20"/>
      <c r="K53" s="20"/>
      <c r="L53" s="20"/>
      <c r="M53" s="20"/>
      <c r="N53" s="20"/>
      <c r="O53" s="230" t="s">
        <v>212</v>
      </c>
      <c r="P53" s="189" t="s">
        <v>3823</v>
      </c>
      <c r="Q53" s="214" t="s">
        <v>6705</v>
      </c>
      <c r="R53" s="245"/>
      <c r="S53" s="325"/>
      <c r="T53" s="366"/>
    </row>
    <row r="54" spans="1:20" ht="22.5" customHeight="1">
      <c r="A54" s="99" t="s">
        <v>72</v>
      </c>
      <c r="B54" s="99" t="s">
        <v>3646</v>
      </c>
      <c r="C54" s="107" t="s">
        <v>7628</v>
      </c>
      <c r="D54" s="99">
        <v>6</v>
      </c>
      <c r="E54" s="99">
        <v>8</v>
      </c>
      <c r="F54" s="99"/>
      <c r="G54" s="219" t="s">
        <v>12200</v>
      </c>
      <c r="H54" s="99">
        <v>640</v>
      </c>
      <c r="I54" s="99">
        <v>6</v>
      </c>
      <c r="J54" s="20"/>
      <c r="K54" s="20"/>
      <c r="L54" s="20"/>
      <c r="M54" s="20"/>
      <c r="N54" s="20"/>
      <c r="O54" s="230" t="s">
        <v>7629</v>
      </c>
      <c r="P54" s="189" t="s">
        <v>6288</v>
      </c>
      <c r="Q54" s="219" t="s">
        <v>12224</v>
      </c>
      <c r="R54" s="212"/>
      <c r="S54" s="325"/>
    </row>
    <row r="55" spans="1:20" ht="22.5" customHeight="1">
      <c r="A55" s="99" t="s">
        <v>73</v>
      </c>
      <c r="B55" s="99" t="s">
        <v>3646</v>
      </c>
      <c r="C55" s="107" t="s">
        <v>7630</v>
      </c>
      <c r="D55" s="99">
        <v>7</v>
      </c>
      <c r="E55" s="99">
        <v>9</v>
      </c>
      <c r="F55" s="99"/>
      <c r="G55" s="212" t="s">
        <v>3444</v>
      </c>
      <c r="H55" s="99">
        <v>640</v>
      </c>
      <c r="I55" s="175">
        <v>8</v>
      </c>
      <c r="J55" s="20"/>
      <c r="K55" s="20"/>
      <c r="L55" s="20"/>
      <c r="M55" s="20"/>
      <c r="N55" s="20"/>
      <c r="O55" s="230" t="s">
        <v>7631</v>
      </c>
      <c r="P55" s="189" t="s">
        <v>13301</v>
      </c>
      <c r="Q55" s="212" t="s">
        <v>12689</v>
      </c>
      <c r="R55" s="219" t="s">
        <v>12223</v>
      </c>
      <c r="S55" s="325"/>
    </row>
    <row r="56" spans="1:20" ht="22.5" customHeight="1">
      <c r="A56" s="99" t="s">
        <v>4951</v>
      </c>
      <c r="B56" s="99" t="s">
        <v>3646</v>
      </c>
      <c r="C56" s="107" t="s">
        <v>7632</v>
      </c>
      <c r="D56" s="99">
        <v>6</v>
      </c>
      <c r="E56" s="99">
        <v>8</v>
      </c>
      <c r="G56" s="212" t="s">
        <v>12695</v>
      </c>
      <c r="H56" s="99">
        <v>630</v>
      </c>
      <c r="I56" s="99">
        <v>6</v>
      </c>
      <c r="J56" s="20"/>
      <c r="K56" s="20"/>
      <c r="L56" s="20"/>
      <c r="M56" s="20"/>
      <c r="N56" s="20"/>
      <c r="O56" s="230" t="s">
        <v>3384</v>
      </c>
      <c r="P56" s="189" t="s">
        <v>7440</v>
      </c>
      <c r="Q56" s="367"/>
      <c r="R56" s="325"/>
      <c r="S56" s="325"/>
      <c r="T56" s="213" t="s">
        <v>7633</v>
      </c>
    </row>
    <row r="57" spans="1:20" ht="22.5" customHeight="1">
      <c r="A57" s="99" t="s">
        <v>7676</v>
      </c>
      <c r="B57" s="99" t="s">
        <v>3646</v>
      </c>
      <c r="C57" s="107" t="s">
        <v>7677</v>
      </c>
      <c r="D57" s="99">
        <v>6</v>
      </c>
      <c r="E57" s="99">
        <v>8</v>
      </c>
      <c r="F57" s="99"/>
      <c r="G57" s="212" t="s">
        <v>6221</v>
      </c>
      <c r="H57" s="99">
        <v>630</v>
      </c>
      <c r="I57" s="99">
        <v>6</v>
      </c>
      <c r="J57" s="20"/>
      <c r="K57" s="20"/>
      <c r="L57" s="20"/>
      <c r="M57" s="20"/>
      <c r="N57" s="20"/>
      <c r="O57" s="230" t="s">
        <v>6227</v>
      </c>
      <c r="P57" s="189" t="s">
        <v>7670</v>
      </c>
      <c r="Q57" s="212"/>
      <c r="R57" s="325"/>
      <c r="S57" s="325"/>
    </row>
    <row r="58" spans="1:20" ht="22.5" customHeight="1">
      <c r="A58" s="99" t="s">
        <v>6263</v>
      </c>
      <c r="B58" s="99" t="s">
        <v>3646</v>
      </c>
      <c r="C58" s="107" t="s">
        <v>11629</v>
      </c>
      <c r="D58" s="99">
        <v>6</v>
      </c>
      <c r="E58" s="99">
        <v>8</v>
      </c>
      <c r="F58" s="99"/>
      <c r="G58" s="212" t="s">
        <v>12696</v>
      </c>
      <c r="H58" s="99">
        <v>630</v>
      </c>
      <c r="I58" s="99">
        <v>4</v>
      </c>
      <c r="J58" s="20"/>
      <c r="K58" s="20"/>
      <c r="L58" s="20"/>
      <c r="M58" s="20"/>
      <c r="N58" s="20"/>
      <c r="O58" s="230" t="s">
        <v>4875</v>
      </c>
      <c r="P58" s="189" t="s">
        <v>6266</v>
      </c>
      <c r="Q58" s="212"/>
      <c r="R58" s="325"/>
      <c r="S58" s="325"/>
    </row>
    <row r="59" spans="1:20" ht="22.5" customHeight="1">
      <c r="A59" s="99" t="s">
        <v>11696</v>
      </c>
      <c r="B59" s="99" t="s">
        <v>11697</v>
      </c>
      <c r="C59" s="107" t="s">
        <v>11700</v>
      </c>
      <c r="D59" s="99">
        <v>6</v>
      </c>
      <c r="E59" s="99">
        <v>8</v>
      </c>
      <c r="F59" s="99"/>
      <c r="G59" s="212" t="s">
        <v>12697</v>
      </c>
      <c r="H59" s="196">
        <v>630</v>
      </c>
      <c r="I59" s="99">
        <v>5</v>
      </c>
      <c r="J59" s="20"/>
      <c r="K59" s="20"/>
      <c r="L59" s="20"/>
      <c r="M59" s="20"/>
      <c r="N59" s="20"/>
      <c r="O59" s="230" t="s">
        <v>11698</v>
      </c>
      <c r="P59" s="189" t="s">
        <v>11699</v>
      </c>
      <c r="Q59" s="212"/>
      <c r="R59" s="325"/>
      <c r="S59" s="325"/>
    </row>
    <row r="60" spans="1:20" ht="22.5" customHeight="1">
      <c r="A60" s="99">
        <v>1</v>
      </c>
      <c r="B60" s="99" t="s">
        <v>56</v>
      </c>
      <c r="C60" s="107" t="s">
        <v>74</v>
      </c>
      <c r="D60" s="99">
        <v>5</v>
      </c>
      <c r="E60" s="99">
        <v>7</v>
      </c>
      <c r="F60" s="99"/>
      <c r="G60" s="214" t="s">
        <v>75</v>
      </c>
      <c r="H60" s="99">
        <v>624</v>
      </c>
      <c r="I60" s="175">
        <v>7</v>
      </c>
      <c r="J60" s="20"/>
      <c r="K60" s="20"/>
      <c r="L60" s="20"/>
      <c r="M60" s="20"/>
      <c r="N60" s="20"/>
      <c r="O60" s="230" t="s">
        <v>4407</v>
      </c>
      <c r="P60" s="189" t="s">
        <v>5251</v>
      </c>
      <c r="Q60" s="214" t="s">
        <v>12222</v>
      </c>
      <c r="R60" s="325"/>
      <c r="S60" s="325"/>
    </row>
    <row r="61" spans="1:20" ht="22.5" customHeight="1">
      <c r="A61" s="99" t="s">
        <v>69</v>
      </c>
      <c r="B61" s="99" t="s">
        <v>56</v>
      </c>
      <c r="C61" s="107" t="s">
        <v>7634</v>
      </c>
      <c r="D61" s="99">
        <v>5</v>
      </c>
      <c r="E61" s="99">
        <v>7</v>
      </c>
      <c r="F61" s="99"/>
      <c r="G61" s="214" t="s">
        <v>12201</v>
      </c>
      <c r="H61" s="99">
        <v>620</v>
      </c>
      <c r="I61" s="99">
        <v>5</v>
      </c>
      <c r="J61" s="20"/>
      <c r="K61" s="20"/>
      <c r="L61" s="20"/>
      <c r="M61" s="20"/>
      <c r="N61" s="20"/>
      <c r="O61" s="230" t="s">
        <v>11277</v>
      </c>
      <c r="P61" s="189" t="s">
        <v>3877</v>
      </c>
      <c r="Q61" s="270"/>
      <c r="R61" s="325"/>
      <c r="S61" s="325"/>
    </row>
    <row r="62" spans="1:20" ht="22.5" customHeight="1">
      <c r="B62" s="99" t="s">
        <v>56</v>
      </c>
      <c r="C62" s="107" t="s">
        <v>76</v>
      </c>
      <c r="D62" s="99">
        <v>5</v>
      </c>
      <c r="E62" s="99">
        <v>7</v>
      </c>
      <c r="F62" s="99"/>
      <c r="G62" s="214" t="s">
        <v>77</v>
      </c>
      <c r="H62" s="99">
        <v>612</v>
      </c>
      <c r="I62" s="175">
        <v>4</v>
      </c>
      <c r="J62" s="20"/>
      <c r="K62" s="20"/>
      <c r="L62" s="20"/>
      <c r="M62" s="20"/>
      <c r="N62" s="20"/>
      <c r="O62" s="230" t="s">
        <v>4711</v>
      </c>
      <c r="P62" s="189" t="s">
        <v>11507</v>
      </c>
      <c r="Q62" s="325"/>
      <c r="R62" s="325"/>
      <c r="S62" s="325"/>
    </row>
    <row r="63" spans="1:20" ht="22.5" customHeight="1">
      <c r="A63" s="99" t="s">
        <v>7578</v>
      </c>
      <c r="B63" s="99" t="s">
        <v>822</v>
      </c>
      <c r="C63" s="107" t="s">
        <v>7700</v>
      </c>
      <c r="D63" s="99">
        <v>6</v>
      </c>
      <c r="E63" s="99">
        <v>8</v>
      </c>
      <c r="F63" s="99"/>
      <c r="G63" s="212" t="s">
        <v>12698</v>
      </c>
      <c r="H63" s="99">
        <v>600</v>
      </c>
      <c r="I63" s="99">
        <v>9</v>
      </c>
      <c r="J63" s="20"/>
      <c r="K63" s="20"/>
      <c r="L63" s="20"/>
      <c r="M63" s="20"/>
      <c r="N63" s="20"/>
      <c r="O63" s="230" t="s">
        <v>4780</v>
      </c>
      <c r="P63" s="189" t="s">
        <v>4018</v>
      </c>
      <c r="Q63" s="212"/>
      <c r="R63" s="325"/>
      <c r="S63" s="325"/>
    </row>
    <row r="64" spans="1:20" ht="22.5" customHeight="1">
      <c r="A64" s="99" t="s">
        <v>1331</v>
      </c>
      <c r="B64" s="99" t="s">
        <v>822</v>
      </c>
      <c r="C64" s="107" t="s">
        <v>7678</v>
      </c>
      <c r="D64" s="99">
        <v>5</v>
      </c>
      <c r="E64" s="99">
        <v>7</v>
      </c>
      <c r="F64" s="99"/>
      <c r="G64" s="214" t="s">
        <v>12202</v>
      </c>
      <c r="H64" s="99">
        <v>550</v>
      </c>
      <c r="I64" s="175">
        <v>6</v>
      </c>
      <c r="J64" s="20"/>
      <c r="K64" s="20"/>
      <c r="L64" s="20"/>
      <c r="M64" s="20"/>
      <c r="N64" s="20"/>
      <c r="O64" s="230" t="s">
        <v>3649</v>
      </c>
      <c r="P64" s="189" t="s">
        <v>78</v>
      </c>
      <c r="Q64" s="238" t="s">
        <v>5286</v>
      </c>
      <c r="S64" s="325"/>
    </row>
    <row r="65" spans="1:20" ht="22.5" customHeight="1">
      <c r="A65" s="99" t="s">
        <v>25</v>
      </c>
      <c r="B65" s="99" t="s">
        <v>79</v>
      </c>
      <c r="C65" s="107" t="s">
        <v>7635</v>
      </c>
      <c r="D65" s="99">
        <v>5</v>
      </c>
      <c r="E65" s="99">
        <v>7</v>
      </c>
      <c r="F65" s="99"/>
      <c r="G65" s="214" t="s">
        <v>12203</v>
      </c>
      <c r="H65" s="99">
        <v>540</v>
      </c>
      <c r="I65" s="99">
        <v>5</v>
      </c>
      <c r="J65" s="20"/>
      <c r="K65" s="20"/>
      <c r="L65" s="20"/>
      <c r="M65" s="20"/>
      <c r="N65" s="20"/>
      <c r="O65" s="230" t="s">
        <v>144</v>
      </c>
      <c r="P65" s="189" t="s">
        <v>11619</v>
      </c>
      <c r="Q65" s="247" t="s">
        <v>6205</v>
      </c>
      <c r="R65" s="214" t="s">
        <v>3424</v>
      </c>
      <c r="S65" s="325"/>
    </row>
    <row r="66" spans="1:20" ht="22.5" customHeight="1">
      <c r="A66" s="99" t="s">
        <v>69</v>
      </c>
      <c r="B66" s="99" t="s">
        <v>79</v>
      </c>
      <c r="C66" s="107" t="s">
        <v>7637</v>
      </c>
      <c r="D66" s="99">
        <v>5</v>
      </c>
      <c r="E66" s="99">
        <v>7</v>
      </c>
      <c r="F66" s="99"/>
      <c r="G66" s="214" t="s">
        <v>12204</v>
      </c>
      <c r="H66" s="99">
        <v>540</v>
      </c>
      <c r="I66" s="175">
        <v>8</v>
      </c>
      <c r="J66" s="20"/>
      <c r="K66" s="20"/>
      <c r="L66" s="20"/>
      <c r="M66" s="20"/>
      <c r="N66" s="20"/>
      <c r="O66" s="230" t="s">
        <v>3652</v>
      </c>
      <c r="P66" s="189" t="s">
        <v>3676</v>
      </c>
      <c r="Q66" s="214" t="s">
        <v>6706</v>
      </c>
      <c r="R66" s="214" t="s">
        <v>6732</v>
      </c>
      <c r="S66" s="325"/>
    </row>
    <row r="67" spans="1:20" ht="22.5" customHeight="1">
      <c r="A67" s="99" t="s">
        <v>3653</v>
      </c>
      <c r="B67" s="99" t="s">
        <v>822</v>
      </c>
      <c r="C67" s="107" t="s">
        <v>7638</v>
      </c>
      <c r="D67" s="99">
        <v>6</v>
      </c>
      <c r="E67" s="99">
        <v>8</v>
      </c>
      <c r="F67" s="99"/>
      <c r="G67" s="219" t="s">
        <v>12205</v>
      </c>
      <c r="H67" s="99">
        <v>540</v>
      </c>
      <c r="I67" s="99">
        <v>6</v>
      </c>
      <c r="J67" s="20"/>
      <c r="K67" s="20"/>
      <c r="L67" s="20"/>
      <c r="M67" s="20"/>
      <c r="N67" s="20"/>
      <c r="O67" s="230" t="s">
        <v>3648</v>
      </c>
      <c r="P67" s="189" t="s">
        <v>2572</v>
      </c>
      <c r="Q67" s="212" t="s">
        <v>80</v>
      </c>
      <c r="R67" s="219"/>
      <c r="S67" s="325"/>
      <c r="T67" s="213" t="s">
        <v>7639</v>
      </c>
    </row>
    <row r="68" spans="1:20" ht="22.5" customHeight="1">
      <c r="A68" s="99" t="s">
        <v>4626</v>
      </c>
      <c r="B68" s="99" t="s">
        <v>822</v>
      </c>
      <c r="C68" s="107" t="s">
        <v>7679</v>
      </c>
      <c r="D68" s="99">
        <v>5</v>
      </c>
      <c r="E68" s="99">
        <v>7</v>
      </c>
      <c r="F68" s="99"/>
      <c r="G68" s="219" t="s">
        <v>12206</v>
      </c>
      <c r="H68" s="99">
        <v>540</v>
      </c>
      <c r="I68" s="99">
        <v>4</v>
      </c>
      <c r="J68" s="20"/>
      <c r="K68" s="20"/>
      <c r="L68" s="20"/>
      <c r="M68" s="20"/>
      <c r="N68" s="20"/>
      <c r="O68" s="230" t="s">
        <v>4384</v>
      </c>
      <c r="P68" s="189" t="s">
        <v>7680</v>
      </c>
      <c r="Q68" s="350" t="s">
        <v>3659</v>
      </c>
      <c r="R68" s="212" t="s">
        <v>3430</v>
      </c>
      <c r="S68" s="325"/>
    </row>
    <row r="69" spans="1:20" ht="22.5" customHeight="1">
      <c r="A69" s="99" t="s">
        <v>4630</v>
      </c>
      <c r="B69" s="99" t="s">
        <v>822</v>
      </c>
      <c r="C69" s="107" t="s">
        <v>7681</v>
      </c>
      <c r="D69" s="99">
        <v>5</v>
      </c>
      <c r="E69" s="99">
        <v>7</v>
      </c>
      <c r="F69" s="99"/>
      <c r="G69" s="214" t="s">
        <v>12207</v>
      </c>
      <c r="H69" s="99">
        <v>530</v>
      </c>
      <c r="I69" s="99">
        <v>6</v>
      </c>
      <c r="J69" s="20"/>
      <c r="K69" s="20"/>
      <c r="L69" s="20"/>
      <c r="M69" s="20"/>
      <c r="N69" s="20"/>
      <c r="O69" s="230" t="s">
        <v>3655</v>
      </c>
      <c r="P69" s="189" t="s">
        <v>7683</v>
      </c>
      <c r="Q69" s="212" t="s">
        <v>3435</v>
      </c>
      <c r="R69" s="212" t="s">
        <v>3432</v>
      </c>
      <c r="S69" s="325"/>
    </row>
    <row r="70" spans="1:20" ht="22.5" customHeight="1">
      <c r="A70" s="99" t="s">
        <v>4703</v>
      </c>
      <c r="B70" s="99" t="s">
        <v>822</v>
      </c>
      <c r="C70" s="107" t="s">
        <v>7684</v>
      </c>
      <c r="D70" s="99">
        <v>5</v>
      </c>
      <c r="E70" s="99">
        <v>7</v>
      </c>
      <c r="F70" s="99"/>
      <c r="G70" s="212" t="s">
        <v>12699</v>
      </c>
      <c r="H70" s="99">
        <v>520</v>
      </c>
      <c r="I70" s="175">
        <v>5</v>
      </c>
      <c r="J70" s="20"/>
      <c r="K70" s="20"/>
      <c r="L70" s="20"/>
      <c r="M70" s="20"/>
      <c r="N70" s="20"/>
      <c r="O70" s="230" t="s">
        <v>2336</v>
      </c>
      <c r="P70" s="189" t="s">
        <v>7117</v>
      </c>
      <c r="Q70" s="367"/>
      <c r="R70" s="325"/>
      <c r="S70" s="325"/>
    </row>
    <row r="71" spans="1:20" ht="22.5" customHeight="1">
      <c r="A71" s="99" t="s">
        <v>39</v>
      </c>
      <c r="B71" s="99" t="s">
        <v>79</v>
      </c>
      <c r="C71" s="107" t="s">
        <v>81</v>
      </c>
      <c r="D71" s="99">
        <v>4</v>
      </c>
      <c r="E71" s="99">
        <v>6</v>
      </c>
      <c r="F71" s="99"/>
      <c r="G71" s="214" t="s">
        <v>3445</v>
      </c>
      <c r="H71" s="99">
        <v>510</v>
      </c>
      <c r="I71" s="99">
        <v>6</v>
      </c>
      <c r="J71" s="20"/>
      <c r="K71" s="20"/>
      <c r="L71" s="20"/>
      <c r="M71" s="20"/>
      <c r="N71" s="20"/>
      <c r="O71" s="230" t="s">
        <v>3641</v>
      </c>
      <c r="P71" s="189" t="s">
        <v>3919</v>
      </c>
      <c r="Q71" s="214" t="s">
        <v>12221</v>
      </c>
      <c r="R71" s="325"/>
      <c r="S71" s="325"/>
    </row>
    <row r="72" spans="1:20" ht="22.5" customHeight="1">
      <c r="A72" s="99" t="s">
        <v>82</v>
      </c>
      <c r="B72" s="99" t="s">
        <v>79</v>
      </c>
      <c r="C72" s="107" t="s">
        <v>7640</v>
      </c>
      <c r="D72" s="99">
        <v>5</v>
      </c>
      <c r="E72" s="99">
        <v>7</v>
      </c>
      <c r="F72" s="99"/>
      <c r="G72" s="214" t="s">
        <v>3438</v>
      </c>
      <c r="H72" s="99">
        <v>500</v>
      </c>
      <c r="I72" s="175">
        <v>6</v>
      </c>
      <c r="J72" s="20"/>
      <c r="K72" s="20"/>
      <c r="L72" s="20"/>
      <c r="M72" s="20"/>
      <c r="N72" s="20"/>
      <c r="O72" s="230" t="s">
        <v>3650</v>
      </c>
      <c r="P72" s="189" t="s">
        <v>150</v>
      </c>
      <c r="Q72" s="325"/>
      <c r="R72" s="325"/>
      <c r="S72" s="325"/>
    </row>
    <row r="73" spans="1:20" ht="22.5" customHeight="1">
      <c r="A73" s="99" t="s">
        <v>7578</v>
      </c>
      <c r="B73" s="99" t="s">
        <v>822</v>
      </c>
      <c r="C73" s="107" t="s">
        <v>11508</v>
      </c>
      <c r="D73" s="99">
        <v>5</v>
      </c>
      <c r="E73" s="99">
        <v>7</v>
      </c>
      <c r="F73" s="99"/>
      <c r="G73" s="212" t="s">
        <v>7669</v>
      </c>
      <c r="H73" s="99">
        <v>500</v>
      </c>
      <c r="I73" s="99">
        <v>9</v>
      </c>
      <c r="J73" s="20"/>
      <c r="K73" s="20"/>
      <c r="L73" s="20"/>
      <c r="M73" s="20"/>
      <c r="N73" s="20"/>
      <c r="O73" s="230" t="s">
        <v>4496</v>
      </c>
      <c r="P73" s="189" t="s">
        <v>7703</v>
      </c>
      <c r="Q73" s="212" t="s">
        <v>84</v>
      </c>
      <c r="R73" s="325"/>
      <c r="S73" s="325"/>
    </row>
    <row r="74" spans="1:20" ht="22.5" customHeight="1">
      <c r="A74" s="99" t="s">
        <v>47</v>
      </c>
      <c r="B74" s="99" t="s">
        <v>79</v>
      </c>
      <c r="C74" s="107" t="s">
        <v>7641</v>
      </c>
      <c r="D74" s="99">
        <v>5</v>
      </c>
      <c r="E74" s="99">
        <v>7</v>
      </c>
      <c r="F74" s="99"/>
      <c r="G74" s="214" t="s">
        <v>12208</v>
      </c>
      <c r="H74" s="99">
        <v>490</v>
      </c>
      <c r="I74" s="99">
        <v>7</v>
      </c>
      <c r="J74" s="20"/>
      <c r="K74" s="20"/>
      <c r="L74" s="20"/>
      <c r="M74" s="20"/>
      <c r="N74" s="20"/>
      <c r="O74" s="230" t="s">
        <v>227</v>
      </c>
      <c r="P74" s="189" t="s">
        <v>3673</v>
      </c>
      <c r="Q74" s="214" t="s">
        <v>10958</v>
      </c>
      <c r="R74" s="270"/>
      <c r="S74" s="270"/>
    </row>
    <row r="75" spans="1:20" ht="22.5" customHeight="1">
      <c r="A75" s="99" t="s">
        <v>4864</v>
      </c>
      <c r="B75" s="99" t="s">
        <v>3663</v>
      </c>
      <c r="C75" s="107" t="s">
        <v>7642</v>
      </c>
      <c r="D75" s="99">
        <v>4</v>
      </c>
      <c r="E75" s="99">
        <v>6</v>
      </c>
      <c r="F75" s="99"/>
      <c r="G75" s="212" t="s">
        <v>12700</v>
      </c>
      <c r="H75" s="99">
        <v>490</v>
      </c>
      <c r="I75" s="99">
        <v>4</v>
      </c>
      <c r="J75" s="20"/>
      <c r="K75" s="20"/>
      <c r="L75" s="20"/>
      <c r="M75" s="20"/>
      <c r="N75" s="20"/>
      <c r="O75" s="230" t="s">
        <v>4060</v>
      </c>
      <c r="P75" s="189" t="s">
        <v>4830</v>
      </c>
      <c r="Q75" s="212" t="s">
        <v>1441</v>
      </c>
      <c r="R75" s="325"/>
      <c r="S75" s="325"/>
    </row>
    <row r="76" spans="1:20" ht="22.5" customHeight="1">
      <c r="B76" s="99" t="s">
        <v>79</v>
      </c>
      <c r="C76" s="107" t="s">
        <v>83</v>
      </c>
      <c r="D76" s="99">
        <v>4</v>
      </c>
      <c r="E76" s="99">
        <v>6</v>
      </c>
      <c r="F76" s="99" t="s">
        <v>7643</v>
      </c>
      <c r="G76" s="214" t="s">
        <v>84</v>
      </c>
      <c r="H76" s="99">
        <v>473</v>
      </c>
      <c r="I76" s="175">
        <v>5</v>
      </c>
      <c r="J76" s="20"/>
      <c r="K76" s="20"/>
      <c r="L76" s="20"/>
      <c r="M76" s="20"/>
      <c r="N76" s="20"/>
      <c r="O76" s="230" t="s">
        <v>4811</v>
      </c>
      <c r="P76" s="189" t="s">
        <v>3801</v>
      </c>
      <c r="Q76" s="214" t="s">
        <v>12220</v>
      </c>
      <c r="R76" s="325"/>
      <c r="S76" s="325"/>
    </row>
    <row r="77" spans="1:20" ht="22.5" customHeight="1">
      <c r="A77" s="99" t="s">
        <v>25</v>
      </c>
      <c r="B77" s="99" t="s">
        <v>79</v>
      </c>
      <c r="C77" s="107" t="s">
        <v>7644</v>
      </c>
      <c r="D77" s="99">
        <v>6</v>
      </c>
      <c r="E77" s="99">
        <v>6</v>
      </c>
      <c r="F77" s="99"/>
      <c r="G77" s="214" t="s">
        <v>3446</v>
      </c>
      <c r="H77" s="99">
        <v>470</v>
      </c>
      <c r="I77" s="99">
        <v>6</v>
      </c>
      <c r="J77" s="20"/>
      <c r="K77" s="20"/>
      <c r="L77" s="20"/>
      <c r="M77" s="20"/>
      <c r="N77" s="20"/>
      <c r="O77" s="230" t="s">
        <v>148</v>
      </c>
      <c r="P77" s="189" t="s">
        <v>11619</v>
      </c>
      <c r="Q77" s="214" t="s">
        <v>12203</v>
      </c>
      <c r="R77" s="325"/>
      <c r="S77" s="325"/>
    </row>
    <row r="78" spans="1:20" ht="22.5" customHeight="1">
      <c r="A78" s="99" t="s">
        <v>4626</v>
      </c>
      <c r="B78" s="99" t="s">
        <v>822</v>
      </c>
      <c r="C78" s="107" t="s">
        <v>7645</v>
      </c>
      <c r="D78" s="99">
        <v>4</v>
      </c>
      <c r="E78" s="99">
        <v>6</v>
      </c>
      <c r="F78" s="99"/>
      <c r="G78" s="212" t="s">
        <v>12209</v>
      </c>
      <c r="H78" s="99">
        <v>470</v>
      </c>
      <c r="I78" s="99">
        <v>3</v>
      </c>
      <c r="J78" s="20"/>
      <c r="K78" s="20"/>
      <c r="L78" s="20"/>
      <c r="M78" s="20"/>
      <c r="N78" s="20"/>
      <c r="O78" s="230" t="s">
        <v>7646</v>
      </c>
      <c r="P78" s="189" t="s">
        <v>136</v>
      </c>
      <c r="Q78" s="212" t="s">
        <v>55</v>
      </c>
      <c r="R78" s="270"/>
      <c r="S78" s="325"/>
    </row>
    <row r="79" spans="1:20" ht="22.5" customHeight="1">
      <c r="A79" s="99" t="s">
        <v>6222</v>
      </c>
      <c r="B79" s="99" t="s">
        <v>822</v>
      </c>
      <c r="C79" s="107" t="s">
        <v>7647</v>
      </c>
      <c r="D79" s="99">
        <v>4</v>
      </c>
      <c r="E79" s="99">
        <v>6</v>
      </c>
      <c r="F79" s="99"/>
      <c r="G79" s="212" t="s">
        <v>12701</v>
      </c>
      <c r="H79" s="99">
        <v>460</v>
      </c>
      <c r="I79" s="99">
        <v>4</v>
      </c>
      <c r="J79" s="20"/>
      <c r="K79" s="20"/>
      <c r="L79" s="20"/>
      <c r="M79" s="20"/>
      <c r="N79" s="20"/>
      <c r="O79" s="230" t="s">
        <v>6139</v>
      </c>
      <c r="P79" s="189" t="s">
        <v>7648</v>
      </c>
      <c r="Q79" s="212" t="s">
        <v>1333</v>
      </c>
      <c r="R79" s="325"/>
      <c r="S79" s="325"/>
    </row>
    <row r="80" spans="1:20" ht="22.5" customHeight="1">
      <c r="A80" s="99" t="s">
        <v>1331</v>
      </c>
      <c r="B80" s="99" t="s">
        <v>822</v>
      </c>
      <c r="C80" s="107" t="s">
        <v>7649</v>
      </c>
      <c r="D80" s="99">
        <v>4</v>
      </c>
      <c r="E80" s="99">
        <v>6</v>
      </c>
      <c r="F80" s="99"/>
      <c r="G80" s="212" t="s">
        <v>3428</v>
      </c>
      <c r="H80" s="99">
        <v>440</v>
      </c>
      <c r="I80" s="99">
        <v>4</v>
      </c>
      <c r="J80" s="20"/>
      <c r="K80" s="20"/>
      <c r="L80" s="20"/>
      <c r="M80" s="20"/>
      <c r="N80" s="20"/>
      <c r="O80" s="230" t="s">
        <v>26</v>
      </c>
      <c r="P80" s="189" t="s">
        <v>5279</v>
      </c>
      <c r="Q80" s="214" t="s">
        <v>12219</v>
      </c>
      <c r="R80" s="212" t="s">
        <v>13202</v>
      </c>
      <c r="S80" s="325"/>
    </row>
    <row r="81" spans="1:20" ht="22.5" customHeight="1">
      <c r="A81" s="99" t="s">
        <v>4703</v>
      </c>
      <c r="B81" s="99" t="s">
        <v>85</v>
      </c>
      <c r="C81" s="107" t="s">
        <v>7650</v>
      </c>
      <c r="D81" s="99">
        <v>4</v>
      </c>
      <c r="E81" s="99">
        <v>6</v>
      </c>
      <c r="F81" s="99"/>
      <c r="G81" s="212" t="s">
        <v>3633</v>
      </c>
      <c r="H81" s="99">
        <v>380</v>
      </c>
      <c r="I81" s="175">
        <v>4</v>
      </c>
      <c r="J81" s="20"/>
      <c r="K81" s="20"/>
      <c r="L81" s="20"/>
      <c r="M81" s="20"/>
      <c r="N81" s="20"/>
      <c r="O81" s="230" t="s">
        <v>2336</v>
      </c>
      <c r="P81" s="189" t="s">
        <v>7607</v>
      </c>
      <c r="Q81" s="367"/>
      <c r="R81" s="325"/>
      <c r="S81" s="325"/>
    </row>
    <row r="82" spans="1:20" ht="22.5" customHeight="1">
      <c r="A82" s="99" t="s">
        <v>11498</v>
      </c>
      <c r="B82" s="99" t="s">
        <v>11511</v>
      </c>
      <c r="C82" s="107" t="s">
        <v>11518</v>
      </c>
      <c r="D82" s="99">
        <v>10</v>
      </c>
      <c r="E82" s="99">
        <v>10</v>
      </c>
      <c r="F82" s="99"/>
      <c r="G82" s="222" t="s">
        <v>11517</v>
      </c>
      <c r="H82" s="99">
        <v>370</v>
      </c>
      <c r="I82" s="175">
        <v>7</v>
      </c>
      <c r="J82" s="13"/>
      <c r="K82" s="13"/>
      <c r="L82" s="13"/>
      <c r="M82" s="13"/>
      <c r="N82" s="13"/>
      <c r="O82" s="230" t="s">
        <v>11519</v>
      </c>
      <c r="P82" s="189" t="s">
        <v>11515</v>
      </c>
      <c r="Q82" s="212" t="s">
        <v>1723</v>
      </c>
      <c r="R82" s="325"/>
      <c r="S82" s="325"/>
    </row>
    <row r="83" spans="1:20" ht="22.5" customHeight="1">
      <c r="A83" s="99" t="s">
        <v>4638</v>
      </c>
      <c r="B83" s="99" t="s">
        <v>3657</v>
      </c>
      <c r="C83" s="107" t="s">
        <v>7651</v>
      </c>
      <c r="D83" s="99">
        <v>4</v>
      </c>
      <c r="E83" s="99">
        <v>6</v>
      </c>
      <c r="F83" s="99"/>
      <c r="G83" s="212" t="s">
        <v>12210</v>
      </c>
      <c r="H83" s="99">
        <v>360</v>
      </c>
      <c r="I83" s="99">
        <v>6</v>
      </c>
      <c r="J83" s="20"/>
      <c r="K83" s="20"/>
      <c r="L83" s="20"/>
      <c r="M83" s="20"/>
      <c r="N83" s="20"/>
      <c r="O83" s="230" t="s">
        <v>1906</v>
      </c>
      <c r="P83" s="189" t="s">
        <v>4429</v>
      </c>
      <c r="Q83" s="270"/>
      <c r="R83" s="270"/>
      <c r="S83" s="270"/>
      <c r="T83" s="368"/>
    </row>
    <row r="84" spans="1:20" ht="22.5" customHeight="1">
      <c r="A84" s="99" t="s">
        <v>4703</v>
      </c>
      <c r="B84" s="99" t="s">
        <v>85</v>
      </c>
      <c r="C84" s="107" t="s">
        <v>7685</v>
      </c>
      <c r="D84" s="99">
        <v>3</v>
      </c>
      <c r="E84" s="99">
        <v>5</v>
      </c>
      <c r="F84" s="99"/>
      <c r="G84" s="212" t="s">
        <v>3634</v>
      </c>
      <c r="H84" s="99">
        <v>360</v>
      </c>
      <c r="I84" s="175">
        <v>3</v>
      </c>
      <c r="J84" s="20"/>
      <c r="K84" s="20"/>
      <c r="L84" s="20"/>
      <c r="M84" s="20"/>
      <c r="N84" s="20"/>
      <c r="O84" s="230" t="s">
        <v>2336</v>
      </c>
      <c r="P84" s="189" t="s">
        <v>7686</v>
      </c>
      <c r="Q84" s="367"/>
      <c r="R84" s="325"/>
      <c r="S84" s="325"/>
    </row>
    <row r="85" spans="1:20" ht="22.5" customHeight="1">
      <c r="A85" s="99" t="s">
        <v>11287</v>
      </c>
      <c r="B85" s="99" t="s">
        <v>11296</v>
      </c>
      <c r="C85" s="107" t="s">
        <v>11289</v>
      </c>
      <c r="D85" s="99">
        <v>10</v>
      </c>
      <c r="E85" s="99">
        <v>10</v>
      </c>
      <c r="F85" s="99"/>
      <c r="G85" s="222" t="s">
        <v>11879</v>
      </c>
      <c r="H85" s="99">
        <v>360</v>
      </c>
      <c r="I85" s="175">
        <v>4</v>
      </c>
      <c r="J85" s="13"/>
      <c r="K85" s="13"/>
      <c r="L85" s="13"/>
      <c r="M85" s="13"/>
      <c r="N85" s="13"/>
      <c r="O85" s="230" t="s">
        <v>11297</v>
      </c>
      <c r="P85" s="189" t="s">
        <v>11293</v>
      </c>
      <c r="Q85" s="212" t="s">
        <v>12688</v>
      </c>
      <c r="R85" s="325"/>
      <c r="S85" s="325"/>
      <c r="T85" s="213" t="s">
        <v>11298</v>
      </c>
    </row>
    <row r="86" spans="1:20" ht="22.5" customHeight="1">
      <c r="B86" s="99" t="s">
        <v>85</v>
      </c>
      <c r="C86" s="107" t="s">
        <v>86</v>
      </c>
      <c r="D86" s="99">
        <v>3</v>
      </c>
      <c r="E86" s="99">
        <v>5</v>
      </c>
      <c r="F86" s="99" t="s">
        <v>7687</v>
      </c>
      <c r="G86" s="214" t="s">
        <v>12211</v>
      </c>
      <c r="H86" s="99">
        <v>350</v>
      </c>
      <c r="I86" s="175">
        <v>3</v>
      </c>
      <c r="J86" s="20"/>
      <c r="K86" s="20"/>
      <c r="L86" s="20"/>
      <c r="M86" s="20"/>
      <c r="N86" s="20"/>
      <c r="O86" s="230" t="s">
        <v>87</v>
      </c>
      <c r="P86" s="189" t="s">
        <v>3758</v>
      </c>
      <c r="Q86" s="325"/>
      <c r="R86" s="325"/>
      <c r="S86" s="325"/>
    </row>
    <row r="87" spans="1:20" ht="22.5" customHeight="1">
      <c r="A87" s="99" t="s">
        <v>11148</v>
      </c>
      <c r="B87" s="99" t="s">
        <v>11149</v>
      </c>
      <c r="C87" s="107" t="s">
        <v>11290</v>
      </c>
      <c r="D87" s="99">
        <v>3</v>
      </c>
      <c r="E87" s="99">
        <v>5</v>
      </c>
      <c r="F87" s="99"/>
      <c r="G87" s="212" t="s">
        <v>11151</v>
      </c>
      <c r="H87" s="99">
        <v>350</v>
      </c>
      <c r="I87" s="175">
        <v>5</v>
      </c>
      <c r="J87" s="20"/>
      <c r="K87" s="20"/>
      <c r="L87" s="20"/>
      <c r="M87" s="20"/>
      <c r="N87" s="20"/>
      <c r="O87" s="230" t="s">
        <v>11152</v>
      </c>
      <c r="P87" s="189" t="s">
        <v>11153</v>
      </c>
      <c r="Q87" s="325"/>
      <c r="R87" s="325"/>
      <c r="S87" s="325"/>
      <c r="T87" s="213" t="s">
        <v>11154</v>
      </c>
    </row>
    <row r="88" spans="1:20" ht="22.5" customHeight="1">
      <c r="A88" s="99" t="s">
        <v>11498</v>
      </c>
      <c r="B88" s="99" t="s">
        <v>11511</v>
      </c>
      <c r="C88" s="107" t="s">
        <v>11510</v>
      </c>
      <c r="D88" s="99">
        <v>9</v>
      </c>
      <c r="E88" s="99">
        <v>9</v>
      </c>
      <c r="F88" s="99"/>
      <c r="G88" s="222" t="s">
        <v>11880</v>
      </c>
      <c r="H88" s="99">
        <v>350</v>
      </c>
      <c r="I88" s="175">
        <v>7</v>
      </c>
      <c r="J88" s="13"/>
      <c r="K88" s="13"/>
      <c r="L88" s="13"/>
      <c r="M88" s="13"/>
      <c r="N88" s="13"/>
      <c r="O88" s="230" t="s">
        <v>11512</v>
      </c>
      <c r="P88" s="189" t="s">
        <v>203</v>
      </c>
      <c r="Q88" s="325"/>
      <c r="R88" s="325"/>
      <c r="S88" s="325"/>
    </row>
    <row r="89" spans="1:20" ht="22.5" customHeight="1">
      <c r="B89" s="99" t="s">
        <v>85</v>
      </c>
      <c r="C89" s="107" t="s">
        <v>88</v>
      </c>
      <c r="D89" s="99">
        <v>3</v>
      </c>
      <c r="E89" s="99">
        <v>5</v>
      </c>
      <c r="F89" s="99"/>
      <c r="G89" s="214" t="s">
        <v>89</v>
      </c>
      <c r="H89" s="99">
        <v>330</v>
      </c>
      <c r="I89" s="99">
        <v>3</v>
      </c>
      <c r="J89" s="20"/>
      <c r="K89" s="20"/>
      <c r="L89" s="20"/>
      <c r="M89" s="20"/>
      <c r="N89" s="20"/>
      <c r="O89" s="230" t="s">
        <v>3658</v>
      </c>
      <c r="P89" s="189" t="s">
        <v>3919</v>
      </c>
      <c r="Q89" s="325"/>
      <c r="R89" s="325"/>
      <c r="S89" s="325"/>
    </row>
    <row r="90" spans="1:20" ht="22.5" customHeight="1">
      <c r="A90" s="99" t="s">
        <v>25</v>
      </c>
      <c r="B90" s="99" t="s">
        <v>85</v>
      </c>
      <c r="C90" s="107" t="s">
        <v>7652</v>
      </c>
      <c r="D90" s="99">
        <v>2</v>
      </c>
      <c r="E90" s="99">
        <v>4</v>
      </c>
      <c r="F90" s="99"/>
      <c r="G90" s="214" t="s">
        <v>3447</v>
      </c>
      <c r="H90" s="99">
        <v>330</v>
      </c>
      <c r="I90" s="175">
        <v>4</v>
      </c>
      <c r="J90" s="20"/>
      <c r="K90" s="20"/>
      <c r="L90" s="20"/>
      <c r="M90" s="20"/>
      <c r="N90" s="20"/>
      <c r="O90" s="230" t="s">
        <v>148</v>
      </c>
      <c r="P90" s="189" t="s">
        <v>11619</v>
      </c>
      <c r="Q90" s="214" t="s">
        <v>3446</v>
      </c>
      <c r="R90" s="325"/>
      <c r="S90" s="325"/>
    </row>
    <row r="91" spans="1:20" ht="22.5" customHeight="1">
      <c r="A91" s="99" t="s">
        <v>69</v>
      </c>
      <c r="B91" s="99" t="s">
        <v>85</v>
      </c>
      <c r="C91" s="107" t="s">
        <v>7653</v>
      </c>
      <c r="D91" s="99">
        <v>3</v>
      </c>
      <c r="E91" s="99">
        <v>5</v>
      </c>
      <c r="F91" s="99"/>
      <c r="G91" s="214" t="s">
        <v>12212</v>
      </c>
      <c r="H91" s="99">
        <v>300</v>
      </c>
      <c r="I91" s="99">
        <v>6</v>
      </c>
      <c r="J91" s="20"/>
      <c r="K91" s="20"/>
      <c r="L91" s="20"/>
      <c r="M91" s="20"/>
      <c r="N91" s="20"/>
      <c r="O91" s="230" t="s">
        <v>227</v>
      </c>
      <c r="P91" s="189" t="s">
        <v>5040</v>
      </c>
      <c r="Q91" s="214" t="s">
        <v>12201</v>
      </c>
      <c r="R91" s="325"/>
      <c r="S91" s="325"/>
      <c r="T91" s="213" t="s">
        <v>11109</v>
      </c>
    </row>
    <row r="92" spans="1:20" ht="22.5" customHeight="1">
      <c r="A92" s="99" t="s">
        <v>4630</v>
      </c>
      <c r="B92" s="99" t="s">
        <v>3657</v>
      </c>
      <c r="C92" s="107" t="s">
        <v>7656</v>
      </c>
      <c r="D92" s="99">
        <v>3</v>
      </c>
      <c r="E92" s="99">
        <v>5</v>
      </c>
      <c r="F92" s="99"/>
      <c r="G92" s="214" t="s">
        <v>12213</v>
      </c>
      <c r="H92" s="99">
        <v>300</v>
      </c>
      <c r="I92" s="99">
        <v>8</v>
      </c>
      <c r="J92" s="20"/>
      <c r="K92" s="20"/>
      <c r="L92" s="20"/>
      <c r="M92" s="20"/>
      <c r="N92" s="20"/>
      <c r="O92" s="230" t="s">
        <v>3659</v>
      </c>
      <c r="P92" s="189" t="s">
        <v>4405</v>
      </c>
      <c r="Q92" s="270"/>
      <c r="R92" s="270"/>
      <c r="S92" s="325"/>
    </row>
    <row r="93" spans="1:20" ht="22.5" customHeight="1">
      <c r="A93" s="99" t="s">
        <v>7695</v>
      </c>
      <c r="B93" s="99" t="s">
        <v>3657</v>
      </c>
      <c r="C93" s="107" t="s">
        <v>7699</v>
      </c>
      <c r="D93" s="99">
        <v>3</v>
      </c>
      <c r="E93" s="99">
        <v>5</v>
      </c>
      <c r="F93" s="99"/>
      <c r="G93" s="212" t="s">
        <v>7580</v>
      </c>
      <c r="H93" s="99">
        <v>300</v>
      </c>
      <c r="I93" s="99">
        <v>9</v>
      </c>
      <c r="J93" s="20"/>
      <c r="K93" s="20"/>
      <c r="L93" s="20"/>
      <c r="M93" s="20"/>
      <c r="N93" s="20"/>
      <c r="O93" s="230" t="s">
        <v>3655</v>
      </c>
      <c r="P93" s="189" t="s">
        <v>7667</v>
      </c>
      <c r="Q93" s="212"/>
      <c r="R93" s="325"/>
      <c r="S93" s="325"/>
    </row>
    <row r="94" spans="1:20" ht="22.5" customHeight="1">
      <c r="A94" s="99" t="s">
        <v>12081</v>
      </c>
      <c r="B94" s="99" t="s">
        <v>12101</v>
      </c>
      <c r="C94" s="295" t="s">
        <v>12105</v>
      </c>
      <c r="D94" s="99">
        <v>8</v>
      </c>
      <c r="E94" s="99">
        <v>6</v>
      </c>
      <c r="F94" s="99"/>
      <c r="G94" s="222" t="s">
        <v>12100</v>
      </c>
      <c r="H94" s="99">
        <v>300</v>
      </c>
      <c r="I94" s="99">
        <v>5</v>
      </c>
      <c r="J94" s="20"/>
      <c r="K94" s="20"/>
      <c r="L94" s="20"/>
      <c r="M94" s="20"/>
      <c r="N94" s="20"/>
      <c r="O94" s="268" t="s">
        <v>12103</v>
      </c>
      <c r="P94" s="189" t="s">
        <v>12102</v>
      </c>
      <c r="Q94" s="212"/>
      <c r="R94" s="325"/>
      <c r="S94" s="325"/>
      <c r="T94" s="349" t="s">
        <v>12104</v>
      </c>
    </row>
    <row r="95" spans="1:20" ht="22.5" customHeight="1">
      <c r="A95" s="99" t="s">
        <v>12081</v>
      </c>
      <c r="B95" s="99" t="s">
        <v>12101</v>
      </c>
      <c r="C95" s="107" t="s">
        <v>12118</v>
      </c>
      <c r="D95" s="99">
        <v>8</v>
      </c>
      <c r="E95" s="99">
        <v>6</v>
      </c>
      <c r="F95" s="99"/>
      <c r="G95" s="222" t="s">
        <v>12117</v>
      </c>
      <c r="H95" s="99">
        <v>300</v>
      </c>
      <c r="I95" s="99">
        <v>5</v>
      </c>
      <c r="J95" s="20"/>
      <c r="K95" s="20"/>
      <c r="L95" s="20"/>
      <c r="M95" s="20"/>
      <c r="N95" s="20"/>
      <c r="O95" s="268" t="s">
        <v>12103</v>
      </c>
      <c r="P95" s="189" t="s">
        <v>12119</v>
      </c>
      <c r="Q95" s="212"/>
      <c r="R95" s="325"/>
      <c r="S95" s="325"/>
      <c r="T95" s="349" t="s">
        <v>12104</v>
      </c>
    </row>
    <row r="96" spans="1:20" ht="22.5" customHeight="1">
      <c r="A96" s="99" t="s">
        <v>90</v>
      </c>
      <c r="B96" s="99" t="s">
        <v>3657</v>
      </c>
      <c r="C96" s="107" t="s">
        <v>7657</v>
      </c>
      <c r="D96" s="99">
        <v>2</v>
      </c>
      <c r="E96" s="99">
        <v>4</v>
      </c>
      <c r="F96" s="99"/>
      <c r="G96" s="219" t="s">
        <v>91</v>
      </c>
      <c r="H96" s="99">
        <v>280</v>
      </c>
      <c r="I96" s="99">
        <v>3</v>
      </c>
      <c r="J96" s="20"/>
      <c r="K96" s="20"/>
      <c r="L96" s="20"/>
      <c r="M96" s="20"/>
      <c r="N96" s="20"/>
      <c r="O96" s="230" t="s">
        <v>127</v>
      </c>
      <c r="P96" s="189" t="s">
        <v>7599</v>
      </c>
      <c r="Q96" s="212" t="s">
        <v>92</v>
      </c>
      <c r="R96" s="214" t="s">
        <v>13193</v>
      </c>
      <c r="S96" s="325"/>
    </row>
    <row r="97" spans="1:20" ht="22.5" customHeight="1">
      <c r="A97" s="99" t="s">
        <v>7578</v>
      </c>
      <c r="B97" s="99" t="s">
        <v>3657</v>
      </c>
      <c r="C97" s="107" t="s">
        <v>7664</v>
      </c>
      <c r="D97" s="99">
        <v>2</v>
      </c>
      <c r="E97" s="99">
        <v>4</v>
      </c>
      <c r="F97" s="99"/>
      <c r="G97" s="212" t="s">
        <v>12702</v>
      </c>
      <c r="H97" s="99">
        <v>280</v>
      </c>
      <c r="I97" s="99">
        <v>9</v>
      </c>
      <c r="J97" s="20"/>
      <c r="K97" s="20"/>
      <c r="L97" s="20"/>
      <c r="M97" s="20"/>
      <c r="N97" s="20"/>
      <c r="O97" s="230" t="s">
        <v>3648</v>
      </c>
      <c r="P97" s="189" t="s">
        <v>7665</v>
      </c>
      <c r="Q97" s="212"/>
      <c r="R97" s="325"/>
      <c r="S97" s="325"/>
    </row>
    <row r="98" spans="1:20" ht="22.5" customHeight="1">
      <c r="A98" s="99" t="s">
        <v>12081</v>
      </c>
      <c r="B98" s="99" t="s">
        <v>12101</v>
      </c>
      <c r="C98" s="361" t="s">
        <v>12129</v>
      </c>
      <c r="D98" s="99">
        <v>8</v>
      </c>
      <c r="E98" s="99">
        <v>8</v>
      </c>
      <c r="F98" s="99"/>
      <c r="G98" s="222" t="s">
        <v>12142</v>
      </c>
      <c r="H98" s="99">
        <v>280</v>
      </c>
      <c r="I98" s="99">
        <v>4</v>
      </c>
      <c r="J98" s="20"/>
      <c r="K98" s="20"/>
      <c r="L98" s="20"/>
      <c r="M98" s="20"/>
      <c r="N98" s="20"/>
      <c r="O98" s="230" t="s">
        <v>12130</v>
      </c>
      <c r="P98" s="189" t="s">
        <v>12131</v>
      </c>
      <c r="Q98" s="212"/>
      <c r="R98" s="325"/>
      <c r="S98" s="325"/>
    </row>
    <row r="99" spans="1:20" ht="22.5" customHeight="1">
      <c r="A99" s="196" t="s">
        <v>13246</v>
      </c>
      <c r="B99" s="196" t="s">
        <v>13248</v>
      </c>
      <c r="C99" s="107" t="s">
        <v>13253</v>
      </c>
      <c r="D99" s="196">
        <v>6</v>
      </c>
      <c r="E99" s="196">
        <v>6</v>
      </c>
      <c r="F99" s="196"/>
      <c r="G99" s="222" t="s">
        <v>13250</v>
      </c>
      <c r="H99" s="99">
        <v>280</v>
      </c>
      <c r="I99" s="410">
        <v>3</v>
      </c>
      <c r="J99" s="13"/>
      <c r="K99" s="13"/>
      <c r="L99" s="13"/>
      <c r="M99" s="13"/>
      <c r="N99" s="13"/>
      <c r="O99" s="282" t="s">
        <v>13251</v>
      </c>
      <c r="P99" s="283" t="s">
        <v>13252</v>
      </c>
      <c r="Q99" s="358"/>
      <c r="R99" s="358"/>
      <c r="S99" s="411"/>
      <c r="T99" s="412"/>
    </row>
    <row r="100" spans="1:20" ht="22.5" customHeight="1">
      <c r="B100" s="99" t="s">
        <v>85</v>
      </c>
      <c r="C100" s="107" t="s">
        <v>93</v>
      </c>
      <c r="D100" s="99">
        <v>2</v>
      </c>
      <c r="E100" s="99">
        <v>4</v>
      </c>
      <c r="F100" s="99"/>
      <c r="G100" s="214" t="s">
        <v>94</v>
      </c>
      <c r="H100" s="99">
        <v>260</v>
      </c>
      <c r="I100" s="175">
        <v>3</v>
      </c>
      <c r="J100" s="20"/>
      <c r="K100" s="20"/>
      <c r="L100" s="20"/>
      <c r="M100" s="20"/>
      <c r="N100" s="20"/>
      <c r="O100" s="230" t="s">
        <v>7658</v>
      </c>
      <c r="P100" s="189" t="s">
        <v>7688</v>
      </c>
      <c r="Q100" s="325"/>
      <c r="R100" s="325"/>
      <c r="S100" s="325"/>
    </row>
    <row r="101" spans="1:20" ht="22.5" customHeight="1">
      <c r="A101" s="99" t="s">
        <v>3661</v>
      </c>
      <c r="B101" s="99" t="s">
        <v>3657</v>
      </c>
      <c r="C101" s="107" t="s">
        <v>95</v>
      </c>
      <c r="D101" s="99">
        <v>6</v>
      </c>
      <c r="E101" s="99">
        <v>8</v>
      </c>
      <c r="F101" s="99"/>
      <c r="G101" s="212" t="s">
        <v>3448</v>
      </c>
      <c r="H101" s="99">
        <v>260</v>
      </c>
      <c r="I101" s="175">
        <v>6</v>
      </c>
      <c r="J101" s="20"/>
      <c r="K101" s="20"/>
      <c r="L101" s="20"/>
      <c r="M101" s="20"/>
      <c r="N101" s="20"/>
      <c r="O101" s="230" t="s">
        <v>3738</v>
      </c>
      <c r="P101" s="189" t="s">
        <v>4429</v>
      </c>
      <c r="Q101" s="212" t="s">
        <v>3422</v>
      </c>
      <c r="R101" s="251" t="s">
        <v>3418</v>
      </c>
      <c r="S101" s="325"/>
    </row>
    <row r="102" spans="1:20" ht="22.5" customHeight="1">
      <c r="A102" s="99" t="s">
        <v>12042</v>
      </c>
      <c r="B102" s="99" t="s">
        <v>12101</v>
      </c>
      <c r="C102" s="107" t="s">
        <v>12133</v>
      </c>
      <c r="D102" s="99">
        <v>8</v>
      </c>
      <c r="E102" s="99">
        <v>8</v>
      </c>
      <c r="F102" s="99"/>
      <c r="G102" s="222" t="s">
        <v>12143</v>
      </c>
      <c r="H102" s="99">
        <v>260</v>
      </c>
      <c r="I102" s="99">
        <v>4</v>
      </c>
      <c r="J102" s="20"/>
      <c r="K102" s="20"/>
      <c r="L102" s="20"/>
      <c r="M102" s="20"/>
      <c r="N102" s="20"/>
      <c r="O102" s="230" t="s">
        <v>12132</v>
      </c>
      <c r="P102" s="189" t="s">
        <v>12134</v>
      </c>
      <c r="Q102" s="212"/>
      <c r="R102" s="325"/>
      <c r="S102" s="325"/>
    </row>
    <row r="103" spans="1:20" ht="22.5" customHeight="1">
      <c r="A103" s="196" t="s">
        <v>13246</v>
      </c>
      <c r="B103" s="196" t="s">
        <v>13248</v>
      </c>
      <c r="C103" s="408" t="s">
        <v>13249</v>
      </c>
      <c r="D103" s="196">
        <v>2</v>
      </c>
      <c r="E103" s="196">
        <v>4</v>
      </c>
      <c r="F103" s="196"/>
      <c r="G103" s="222" t="s">
        <v>13247</v>
      </c>
      <c r="H103" s="99">
        <v>260</v>
      </c>
      <c r="I103" s="196">
        <v>3</v>
      </c>
      <c r="J103" s="3"/>
      <c r="K103" s="3"/>
      <c r="L103" s="3"/>
      <c r="M103" s="3"/>
      <c r="N103" s="3"/>
      <c r="O103" s="230" t="s">
        <v>13245</v>
      </c>
      <c r="P103" s="283" t="s">
        <v>13244</v>
      </c>
      <c r="Q103" s="402" t="s">
        <v>536</v>
      </c>
      <c r="R103" s="248"/>
      <c r="S103" s="248"/>
      <c r="T103" s="409"/>
    </row>
    <row r="104" spans="1:20" ht="22.5" customHeight="1">
      <c r="B104" s="99" t="s">
        <v>85</v>
      </c>
      <c r="C104" s="107" t="s">
        <v>96</v>
      </c>
      <c r="D104" s="99">
        <v>2</v>
      </c>
      <c r="E104" s="99">
        <v>4</v>
      </c>
      <c r="F104" s="99"/>
      <c r="G104" s="214" t="s">
        <v>97</v>
      </c>
      <c r="H104" s="99">
        <v>250</v>
      </c>
      <c r="I104" s="99">
        <v>3</v>
      </c>
      <c r="J104" s="20"/>
      <c r="K104" s="20"/>
      <c r="L104" s="20"/>
      <c r="M104" s="20"/>
      <c r="N104" s="20"/>
      <c r="O104" s="230" t="s">
        <v>4108</v>
      </c>
      <c r="P104" s="189" t="s">
        <v>4541</v>
      </c>
      <c r="Q104" s="214" t="s">
        <v>10963</v>
      </c>
      <c r="R104" s="325"/>
      <c r="S104" s="325"/>
    </row>
    <row r="105" spans="1:20" ht="22.5" customHeight="1">
      <c r="A105" s="99" t="s">
        <v>11148</v>
      </c>
      <c r="B105" s="99" t="s">
        <v>11149</v>
      </c>
      <c r="C105" s="107" t="s">
        <v>11150</v>
      </c>
      <c r="D105" s="99">
        <v>1</v>
      </c>
      <c r="E105" s="99">
        <v>3</v>
      </c>
      <c r="F105" s="99"/>
      <c r="G105" s="212" t="s">
        <v>11157</v>
      </c>
      <c r="H105" s="99">
        <v>240</v>
      </c>
      <c r="I105" s="175">
        <v>3</v>
      </c>
      <c r="J105" s="20"/>
      <c r="K105" s="20"/>
      <c r="L105" s="20"/>
      <c r="M105" s="20"/>
      <c r="N105" s="20"/>
      <c r="O105" s="230" t="s">
        <v>11155</v>
      </c>
      <c r="P105" s="189" t="s">
        <v>8427</v>
      </c>
      <c r="Q105" s="325"/>
      <c r="R105" s="325"/>
      <c r="S105" s="325"/>
      <c r="T105" s="213" t="s">
        <v>11156</v>
      </c>
    </row>
    <row r="106" spans="1:20" ht="22.5" customHeight="1">
      <c r="A106" s="99" t="s">
        <v>98</v>
      </c>
      <c r="B106" s="99" t="s">
        <v>85</v>
      </c>
      <c r="C106" s="107" t="s">
        <v>99</v>
      </c>
      <c r="D106" s="99">
        <v>2</v>
      </c>
      <c r="E106" s="99">
        <v>4</v>
      </c>
      <c r="F106" s="99"/>
      <c r="G106" s="214" t="s">
        <v>3424</v>
      </c>
      <c r="H106" s="99">
        <v>230</v>
      </c>
      <c r="I106" s="175">
        <v>2</v>
      </c>
      <c r="J106" s="20"/>
      <c r="K106" s="20"/>
      <c r="L106" s="20"/>
      <c r="M106" s="20"/>
      <c r="N106" s="20"/>
      <c r="O106" s="230" t="s">
        <v>144</v>
      </c>
      <c r="P106" s="189" t="s">
        <v>136</v>
      </c>
      <c r="Q106" s="325"/>
      <c r="R106" s="325"/>
      <c r="S106" s="325"/>
    </row>
    <row r="107" spans="1:20" ht="22.5" customHeight="1">
      <c r="A107" s="99" t="s">
        <v>4626</v>
      </c>
      <c r="B107" s="99" t="s">
        <v>3657</v>
      </c>
      <c r="C107" s="107" t="s">
        <v>7689</v>
      </c>
      <c r="D107" s="99">
        <v>1</v>
      </c>
      <c r="E107" s="99">
        <v>3</v>
      </c>
      <c r="F107" s="99"/>
      <c r="G107" s="219" t="s">
        <v>12214</v>
      </c>
      <c r="H107" s="99">
        <v>230</v>
      </c>
      <c r="I107" s="99">
        <v>2</v>
      </c>
      <c r="J107" s="20"/>
      <c r="K107" s="20"/>
      <c r="L107" s="20"/>
      <c r="M107" s="20"/>
      <c r="N107" s="20"/>
      <c r="O107" s="230" t="s">
        <v>11620</v>
      </c>
      <c r="P107" s="189" t="s">
        <v>11923</v>
      </c>
      <c r="Q107" s="270"/>
      <c r="R107" s="270"/>
      <c r="S107" s="325"/>
    </row>
    <row r="108" spans="1:20" ht="22.5" customHeight="1">
      <c r="B108" s="99" t="s">
        <v>85</v>
      </c>
      <c r="C108" s="107" t="s">
        <v>100</v>
      </c>
      <c r="D108" s="99">
        <v>1</v>
      </c>
      <c r="E108" s="99">
        <v>3</v>
      </c>
      <c r="F108" s="99"/>
      <c r="G108" s="214" t="s">
        <v>101</v>
      </c>
      <c r="H108" s="99">
        <v>220</v>
      </c>
      <c r="I108" s="99">
        <v>2</v>
      </c>
      <c r="J108" s="20"/>
      <c r="K108" s="20"/>
      <c r="L108" s="20"/>
      <c r="M108" s="20"/>
      <c r="N108" s="20"/>
      <c r="O108" s="230" t="s">
        <v>4811</v>
      </c>
      <c r="P108" s="189" t="s">
        <v>3771</v>
      </c>
      <c r="Q108" s="325"/>
      <c r="R108" s="325"/>
      <c r="S108" s="325"/>
    </row>
    <row r="109" spans="1:20" ht="22.5" customHeight="1">
      <c r="A109" s="99" t="s">
        <v>7578</v>
      </c>
      <c r="B109" s="99" t="s">
        <v>3657</v>
      </c>
      <c r="C109" s="107" t="s">
        <v>7666</v>
      </c>
      <c r="D109" s="99">
        <v>1</v>
      </c>
      <c r="E109" s="99">
        <v>3</v>
      </c>
      <c r="F109" s="99"/>
      <c r="G109" s="212" t="s">
        <v>7583</v>
      </c>
      <c r="H109" s="99">
        <v>210</v>
      </c>
      <c r="I109" s="99">
        <v>9</v>
      </c>
      <c r="J109" s="20"/>
      <c r="K109" s="20"/>
      <c r="L109" s="20"/>
      <c r="M109" s="20"/>
      <c r="N109" s="20"/>
      <c r="O109" s="230" t="s">
        <v>4384</v>
      </c>
      <c r="P109" s="189" t="s">
        <v>7667</v>
      </c>
      <c r="Q109" s="212" t="s">
        <v>7580</v>
      </c>
      <c r="R109" s="325"/>
      <c r="S109" s="325"/>
    </row>
    <row r="110" spans="1:20" ht="22.5" customHeight="1">
      <c r="A110" s="99" t="s">
        <v>72</v>
      </c>
      <c r="B110" s="99" t="s">
        <v>4697</v>
      </c>
      <c r="C110" s="107" t="s">
        <v>7690</v>
      </c>
      <c r="D110" s="99">
        <v>1</v>
      </c>
      <c r="E110" s="99">
        <v>3</v>
      </c>
      <c r="F110" s="99"/>
      <c r="G110" s="219" t="s">
        <v>12215</v>
      </c>
      <c r="H110" s="99">
        <v>200</v>
      </c>
      <c r="I110" s="99">
        <v>2</v>
      </c>
      <c r="J110" s="20"/>
      <c r="K110" s="20"/>
      <c r="L110" s="20"/>
      <c r="M110" s="20"/>
      <c r="N110" s="20"/>
      <c r="O110" s="230" t="s">
        <v>3659</v>
      </c>
      <c r="P110" s="189" t="s">
        <v>4103</v>
      </c>
      <c r="Q110" s="270"/>
      <c r="R110" s="270"/>
      <c r="S110" s="325"/>
    </row>
    <row r="111" spans="1:20" ht="22.5" customHeight="1">
      <c r="A111" s="99" t="s">
        <v>11952</v>
      </c>
      <c r="B111" s="99" t="s">
        <v>12011</v>
      </c>
      <c r="C111" s="295" t="s">
        <v>12010</v>
      </c>
      <c r="D111" s="99">
        <v>6</v>
      </c>
      <c r="E111" s="99">
        <v>6</v>
      </c>
      <c r="F111" s="99"/>
      <c r="G111" s="222" t="s">
        <v>12008</v>
      </c>
      <c r="H111" s="99">
        <v>200</v>
      </c>
      <c r="I111" s="99">
        <v>3</v>
      </c>
      <c r="J111" s="13"/>
      <c r="K111" s="13"/>
      <c r="L111" s="13"/>
      <c r="M111" s="13"/>
      <c r="N111" s="13"/>
      <c r="O111" s="230" t="s">
        <v>12009</v>
      </c>
      <c r="P111" s="189" t="s">
        <v>4051</v>
      </c>
      <c r="Q111" s="212"/>
      <c r="T111" s="340"/>
    </row>
    <row r="112" spans="1:20" ht="22.5" customHeight="1">
      <c r="A112" s="99" t="s">
        <v>7695</v>
      </c>
      <c r="B112" s="99" t="s">
        <v>103</v>
      </c>
      <c r="C112" s="107" t="s">
        <v>7696</v>
      </c>
      <c r="D112" s="99">
        <v>3</v>
      </c>
      <c r="E112" s="99">
        <v>5</v>
      </c>
      <c r="F112" s="99"/>
      <c r="G112" s="212" t="s">
        <v>12703</v>
      </c>
      <c r="H112" s="99">
        <v>193</v>
      </c>
      <c r="I112" s="99">
        <v>9</v>
      </c>
      <c r="J112" s="20"/>
      <c r="K112" s="20"/>
      <c r="L112" s="20"/>
      <c r="M112" s="20"/>
      <c r="N112" s="20"/>
      <c r="O112" s="230" t="s">
        <v>3655</v>
      </c>
      <c r="P112" s="189" t="s">
        <v>7697</v>
      </c>
      <c r="Q112" s="212" t="s">
        <v>7581</v>
      </c>
      <c r="R112" s="212" t="s">
        <v>12704</v>
      </c>
      <c r="S112" s="325"/>
      <c r="T112" s="213" t="s">
        <v>7698</v>
      </c>
    </row>
    <row r="113" spans="1:20" ht="22.5" customHeight="1">
      <c r="A113" s="99" t="s">
        <v>102</v>
      </c>
      <c r="B113" s="99" t="s">
        <v>103</v>
      </c>
      <c r="C113" s="107" t="s">
        <v>7659</v>
      </c>
      <c r="D113" s="99">
        <v>5</v>
      </c>
      <c r="E113" s="99">
        <v>8</v>
      </c>
      <c r="F113" s="99"/>
      <c r="G113" s="214" t="s">
        <v>11509</v>
      </c>
      <c r="H113" s="99">
        <v>182</v>
      </c>
      <c r="I113" s="175">
        <v>3</v>
      </c>
      <c r="J113" s="20"/>
      <c r="K113" s="20"/>
      <c r="L113" s="20"/>
      <c r="M113" s="20"/>
      <c r="N113" s="20"/>
      <c r="O113" s="230" t="s">
        <v>227</v>
      </c>
      <c r="P113" s="189" t="s">
        <v>4529</v>
      </c>
      <c r="Q113" s="247" t="s">
        <v>3383</v>
      </c>
      <c r="R113" s="325"/>
      <c r="S113" s="325"/>
    </row>
    <row r="114" spans="1:20" ht="22.5" customHeight="1">
      <c r="A114" s="99" t="s">
        <v>72</v>
      </c>
      <c r="B114" s="99" t="s">
        <v>4697</v>
      </c>
      <c r="C114" s="107" t="s">
        <v>7660</v>
      </c>
      <c r="D114" s="99">
        <v>1</v>
      </c>
      <c r="E114" s="99">
        <v>2</v>
      </c>
      <c r="F114" s="99"/>
      <c r="G114" s="214" t="s">
        <v>12216</v>
      </c>
      <c r="H114" s="99">
        <v>170</v>
      </c>
      <c r="I114" s="99">
        <v>2</v>
      </c>
      <c r="J114" s="20"/>
      <c r="K114" s="20"/>
      <c r="L114" s="20"/>
      <c r="M114" s="20"/>
      <c r="N114" s="20"/>
      <c r="O114" s="230" t="s">
        <v>7661</v>
      </c>
      <c r="P114" s="189" t="s">
        <v>140</v>
      </c>
      <c r="Q114" s="212" t="s">
        <v>104</v>
      </c>
      <c r="R114" s="251"/>
      <c r="S114" s="325"/>
    </row>
    <row r="115" spans="1:20" ht="22.5" customHeight="1">
      <c r="A115" s="99" t="s">
        <v>4626</v>
      </c>
      <c r="B115" s="99" t="s">
        <v>4697</v>
      </c>
      <c r="C115" s="107" t="s">
        <v>7662</v>
      </c>
      <c r="D115" s="99">
        <v>1</v>
      </c>
      <c r="E115" s="99">
        <v>2</v>
      </c>
      <c r="F115" s="99"/>
      <c r="G115" s="214" t="s">
        <v>12217</v>
      </c>
      <c r="H115" s="99">
        <v>160</v>
      </c>
      <c r="I115" s="99">
        <v>2</v>
      </c>
      <c r="J115" s="20"/>
      <c r="K115" s="20"/>
      <c r="L115" s="20"/>
      <c r="M115" s="20"/>
      <c r="N115" s="20"/>
      <c r="O115" s="230" t="s">
        <v>3681</v>
      </c>
      <c r="P115" s="189" t="s">
        <v>4402</v>
      </c>
      <c r="Q115" s="212" t="s">
        <v>105</v>
      </c>
      <c r="R115" s="251" t="s">
        <v>106</v>
      </c>
      <c r="S115" s="325"/>
    </row>
    <row r="116" spans="1:20" ht="22.5" customHeight="1">
      <c r="B116" s="99" t="s">
        <v>103</v>
      </c>
      <c r="C116" s="107" t="s">
        <v>107</v>
      </c>
      <c r="D116" s="99">
        <v>1</v>
      </c>
      <c r="E116" s="99">
        <v>2</v>
      </c>
      <c r="F116" s="99"/>
      <c r="G116" s="214" t="s">
        <v>108</v>
      </c>
      <c r="H116" s="99">
        <v>135</v>
      </c>
      <c r="I116" s="99">
        <v>2</v>
      </c>
      <c r="J116" s="20"/>
      <c r="K116" s="20"/>
      <c r="L116" s="20"/>
      <c r="M116" s="20"/>
      <c r="N116" s="20"/>
      <c r="O116" s="230" t="s">
        <v>7663</v>
      </c>
      <c r="P116" s="189" t="s">
        <v>7691</v>
      </c>
      <c r="Q116" s="325"/>
      <c r="R116" s="325"/>
      <c r="S116" s="325"/>
    </row>
    <row r="117" spans="1:20" s="21" customFormat="1" ht="22.5" customHeight="1">
      <c r="A117" s="99"/>
      <c r="B117" s="99" t="s">
        <v>103</v>
      </c>
      <c r="C117" s="107" t="s">
        <v>109</v>
      </c>
      <c r="D117" s="99">
        <v>1</v>
      </c>
      <c r="E117" s="99">
        <v>2</v>
      </c>
      <c r="F117" s="99"/>
      <c r="G117" s="214" t="s">
        <v>3426</v>
      </c>
      <c r="H117" s="99">
        <v>135</v>
      </c>
      <c r="I117" s="175">
        <v>2</v>
      </c>
      <c r="J117" s="20"/>
      <c r="K117" s="20"/>
      <c r="L117" s="20"/>
      <c r="M117" s="20"/>
      <c r="N117" s="20"/>
      <c r="O117" s="230" t="s">
        <v>144</v>
      </c>
      <c r="P117" s="189" t="s">
        <v>3899</v>
      </c>
      <c r="Q117" s="325"/>
      <c r="R117" s="325"/>
      <c r="S117" s="325"/>
      <c r="T117" s="213"/>
    </row>
    <row r="118" spans="1:20" s="21" customFormat="1" ht="22.5" customHeight="1">
      <c r="A118" s="99"/>
      <c r="B118" s="99" t="s">
        <v>103</v>
      </c>
      <c r="C118" s="107" t="s">
        <v>110</v>
      </c>
      <c r="D118" s="99">
        <v>1</v>
      </c>
      <c r="E118" s="99">
        <v>1</v>
      </c>
      <c r="F118" s="99"/>
      <c r="G118" s="214" t="s">
        <v>111</v>
      </c>
      <c r="H118" s="99">
        <v>110</v>
      </c>
      <c r="I118" s="99">
        <v>2</v>
      </c>
      <c r="J118" s="20"/>
      <c r="K118" s="20"/>
      <c r="L118" s="20"/>
      <c r="M118" s="20"/>
      <c r="N118" s="20"/>
      <c r="O118" s="230" t="s">
        <v>7692</v>
      </c>
      <c r="P118" s="189" t="s">
        <v>4136</v>
      </c>
      <c r="Q118" s="325"/>
      <c r="R118" s="325"/>
      <c r="S118" s="325"/>
      <c r="T118" s="213"/>
    </row>
    <row r="119" spans="1:20" s="21" customFormat="1" ht="22.5" customHeight="1">
      <c r="A119" s="166" t="s">
        <v>11775</v>
      </c>
      <c r="B119" s="99" t="s">
        <v>11834</v>
      </c>
      <c r="C119" s="203" t="s">
        <v>11837</v>
      </c>
      <c r="D119" s="99">
        <v>1</v>
      </c>
      <c r="E119" s="99">
        <v>1</v>
      </c>
      <c r="F119" s="99"/>
      <c r="G119" s="222" t="s">
        <v>11833</v>
      </c>
      <c r="H119" s="99">
        <v>110</v>
      </c>
      <c r="I119" s="99">
        <v>1</v>
      </c>
      <c r="J119" s="20"/>
      <c r="K119" s="20"/>
      <c r="L119" s="20"/>
      <c r="M119" s="20"/>
      <c r="N119" s="20"/>
      <c r="O119" s="230" t="s">
        <v>11838</v>
      </c>
      <c r="P119" s="189" t="s">
        <v>11835</v>
      </c>
      <c r="Q119" s="212"/>
      <c r="R119" s="325"/>
      <c r="S119" s="325"/>
      <c r="T119" s="213" t="s">
        <v>11836</v>
      </c>
    </row>
    <row r="120" spans="1:20" s="21" customFormat="1" ht="22.5" customHeight="1">
      <c r="A120" s="99"/>
      <c r="B120" s="99" t="s">
        <v>103</v>
      </c>
      <c r="C120" s="107" t="s">
        <v>112</v>
      </c>
      <c r="D120" s="99">
        <v>1</v>
      </c>
      <c r="E120" s="99">
        <v>1</v>
      </c>
      <c r="F120" s="99"/>
      <c r="G120" s="214" t="s">
        <v>12218</v>
      </c>
      <c r="H120" s="99">
        <v>105</v>
      </c>
      <c r="I120" s="175">
        <v>2</v>
      </c>
      <c r="J120" s="20"/>
      <c r="K120" s="20"/>
      <c r="L120" s="20"/>
      <c r="M120" s="20"/>
      <c r="N120" s="20"/>
      <c r="O120" s="230" t="s">
        <v>7693</v>
      </c>
      <c r="P120" s="189" t="s">
        <v>7694</v>
      </c>
      <c r="Q120" s="325"/>
      <c r="R120" s="325"/>
      <c r="S120" s="325"/>
      <c r="T120" s="213"/>
    </row>
    <row r="121" spans="1:20" s="21" customFormat="1" ht="22.5" customHeight="1">
      <c r="A121" s="99"/>
      <c r="B121" s="99" t="s">
        <v>103</v>
      </c>
      <c r="C121" s="107" t="s">
        <v>113</v>
      </c>
      <c r="D121" s="99">
        <v>1</v>
      </c>
      <c r="E121" s="99">
        <v>1</v>
      </c>
      <c r="F121" s="99"/>
      <c r="G121" s="214" t="s">
        <v>106</v>
      </c>
      <c r="H121" s="99">
        <v>100</v>
      </c>
      <c r="I121" s="99">
        <v>2</v>
      </c>
      <c r="J121" s="20"/>
      <c r="K121" s="20"/>
      <c r="L121" s="20"/>
      <c r="M121" s="20"/>
      <c r="N121" s="20"/>
      <c r="O121" s="230" t="s">
        <v>3849</v>
      </c>
      <c r="P121" s="189" t="s">
        <v>140</v>
      </c>
      <c r="Q121" s="325"/>
      <c r="R121" s="325"/>
      <c r="S121" s="325"/>
      <c r="T121" s="213"/>
    </row>
    <row r="122" spans="1:20" s="21" customFormat="1" ht="22.5" customHeight="1">
      <c r="A122" s="99"/>
      <c r="B122" s="99" t="s">
        <v>103</v>
      </c>
      <c r="C122" s="107" t="s">
        <v>114</v>
      </c>
      <c r="D122" s="99">
        <v>1</v>
      </c>
      <c r="E122" s="99">
        <v>1</v>
      </c>
      <c r="F122" s="99"/>
      <c r="G122" s="214" t="s">
        <v>104</v>
      </c>
      <c r="H122" s="99">
        <v>100</v>
      </c>
      <c r="I122" s="175">
        <v>2</v>
      </c>
      <c r="J122" s="20"/>
      <c r="K122" s="20"/>
      <c r="L122" s="20"/>
      <c r="M122" s="20"/>
      <c r="N122" s="20"/>
      <c r="O122" s="230" t="s">
        <v>4066</v>
      </c>
      <c r="P122" s="189" t="s">
        <v>4402</v>
      </c>
      <c r="Q122" s="325"/>
      <c r="R122" s="325"/>
      <c r="S122" s="325"/>
      <c r="T122" s="213"/>
    </row>
    <row r="123" spans="1:20" ht="22.5" customHeight="1">
      <c r="B123" s="99" t="s">
        <v>103</v>
      </c>
      <c r="C123" s="107" t="s">
        <v>115</v>
      </c>
      <c r="D123" s="99">
        <v>1</v>
      </c>
      <c r="E123" s="99">
        <v>1</v>
      </c>
      <c r="F123" s="99"/>
      <c r="G123" s="214" t="s">
        <v>116</v>
      </c>
      <c r="H123" s="99">
        <v>95</v>
      </c>
      <c r="I123" s="99">
        <v>3</v>
      </c>
      <c r="J123" s="20"/>
      <c r="K123" s="20"/>
      <c r="L123" s="20"/>
      <c r="M123" s="20"/>
      <c r="N123" s="20"/>
      <c r="O123" s="230" t="s">
        <v>3717</v>
      </c>
      <c r="P123" s="189" t="s">
        <v>4138</v>
      </c>
      <c r="Q123" s="214" t="s">
        <v>10963</v>
      </c>
      <c r="R123" s="325"/>
      <c r="S123" s="325"/>
    </row>
    <row r="124" spans="1:20" ht="22.5" customHeight="1">
      <c r="A124" s="99" t="s">
        <v>145</v>
      </c>
      <c r="B124" s="99"/>
      <c r="C124" s="183">
        <f>SUBTOTAL(103,史跡[史跡])</f>
        <v>122</v>
      </c>
      <c r="D124" s="99"/>
      <c r="E124" s="99"/>
      <c r="F124" s="99"/>
      <c r="G124" s="346"/>
      <c r="I124" s="175"/>
      <c r="J124" s="78">
        <f>SUBTOTAL(103,史跡[þ])</f>
        <v>0</v>
      </c>
      <c r="K124" s="78">
        <f>SUBTOTAL(103,史跡[2])</f>
        <v>0</v>
      </c>
      <c r="L124" s="78">
        <f>SUBTOTAL(103,史跡[3])</f>
        <v>0</v>
      </c>
      <c r="M124" s="78">
        <f>SUBTOTAL(103,史跡[4])</f>
        <v>0</v>
      </c>
      <c r="N124" s="78">
        <f>SUBTOTAL(103,史跡[5])</f>
        <v>0</v>
      </c>
    </row>
  </sheetData>
  <sheetProtection insertColumns="0" insertRows="0" deleteColumns="0" deleteRows="0" sort="0" autoFilter="0"/>
  <protectedRanges>
    <protectedRange sqref="B114:T114 A113:P113 R113:T113 R115:T116 B115:P116 A1:T2 A29:T47 R28:T28 A48:P48 R48:T48 A49:T112 A3:J28 K3:T27 K28:P28" name="史跡"/>
    <protectedRange sqref="Q113" name="地理_1"/>
    <protectedRange sqref="A114:A121" name="寶藏"/>
    <protectedRange sqref="Q115:Q116" name="歷史遺物_1"/>
    <protectedRange sqref="B117:P121 R117:T121 Q48" name="歷史遺物_2"/>
    <protectedRange sqref="Q117:Q121" name="鳥類_1"/>
    <protectedRange sqref="Q28" name="建築"/>
  </protectedRanges>
  <phoneticPr fontId="1" type="noConversion"/>
  <conditionalFormatting sqref="C1:C1048576">
    <cfRule type="expression" dxfId="851" priority="61">
      <formula>IF(COUNTIF($J1:$N1,"þ")&gt;=5,1,0)</formula>
    </cfRule>
  </conditionalFormatting>
  <conditionalFormatting sqref="G1:G1048576">
    <cfRule type="expression" dxfId="850" priority="60">
      <formula>IF(COUNTIF($J1:$N1,"þ")&gt;=5,1,0)</formula>
    </cfRule>
  </conditionalFormatting>
  <hyperlinks>
    <hyperlink ref="T28" r:id="rId1" display="特洛伊戰爭系列1" xr:uid="{00000000-0004-0000-0100-000000000000}"/>
    <hyperlink ref="T10" r:id="rId2" display="文蘭島系列2" xr:uid="{00000000-0004-0000-0100-000001000000}"/>
    <hyperlink ref="T3" r:id="rId3" display="聖納度系列5-5、大冒險家轉職" xr:uid="{00000000-0004-0000-0100-000002000000}"/>
    <hyperlink ref="G21" r:id="rId4" xr:uid="{00000000-0004-0000-0100-000014000000}"/>
    <hyperlink ref="R42" r:id="rId5" location="級別4" xr:uid="{00000000-0004-0000-0100-000048000000}"/>
    <hyperlink ref="G84" r:id="rId6" display="http://gvo.cbo.com.tw/adv_missionDetail.aspx?MID=5126" xr:uid="{00000000-0004-0000-0100-0000A4000000}"/>
    <hyperlink ref="G85" r:id="rId7" display="http://gvo.cbo.com.tw/adv_missionDetail.aspx?MID=5665" xr:uid="{873AB5B4-E09C-4548-8352-500833CC7387}"/>
    <hyperlink ref="Q30" r:id="rId8" location="級別9" xr:uid="{D3A0DC11-0FDF-4567-882C-CC032556DB1E}"/>
    <hyperlink ref="G88" r:id="rId9" display="圖：遠古時代史跡地圖(考古9)" xr:uid="{BF9841E4-B86A-4EEE-83FF-8549A5311A57}"/>
    <hyperlink ref="G18" r:id="rId10" xr:uid="{97CC2E07-D1F4-4D25-AA7F-DAE8EB105195}"/>
    <hyperlink ref="G82" r:id="rId11" xr:uid="{F3040E55-348F-4CB3-9EBC-5203ADBBD0A8}"/>
    <hyperlink ref="G119" r:id="rId12" location="級別1" xr:uid="{FB66E96F-2E82-4B09-9629-B64A689B07C1}"/>
    <hyperlink ref="R8" r:id="rId13" xr:uid="{F51C1072-4DE5-47DB-83A9-C3E68515ADBB}"/>
    <hyperlink ref="G111" r:id="rId14" xr:uid="{038E69B3-F520-400D-BA15-BCB127A5C695}"/>
    <hyperlink ref="G94" r:id="rId15" xr:uid="{0CD20BEA-C864-4C4C-ADD9-23170CCF3D65}"/>
    <hyperlink ref="G98" r:id="rId16" display="圖：密林中的石球的地圖(地理8)" xr:uid="{E1066E41-660C-4105-AEC7-EA75A9724B4F}"/>
    <hyperlink ref="G102" r:id="rId17" display="圖：拱形橋的地圖(地理8)" xr:uid="{CF407D9E-6A2B-44CC-80F4-D16CA1E9E1C2}"/>
    <hyperlink ref="G95" r:id="rId18" xr:uid="{09A713C4-A2E4-4BE9-A603-5CB69F7ECA43}"/>
    <hyperlink ref="G8" r:id="rId19" xr:uid="{EFC4DE32-0123-4D65-8CE5-CC88AA36DC26}"/>
    <hyperlink ref="G3" r:id="rId20" xr:uid="{967F43A2-ECF5-4353-8749-C4265CC492C0}"/>
    <hyperlink ref="G9" r:id="rId21" display="http://wiki2.gamer.com.tw/wiki.php?n=7501%3A%E5%8F%A6%E4%B8%80%E5%80%8B%E4%B8%96%E7%95%8C&amp;ss=7501" xr:uid="{4AE493C2-F16D-4FCD-9D1E-44E995797317}"/>
    <hyperlink ref="G10" r:id="rId22" xr:uid="{1D429222-A048-4AB0-B901-78D5DCBACFC4}"/>
    <hyperlink ref="G12" r:id="rId23" display="http://wiki2.gamer.com.tw/wiki.php?n=7501%3A%E5%84%80%E5%BC%8F%E7%9A%84%E5%9C%B0%E9%BB%9E&amp;ss=7501" xr:uid="{C3A88A14-964F-4FE8-9585-7C6C28CECB9A}"/>
    <hyperlink ref="G14" r:id="rId24" display="http://wiki2.gamer.com.tw/wiki.php?n=7501%3A%E6%98%9F%E4%B9%8B%E6%88%B0%E7%88%AD&amp;ss=7501" xr:uid="{F2D0DF90-F709-4476-871D-9A771740B8C7}"/>
    <hyperlink ref="G17" r:id="rId25" display="http://wiki2.gamer.com.tw/wiki.php?n=7501:%E5%8F%97%E4%B8%AD%E6%96%B7%E7%9A%84%E5%A7%94%E8%A8%97" xr:uid="{EFDC36CC-99CB-4EBD-B73D-A32C6DD4D479}"/>
    <hyperlink ref="G16" r:id="rId26" display="http://wiki2.gamer.com.tw/wiki.php?n=7501:%E9%9C%B8%E6%A5%AD%E4%B9%8B%E9%A4%98%E6%9A%89" xr:uid="{1424EE07-21E7-489F-AD4F-90F6359C9AA6}"/>
    <hyperlink ref="G13" r:id="rId27" xr:uid="{DAC89FE9-7BC1-4DC8-B70A-F851627A5731}"/>
    <hyperlink ref="G15" r:id="rId28" xr:uid="{6179CCB9-DAAE-4A2C-A3B7-2E31874801D3}"/>
    <hyperlink ref="G19" r:id="rId29" display="http://wiki2.gamer.com.tw/wiki.php?n=7501:%E4%BF%84%E7%BE%85%E6%96%AF%E7%9A%84%E8%B5%B7%E6%BA%90" xr:uid="{4CFC9BC0-6D93-4AD3-A3C4-6397385657EC}"/>
    <hyperlink ref="G24" r:id="rId30" display="http://wiki2.gamer.com.tw/wiki.php?n=7501%3A%E8%81%B3%E7%AB%8B%E6%96%BC%E5%AE%89%E5%9C%B0%E6%96%AF%E4%B9%8B%E9%83%BD&amp;ss=7501" xr:uid="{D44205D5-DE20-464A-8299-135F52E84A19}"/>
    <hyperlink ref="G26" r:id="rId31" display="http://wiki2.gamer.com.tw/wiki.php?n=7501%3A%E6%9C%AA%E9%96%8B%E5%A2%BE%E5%9C%9F%E5%9C%B0%E7%9A%84%E5%A5%87%E5%A6%99%E4%BA%8B%E7%89%A9&amp;ss=7501" xr:uid="{87F5A669-D783-4361-9BDE-3AE5C457C16C}"/>
    <hyperlink ref="G27" r:id="rId32" display="http://wiki2.gamer.com.tw/wiki.php?n=7501%3A%E6%B2%99%E6%BC%A0%E5%8F%A6%E4%B8%80%E5%81%B4%E7%9A%84%E8%81%96%E5%9C%B0&amp;ss=7501" xr:uid="{FBE8CF60-EBBF-4FBA-B598-5550AEEE829F}"/>
    <hyperlink ref="G28" r:id="rId33" display="http://wiki2.gamer.com.tw/wiki.php?n=7501%3A%E7%89%B9%E6%B4%9B%E4%BC%8A&amp;ss=7501" xr:uid="{641FDE4D-F87F-49AA-8731-EB8523EA76C8}"/>
    <hyperlink ref="G25" r:id="rId34" display="http://wiki2.gamer.com.tw/wiki.php?n=7501:%E4%BD%8D%E6%96%BC%E5%9F%8E%E5%B8%82%E6%B7%B1%E8%99%95%E4%B9%8B%E7%89%A9" xr:uid="{E7A0AE70-A360-415E-AEF3-64FBAA588BFB}"/>
    <hyperlink ref="G23" r:id="rId35" xr:uid="{2E29AF77-97AD-4634-ABA6-AA2D26AC9B40}"/>
    <hyperlink ref="G29" r:id="rId36" xr:uid="{90CEF3DA-25F6-4D29-91BD-0ECE9BFA850B}"/>
    <hyperlink ref="G31" r:id="rId37" xr:uid="{A81F7FD1-0C7F-41A7-BDE6-A5512B216A35}"/>
    <hyperlink ref="G33" r:id="rId38" xr:uid="{3958DEF0-6E50-4A08-BB2C-C65E5339A18A}"/>
    <hyperlink ref="G36" r:id="rId39" xr:uid="{B0CABA43-63BD-4CFE-8CC8-62EDED517707}"/>
    <hyperlink ref="G35" r:id="rId40" display="http://wiki2.gamer.com.tw/wiki.php?n=7501:%E5%B1%B1%E5%A3%81%E7%9A%84%E7%95%AB" xr:uid="{D681350F-00D4-43C4-9249-D2B9BD128D48}"/>
    <hyperlink ref="G34" r:id="rId41" display="http://wiki2.gamer.com.tw/wiki.php?n=7501%3A%E5%9C%8B%E7%8E%8B%E7%9A%84%E5%9C%96%E6%9B%B8%E9%A4%A8&amp;ss=7501" xr:uid="{FE12BC86-1675-4B88-ADDC-8F055514CE8D}"/>
    <hyperlink ref="G42" r:id="rId42" display="http://wiki2.gamer.com.tw/wiki.php?n=7501:%E4%BD%8D%E6%96%BC%E5%BB%A3%E5%A0%B4%E4%B8%8A%E7%9A%84%E6%96%9C%E5%9D%A1" xr:uid="{EE140717-1A34-4F22-96A2-A9173AD48989}"/>
    <hyperlink ref="G43" r:id="rId43" display="http://wiki2.gamer.com.tw/wiki.php?n=7501:%E7%8E%8B%E5%9F%8E%E4%B9%8B%E9%81%8E%E5%8E%BB" xr:uid="{CC0FAAA2-069A-40A1-B19E-891D2738BB04}"/>
    <hyperlink ref="G38" r:id="rId44" xr:uid="{521A30E0-1A32-4DA9-958E-D308C1422821}"/>
    <hyperlink ref="G39" r:id="rId45" xr:uid="{FBFB7D2B-A022-4FA4-AABA-776EB1EC2DA0}"/>
    <hyperlink ref="G41" r:id="rId46" xr:uid="{BBBA2B63-59AC-401B-A4B7-6793B7D09351}"/>
    <hyperlink ref="G40" r:id="rId47" display="http://wiki2.gamer.com.tw/wiki.php?n=7501:%E9%81%94%E6%96%87%E8%A5%BF%E5%85%88%E7%94%9F%E5%A7%94%E8%A8%97%E8%B7%91%E8%85%BF" xr:uid="{F0A62CDC-4E1F-4BBF-AAD3-C8FD967F86C1}"/>
    <hyperlink ref="G44" r:id="rId48" tooltip="クエスト検索:黄金に富む伝説の都" xr:uid="{3BDCC71D-85A0-4410-9C92-0BA58FC147CF}"/>
    <hyperlink ref="G45" r:id="rId49" xr:uid="{28256D73-4647-4BAA-AB8D-1D0EF35195F6}"/>
    <hyperlink ref="G47" r:id="rId50" display="http://wiki2.gamer.com.tw/wiki.php?n=7501%3A%E7%B1%B3%E8%AB%BE%E6%96%AF%E8%BF%B7%E5%AE%AE%E7%9A%84%E5%82%B3%E8%AA%AA&amp;ss=7501" xr:uid="{1D1A0711-51B3-4188-B73A-20DB661A2C65}"/>
    <hyperlink ref="G50" r:id="rId51" xr:uid="{FF87C5D5-FCAB-42A0-89C9-D6DB36BE8514}"/>
    <hyperlink ref="G49" r:id="rId52" display="http://wiki2.gamer.com.tw/wiki.php?n=7501:%E5%82%B3%E8%AA%AA%E4%B9%8B%E7%8E%8B%E7%9A%84%E7%9B%B8%E9%97%9C%E9%81%BA%E8%B7%A1" xr:uid="{0E65C6E3-05EF-45ED-A778-C1DDFFE28991}"/>
    <hyperlink ref="G48" r:id="rId53" xr:uid="{EFD6F1CF-0156-4C4B-9715-BA3FEA908A68}"/>
    <hyperlink ref="G53" r:id="rId54" xr:uid="{658EF201-5835-46D2-889D-FB052AB30729}"/>
    <hyperlink ref="G52" r:id="rId55" display="http://wiki2.gamer.com.tw/wiki.php?n=7501:%E5%9D%8E%E4%BD%A9%E5%88%87%E7%81%A3%E7%9A%84%E8%A6%81%E5%A1%9E" xr:uid="{957BF9FF-5B4C-414F-A9BE-B2449556C63C}"/>
    <hyperlink ref="G54" r:id="rId56" xr:uid="{07BD199D-0DDE-49EE-B0BA-4E4B9F0BC9D6}"/>
    <hyperlink ref="G62" r:id="rId57" display="http://wiki2.gamer.com.tw/wiki.php?n=7501%3A%E6%9C%AA%E7%AB%9F%E7%9A%84%E5%A4%A2&amp;ss=7501" xr:uid="{5DC90449-B235-4530-9E27-F7872CF7B121}"/>
    <hyperlink ref="G61" r:id="rId58" xr:uid="{E5F070B2-BE54-4BA5-9CEC-89CE992D351C}"/>
    <hyperlink ref="G60" r:id="rId59" display="http://wiki2.gamer.com.tw/wiki.php?n=7501%3A%E6%B2%92%E6%B0%B4%E7%9A%84%E6%96%87%E6%98%8E&amp;ss=7501" xr:uid="{7D105AC1-11F8-420A-AEFB-A60BAF286387}"/>
    <hyperlink ref="G66" r:id="rId60" xr:uid="{E4DF5852-2660-4DFA-934C-D3629CA628B1}"/>
    <hyperlink ref="G65" r:id="rId61" xr:uid="{6D466CB9-9724-4BB5-A364-C7191D4B5778}"/>
    <hyperlink ref="G69" r:id="rId62" xr:uid="{AAB1DEAF-66E6-4A65-ACD1-8AF93D4FF429}"/>
    <hyperlink ref="G67" r:id="rId63" tooltip="クエスト検索:ロードス島を再調査" xr:uid="{915B5B03-1865-47E0-B8B3-6B68C14245FD}"/>
    <hyperlink ref="G68" r:id="rId64" xr:uid="{34C6039C-0593-429C-AAF4-D003E259A9A5}"/>
    <hyperlink ref="G64" r:id="rId65" xr:uid="{BD65CA4D-433D-47F1-8B55-2D5501B3A7FA}"/>
    <hyperlink ref="G72" r:id="rId66" xr:uid="{CD063F4E-FED4-4A95-8222-B18AB9C1BDB3}"/>
    <hyperlink ref="G71" r:id="rId67" display="http://wiki2.gamer.com.tw/wiki.php?n=7501:%E8%88%87%E7%83%8F%E7%88%BE%E4%B8%A6%E5%88%97%E7%9A%84%E9%83%BD%E5%B8%82%E5%9C%8B%E5%AE%B6" xr:uid="{268DBE2A-E60E-4CAB-BD35-48318C0879F1}"/>
    <hyperlink ref="G74" r:id="rId68" display="http://wiki2.gamer.com.tw/wiki.php?n=7501:%E8%AA%98%E6%83%91%E7%9A%84%E7%94%9C%E9%A6%99%E6%B0%A3" xr:uid="{F538882F-AF80-40E0-AEE8-ED09C9F3DD63}"/>
    <hyperlink ref="G76" r:id="rId69" display="http://wiki2.gamer.com.tw/wiki.php?n=7501%3A%E5%8F%A4%E4%BB%A3%E6%96%87%E6%98%8E%E7%9A%84%E5%A4%A7%E9%83%BD%E5%B8%82&amp;ss=7501" xr:uid="{E6BE2BF4-AED9-42DF-9D57-76E693A1C8ED}"/>
    <hyperlink ref="G77" r:id="rId70" xr:uid="{8F3EDC5A-C20C-4B82-8647-3CAC76D7C78B}"/>
    <hyperlink ref="G78" r:id="rId71" xr:uid="{FC8FF458-AF6A-4161-A6D3-D04AC823D8A0}"/>
    <hyperlink ref="G83" r:id="rId72" xr:uid="{D9D7C1D0-E051-4CC5-8AC1-30FEFC13BA67}"/>
    <hyperlink ref="G86" r:id="rId73" display="http://wiki2.gamer.com.tw/wiki.php?n=7501%3A%E5%A5%87%E5%B2%A9%E7%9A%84%E5%AE%97%E6%95%99%E9%83%BD%E5%B8%82&amp;ss=7501" xr:uid="{1E409FF7-E1BE-4A89-93EF-2FA298C3CB94}"/>
    <hyperlink ref="G89" r:id="rId74" display="http://wiki2.gamer.com.tw/wiki.php?n=7501%3A%E5%8F%A4%E4%BB%A3%E7%BE%8E%E7%B4%A2%E4%B8%8D%E9%81%94%E7%B1%B3%E4%BA%9E%E7%9A%84%E9%83%BD%E5%B8%82&amp;ss=7501" xr:uid="{C7451D2D-B3BB-4333-AA43-E9602A9428B3}"/>
    <hyperlink ref="G91" r:id="rId75" xr:uid="{94DB31E4-9783-490A-8E87-42B240161B9B}"/>
    <hyperlink ref="G90" r:id="rId76" xr:uid="{480E33E5-04D5-4DF4-87F4-1B784D592B79}"/>
    <hyperlink ref="G92" r:id="rId77" xr:uid="{B6CD9958-849D-4658-AA36-B880EBE98A2A}"/>
    <hyperlink ref="G96" r:id="rId78" xr:uid="{BA13FBF2-D094-4D91-A8B6-C5685B1BFC97}"/>
    <hyperlink ref="G100" r:id="rId79" display="http://wiki2.gamer.com.tw/wiki.php?n=7501%3A%E5%A4%A7%E5%9E%8B%E7%9F%B3%E8%A3%BD%E6%88%BF%E5%B1%8B&amp;ss=7501" xr:uid="{68A3616F-73CA-47F3-8280-DB09C2A30147}"/>
    <hyperlink ref="G101" r:id="rId80" display="http://wiki2.gamer.com.tw/wiki.php?n=7501:%E8%AA%BF%E6%9F%A5%E5%B2%A9%E7%AA%9F%E9%81%BA%E8%B7%A1" xr:uid="{9DE6D615-7C01-4D6E-A240-430012D36849}"/>
    <hyperlink ref="G104" r:id="rId81" display="http://wiki2.gamer.com.tw/wiki.php?n=7501%3A%E6%84%9B%E7%88%BE%E8%98%AD%E7%9A%84%E9%81%BA%E8%B7%A1&amp;ss=7501" xr:uid="{2AE893BE-5ACA-463B-8C74-0EF62AFA22DD}"/>
    <hyperlink ref="G106" r:id="rId82" display="http://wiki2.gamer.com.tw/wiki.php?n=7501%3A%E6%A2%9D%E6%A2%9D%E5%A4%A7%E8%B7%AF%E9%80%9A%E7%BE%85%E9%A6%AC&amp;ss=7501" xr:uid="{527EDDBE-C1D9-4A91-BDF2-7D16D6367159}"/>
    <hyperlink ref="G108" r:id="rId83" display="http://wiki2.gamer.com.tw/wiki.php?n=7501%3A%E5%8F%A4%E4%BB%A3%E6%B3%A2%E6%96%AF%E7%9A%84%E5%A4%A7%E5%AE%AE%E6%AE%BF&amp;ss=7501" xr:uid="{9E3BA858-7BF3-42AD-A0EF-09A78E3B4D02}"/>
    <hyperlink ref="G107" r:id="rId84" xr:uid="{3C0AE1D1-0645-4FD5-8BAD-CCCE9A1E240E}"/>
    <hyperlink ref="G110" r:id="rId85" xr:uid="{AF1C079C-903A-4625-994C-9A6635B33C19}"/>
    <hyperlink ref="G117" r:id="rId86" display="http://wiki2.gamer.com.tw/wiki.php?n=7501%3A%E6%BB%BF%E8%BC%89%E5%AF%B6%E7%89%A9%E7%9A%84%E8%A6%81%E5%A1%9E&amp;ss=7501" xr:uid="{BCBBECFB-892C-4C29-8464-F78554936704}"/>
    <hyperlink ref="G116" r:id="rId87" display="http://wiki2.gamer.com.tw/wiki.php?n=7501%3A%E7%8D%BB%E7%B5%A6%E7%BE%8E%E4%B9%8B%E5%A5%B3%E7%A5%9E%E7%9A%84%E5%9F%8E%E5%B8%82&amp;ss=7501" xr:uid="{0F5C01C3-8E8D-4508-8B46-11135D50EB13}"/>
    <hyperlink ref="G118" r:id="rId88" display="http://wiki2.gamer.com.tw/wiki.php?n=7501%3A%E5%B8%83%E5%8C%BF%E6%88%B0%E7%88%AD%E7%9A%84%E5%82%B7%E7%97%95&amp;ss=7501" xr:uid="{3CD8D7DA-C00C-4383-9874-6EBC4BC081DF}"/>
    <hyperlink ref="G113" r:id="rId89" xr:uid="{F11E9A36-7AF4-4F94-A8ED-A1A893A88DA0}"/>
    <hyperlink ref="G114" r:id="rId90" xr:uid="{39755717-3167-43DA-8231-090A49A012AB}"/>
    <hyperlink ref="G115" r:id="rId91" xr:uid="{FA045D33-3FF9-4C2D-AD04-4AABA9CBC7E9}"/>
    <hyperlink ref="G120" r:id="rId92" display="http://wiki2.gamer.com.tw/wiki.php?n=7501%3A%E5%8F%A4%E7%BE%85%E9%A6%AC%E5%9F%8E%E5%B8%82%E9%81%BA%E8%B7%A1&amp;ss=7501" xr:uid="{171769AD-931A-4155-BDC7-79445CE20194}"/>
    <hyperlink ref="G122" r:id="rId93" display="http://wiki2.gamer.com.tw/wiki.php?n=7501%3A%E5%9F%8B%E6%B2%92%E7%9A%84%E7%BE%85%E9%A6%AC%E9%81%BA%E8%B7%A1&amp;ss=7501" xr:uid="{3955B14F-0683-4982-8A12-0B9B5A696AD6}"/>
    <hyperlink ref="G121" r:id="rId94" display="http://wiki2.gamer.com.tw/wiki.php?n=7501%3A%E7%A5%AD%E7%A5%80%E5%AE%99%E6%96%AF%E7%9A%84%E7%A5%AD%E5%85%B8&amp;ss=7501" xr:uid="{C5CF7406-8CBB-4DC4-8953-ABED334E7716}"/>
    <hyperlink ref="G123" r:id="rId95" display="http://wiki2.gamer.com.tw/wiki.php?n=7501%3A%E6%88%90%E5%88%97%E7%9A%84%E5%B7%A8%E7%9F%B3&amp;ss=7501" xr:uid="{F931F133-D506-484E-AFF8-3915F78C253C}"/>
    <hyperlink ref="Q123" r:id="rId96" xr:uid="{DCBD7082-F998-4C89-95DD-9CA8E76031EB}"/>
    <hyperlink ref="Q115" r:id="rId97" display="http://wiki2.gamer.com.tw/wiki.php?n=7501%3A%E6%9C%89%E6%AC%8A%E5%A8%81%E7%9A%84%E7%A5%9E%E8%AB%AD&amp;ss=7501" xr:uid="{21C5843B-5CA9-4F0C-A947-C29E9B98B89D}"/>
    <hyperlink ref="R115" r:id="rId98" display="http://wiki2.gamer.com.tw/wiki.php?n=7501%3A%E7%A5%AD%E7%A5%80%E5%AE%99%E6%96%AF%E7%9A%84%E7%A5%AD%E5%85%B8&amp;ss=7501" xr:uid="{E68C9761-D6CD-4D4B-93D2-DBF35C73CD84}"/>
    <hyperlink ref="Q114" r:id="rId99" display="http://wiki2.gamer.com.tw/wiki.php?n=7501%3A%E5%9F%8B%E6%B2%92%E7%9A%84%E7%BE%85%E9%A6%AC%E9%81%BA%E8%B7%A1&amp;ss=7501" xr:uid="{0C85A31F-FA16-496F-B91B-B60FF2A54CD9}"/>
    <hyperlink ref="Q101" r:id="rId100" display="http://wiki2.gamer.com.tw/wiki.php?n=7501:%E7%9B%AE%E6%A8%99%E6%98%AF%E8%87%AA%E7%94%B1%E7%9A%84%E5%A4%A7%E5%B9%B3%E5%8E%9F" xr:uid="{86D28EDD-3E67-4DB7-B84E-CB38C7FF1456}"/>
    <hyperlink ref="R101" r:id="rId101" display="http://wiki2.gamer.com.tw/wiki.php?n=7501:%E7%A3%9A%E5%A1%8A%E5%A3%98%E7%A0%8C%E7%9A%84%E4%BD%8F%E6%88%BF" xr:uid="{03D95DD8-6B1F-41FE-9E81-BDBFFBB2DBB2}"/>
    <hyperlink ref="Q104" r:id="rId102" xr:uid="{3C575C52-8FE7-416F-BBCC-2D0602164064}"/>
    <hyperlink ref="Q96" r:id="rId103" display="http://wiki2.gamer.com.tw/wiki.php?n=7501%3A%E4%BB%A5%E5%B8%8C%E8%87%98%E7%A5%9E%E8%A9%B1%E7%82%BA%E9%A1%8C%E6%9D%90%E7%9A%84%E7%95%AB&amp;ss=7501" xr:uid="{093B724A-DD2B-4BA4-A787-03D8688A38B4}"/>
    <hyperlink ref="R96" r:id="rId104" location="%E7%B4%9A%E5%88%A53" xr:uid="{0E8980DD-E729-4E48-B8EF-8C8AB7CDDF2A}"/>
    <hyperlink ref="Q91" r:id="rId105" xr:uid="{2E7A0D3C-D6E5-4F79-B5C0-4C7A35FDF164}"/>
    <hyperlink ref="Q90" r:id="rId106" xr:uid="{C4761C10-7F59-4C1A-9306-DD8EC4A7FD61}"/>
    <hyperlink ref="Q80" r:id="rId107" display="http://wiki2.gamer.com.tw/wiki.php?n=7501%3A%E7%B2%BE%E9%9D%88%E8%88%87%E4%BA%BA%E5%80%91%E7%9A%84%E9%A2%A8%E6%99%AF&amp;ss=7501" xr:uid="{989B7CD4-C1A0-48F8-AA5F-2A023B77FB78}"/>
    <hyperlink ref="Q76" r:id="rId108" xr:uid="{7A65ECD5-8772-4EBD-9D33-E35B5F0E922F}"/>
    <hyperlink ref="Q77" r:id="rId109" xr:uid="{743D52AE-6AC4-4A00-B333-55F7695EC5A0}"/>
    <hyperlink ref="Q78" r:id="rId110" display="http://wiki2.gamer.com.tw/wiki.php?n=7501%3A%E4%BA%94%E8%B3%A2%E5%B8%9D%E7%9A%84%E5%A4%A7%E7%90%86%E7%9F%B3%E5%83%8F&amp;ss=7501" xr:uid="{990CF58D-C1A6-4A54-BE34-CCA5C7D76AF7}"/>
    <hyperlink ref="Q74" r:id="rId111" display="http://wiki2.gamer.com.tw/wiki.php?n=7501:%E5%A0%86%E7%9F%B3%E4%B9%8B%E9%83%BD" xr:uid="{01C5C229-9F7A-4101-9547-FCAED511A05D}"/>
    <hyperlink ref="Q66" r:id="rId112" xr:uid="{B74A61DE-A01B-46A9-AD34-877FCA21520D}"/>
    <hyperlink ref="R66" r:id="rId113" xr:uid="{F0A8763E-0EFC-46C9-A3D6-F2E0BA170B09}"/>
    <hyperlink ref="R65" r:id="rId114" display="http://wiki2.gamer.com.tw/wiki.php?n=7501%3A%E6%A2%9D%E6%A2%9D%E5%A4%A7%E8%B7%AF%E9%80%9A%E7%BE%85%E9%A6%AC&amp;ss=7501" xr:uid="{FBC984FF-B818-4D27-AAE8-BCE8E4510B0D}"/>
    <hyperlink ref="Q69" r:id="rId115" display="http://wiki2.gamer.com.tw/wiki.php?n=7501:%E3%80%8A%E8%88%8A%E7%B4%84%E8%81%96%E7%B6%93%E3%80%8B%E7%9A%84%E9%80%B8%E8%81%9E%E5%87%BA%E8%99%95" xr:uid="{6FD72803-C376-4624-86DD-61372C279926}"/>
    <hyperlink ref="R68" r:id="rId116" display="http://wiki2.gamer.com.tw/wiki.php?n=7501%3A%E5%A5%B3%E7%A5%9E%E7%9A%84%E7%A5%9E%E6%AE%BF&amp;ss=7501" xr:uid="{9AB7DC98-7544-4D99-AEA8-080F99B8ADE0}"/>
    <hyperlink ref="Q64" r:id="rId117" display="http://wiki2.gamer.com.tw/wiki.php?n=7501%3A%E5%A4%A7%E6%B2%99%E6%BC%A0&amp;ss=7501" xr:uid="{5BF8FA05-F5B0-4D8F-8973-4C159F9498D1}"/>
    <hyperlink ref="Q67" r:id="rId118" display="https://wiki2.gamer.com.tw/wiki.php?n=7501%3A%E5%A4%AA%E9%99%BD%E7%A5%9E%E7%9A%84%E5%B7%A8%E5%9E%8B%E9%9B%95%E5%83%8F&amp;ss=7501" xr:uid="{6A400AAB-3165-47DC-9DBE-E917F2312B76}"/>
    <hyperlink ref="Q71" r:id="rId119" display="http://wiki2.gamer.com.tw/wiki.php?n=7501%3A%E5%8F%A4%E4%BB%A3%E7%BE%8E%E7%B4%A2%E4%B8%8D%E9%81%94%E7%B1%B3%E4%BA%9E%E7%9A%84%E9%83%BD%E5%B8%82&amp;ss=7501" xr:uid="{B0751626-3F6E-41F2-B204-4C7F61656597}"/>
    <hyperlink ref="Q60" r:id="rId120" xr:uid="{BCC3F6EA-ED07-4623-ACDE-F57707F8A1A9}"/>
    <hyperlink ref="R55" r:id="rId121" xr:uid="{D1205D0D-2AC2-42A7-9066-6E4452A9EA18}"/>
    <hyperlink ref="Q53" r:id="rId122" xr:uid="{F855C96E-7804-4A31-9D77-4DFCD2019944}"/>
    <hyperlink ref="Q52" r:id="rId123" location="級別6" display="http://wiki2.gamer.com.tw/wiki.php?n=7501%3A%E5%9C%B0%E7%90%86%E5%AD%B8%E5%9C%B0%E5%9C%96 - 級別6" xr:uid="{6B1E1C0B-0590-4FB1-880F-9E3B59A47FE3}"/>
    <hyperlink ref="Q54" r:id="rId124" xr:uid="{7B2BBCB3-5211-4AC6-B9AE-50B11637E5FF}"/>
    <hyperlink ref="R49" r:id="rId125" display="http://wiki2.gamer.com.tw/wiki.php?n=7501%3A%E5%8F%A4%E4%BB%A3%E7%BE%8E%E7%B4%A2%E4%B8%8D%E9%81%94%E7%B1%B3%E4%BA%9E%E7%9A%84%E9%83%BD%E5%B8%82&amp;ss=7501" xr:uid="{93F752C9-81EC-495B-8463-94ED985F7647}"/>
    <hyperlink ref="Q49" r:id="rId126" display="http://wiki2.gamer.com.tw/wiki.php?n=7501%3A%E6%98%9F%E6%98%9F%E6%A3%B2%E5%AE%BF%E7%9A%84%E5%A0%B4%E6%89%80&amp;ss=7501" xr:uid="{69FFAB91-CBD0-45FD-ACFA-BE4A72F85A65}"/>
    <hyperlink ref="Q50" r:id="rId127" xr:uid="{ED0B0E13-26F4-41A1-855B-A11651D54CA4}"/>
    <hyperlink ref="R50" r:id="rId128" xr:uid="{3A918243-3DA7-4144-8C56-89F97DE3B304}"/>
    <hyperlink ref="Q45" r:id="rId129" display="https://wiki2.gamer.com.tw/wiki.php?n=7501%3A%E5%8F%A4%E5%9F%83%E5%8F%8A%E7%9A%84%E5%A5%B3%E7%8E%8B&amp;ss=7501" xr:uid="{298A9C2A-CC27-440F-B115-84F38985EDD7}"/>
    <hyperlink ref="Q44" r:id="rId130" display="http://wiki2.gamer.com.tw/wiki.php?n=7501%3A%E7%89%B9%E6%B4%9B%E4%BC%8A&amp;ss=7501" xr:uid="{7189548D-FF34-4D1A-B511-14D8D6F5EF13}"/>
    <hyperlink ref="R44" r:id="rId131" location="%E7%B4%9A%E5%88%A53" xr:uid="{2640A785-5CAF-458F-AF76-2851CF41DA53}"/>
    <hyperlink ref="Q42" r:id="rId132" display="http://wiki2.gamer.com.tw/wiki.php?n=7501:%E4%BD%8D%E6%96%BC%E5%9F%8E%E5%B8%82%E6%B7%B1%E8%99%95%E4%B9%8B%E7%89%A9" xr:uid="{AD4060E6-A0C4-4E09-AA98-CDB3D830D231}"/>
    <hyperlink ref="Q38" r:id="rId133" xr:uid="{B5AD017C-D8A6-4521-9DBB-D224BB801313}"/>
    <hyperlink ref="Q39" r:id="rId134" display="http://wiki2.gamer.com.tw/wiki.php?n=7501%3A%E6%80%AA%E7%89%A9%E7%9A%84%E9%AA%A8%E9%A0%AD&amp;ss=7501" xr:uid="{D5B7F3C5-0E65-43DC-8423-233F75903FA1}"/>
    <hyperlink ref="Q41" r:id="rId135" display="大國的議論" xr:uid="{95D64059-B16C-4751-8509-2E7C7510A275}"/>
    <hyperlink ref="Q40" r:id="rId136" display="http://wiki2.gamer.com.tw/wiki.php?n=7501%3A%E5%9C%8B%E7%8E%8B%E7%9A%84%E5%9C%96%E6%9B%B8%E9%A4%A8&amp;ss=7501" xr:uid="{9620510C-E494-4DD0-BBBE-4DFCD414D5DD}"/>
    <hyperlink ref="R39" r:id="rId137" location="級別4" display="http://wiki2.gamer.com.tw/wiki.php?n=7501%3A%E7%94%9F%E7%89%A9%E5%AD%B8%E5%9C%B0%E5%9C%96 - 級別4" xr:uid="{AECD6D81-8F29-40D6-A813-667C15CDF921}"/>
    <hyperlink ref="R36" r:id="rId138" xr:uid="{B7F4CD16-289C-4878-8FE5-4EB10DB68A56}"/>
    <hyperlink ref="Q33" r:id="rId139" display="http://wiki2.gamer.com.tw/wiki.php?n=7501%3A%E4%BA%94%E8%B3%A2%E5%B8%9D%E7%9A%84%E5%A4%A7%E7%90%86%E7%9F%B3%E5%83%8F&amp;ss=7501" xr:uid="{2CC73301-8286-4A71-B74A-8C7EAC4DD404}"/>
    <hyperlink ref="R35" r:id="rId140" xr:uid="{D8DDA9BD-B795-4C8D-8B69-AB339347F888}"/>
    <hyperlink ref="Q36" r:id="rId141" xr:uid="{8BD134CC-1F64-466D-AC03-B8E487BD4ED4}"/>
    <hyperlink ref="Q35" r:id="rId142" display="http://wiki2.gamer.com.tw/wiki.php?n=7501:%E7%B5%A6%E4%BA%88%E7%B4%84%E5%AE%9A%E7%9A%84%E6%9C%AA%E4%BE%86" xr:uid="{27128D79-D681-46A0-93CE-68CD4F42C8BB}"/>
    <hyperlink ref="Q31" r:id="rId143" xr:uid="{A6445C12-F630-4F34-A233-F3C750F97664}"/>
    <hyperlink ref="Q29" r:id="rId144" display="http://wiki2.gamer.com.tw/wiki.php?n=7501%3A%E6%98%9F%E4%B9%8B%E6%88%B0%E7%88%AD&amp;ss=7501" xr:uid="{D912D640-5E0E-4B49-9184-5E41F7107DFE}"/>
    <hyperlink ref="R29" r:id="rId145" xr:uid="{D5E20DA8-975E-43B5-AA10-34D2A3BCD8D7}"/>
    <hyperlink ref="Q27" r:id="rId146" xr:uid="{F14DE8F5-2355-415C-9246-F4366C99C1F4}"/>
    <hyperlink ref="Q25" r:id="rId147" display="http://wiki2.gamer.com.tw/wiki.php?n=7501%3A%E6%98%9F%E4%B9%8B%E6%88%B0%E7%88%AD&amp;ss=7501" xr:uid="{04203298-BF34-4C31-8FF5-3F5541C70935}"/>
    <hyperlink ref="R25" r:id="rId148" xr:uid="{C21AD8B7-BA2A-4EB4-BE8D-E8828696FED8}"/>
    <hyperlink ref="Q24" r:id="rId149" xr:uid="{5AF2700D-F092-4DC1-902B-6C9C3A75DBB1}"/>
    <hyperlink ref="R21" r:id="rId150" display="http://wiki2.gamer.com.tw/wiki.php?n=7501%3A%E5%8F%A4%E4%BB%A3%E7%BE%8E%E7%B4%A2%E4%B8%8D%E9%81%94%E7%B1%B3%E4%BA%9E%E7%9A%84%E9%83%BD%E5%B8%82&amp;ss=7501" xr:uid="{6F01379B-5EBB-4A5D-A465-184C6F3EF2AD}"/>
    <hyperlink ref="Q21" r:id="rId151" display="http://wiki2.gamer.com.tw/wiki.php?n=7501:%E8%AA%9E%E8%A8%80%E7%9A%84%E9%9A%9C%E7%A4%99" xr:uid="{2EC12236-3E68-4AF9-80D0-FBD433F08018}"/>
    <hyperlink ref="Q23" r:id="rId152" xr:uid="{09B56099-887E-43B3-9640-D14FB9D07C0D}"/>
    <hyperlink ref="Q22" r:id="rId153" display="http://wiki2.gamer.com.tw/wiki.php?n=7501%3A%E5%82%B3%E8%AA%AA%E4%B8%AD%E7%9A%84%E5%90%8D%E9%86%AB&amp;ss=7501" xr:uid="{E1457039-0796-45C7-9F13-25F76983EDC6}"/>
    <hyperlink ref="R22" r:id="rId154" location="%E7%B4%9A%E5%88%A53" xr:uid="{82E8ED6A-9727-46D9-8ED6-3B1B94CE9BD2}"/>
    <hyperlink ref="Q19" r:id="rId155" display="http://wiki2.gamer.com.tw/wiki.php?n=7501:%E9%81%8E%E5%BE%80%E6%AD%B2%E6%9C%88%E7%9A%84%E6%95%85%E4%BA%8B" xr:uid="{E8729A8B-55C0-444C-BCC7-FBF0A629764F}"/>
    <hyperlink ref="R19" r:id="rId156" display="http://wiki2.gamer.com.tw/wiki.php?n=7501:%E9%81%8E%E6%96%BC%E5%BB%A3%E5%A4%A7%E7%9A%84%E6%B9%96" xr:uid="{8F342C3D-CDBB-4D08-BEDA-546141DFD8A5}"/>
    <hyperlink ref="Q16" r:id="rId157" display="http://wiki2.gamer.com.tw/wiki.php?n=7501:%E5%A0%BA%E5%B8%82%E4%B9%8B%E9%A2%A8%E8%A9%95" xr:uid="{CF831443-688F-467B-B5C0-2522F9998C2E}"/>
    <hyperlink ref="Q15" r:id="rId158" xr:uid="{73342453-40F6-43FF-B845-6CB2FA1D166E}"/>
    <hyperlink ref="R15" r:id="rId159" display="http://wiki2.gamer.com.tw/wiki.php?n=7501%3A%E6%98%9F%E4%B9%8B%E6%88%B0%E7%88%AD&amp;ss=7501" xr:uid="{9D69A030-F7B3-43FC-A944-609893CA52FE}"/>
    <hyperlink ref="Q12" r:id="rId160" xr:uid="{9BE2BEAA-928C-4F59-B2B6-2B2E890F198C}"/>
    <hyperlink ref="Q10" r:id="rId161" xr:uid="{AF6EC7B7-293E-48F7-87EA-4651D7A4A1D2}"/>
    <hyperlink ref="Q9" r:id="rId162" location="%E7%B4%9A%E5%88%A56" display="圖：有袋動物的地圖" xr:uid="{607BE871-3509-45F5-9029-6F3DCD9AC76B}"/>
    <hyperlink ref="Q3" r:id="rId163" display="http://wiki2.gamer.com.tw/wiki.php?n=7501:%E5%BE%8C%E6%82%94%E7%9A%84%E5%BD%BC%E5%B2%B8" xr:uid="{81592AA1-A88F-485A-8F66-BA4D6AB229E4}"/>
    <hyperlink ref="Q28" r:id="rId164" display="http://wiki2.gamer.com.tw/wiki.php?n=7501%3A%E7%89%B9%E6%B4%9B%E4%BC%8A%E6%88%B0%E7%88%AD%E7%9A%84%E6%95%85%E4%BA%8B&amp;ss=7501" xr:uid="{0A98159A-3822-4BED-BCB3-B363606A0A69}"/>
    <hyperlink ref="Q48" r:id="rId165" display="http://wiki2.gamer.com.tw/wiki.php?n=7501%3A%E6%88%90%E5%88%97%E7%9A%84%E5%B7%A8%E7%9F%B3&amp;ss=7501" xr:uid="{FDC9E727-4EFB-43C3-AD80-41D052852EF0}"/>
    <hyperlink ref="R48" r:id="rId166" display="http://wiki2.gamer.com.tw/wiki.php?n=7501%3A%E6%84%9B%E7%88%BE%E8%98%AD%E7%9A%84%E9%81%BA%E8%B7%A1&amp;ss=7501" xr:uid="{123E6CB7-9C82-4E81-A2F8-B5441BAD1E7F}"/>
    <hyperlink ref="R3" r:id="rId167" display="https://wiki2.gamer.com.tw/wiki.php?n=7501:%E5%86%92%E9%9A%AA%E5%AE%B6%E7%9A%84%E7%B6%93%E5%85%B8%E8%91%97%E4%BD%9C" xr:uid="{4204C97F-2B02-403A-A661-DD3E921D257D}"/>
    <hyperlink ref="G2" r:id="rId168" display="https://wiki2.gamer.com.tw/wiki.php?n=7501%3A%E6%A5%B5%E7%9B%A1%E5%A5%A2%E8%8F%AF%E7%9A%84%E5%A2%B3%E5%A2%93&amp;ss=7501" xr:uid="{47B148BB-8843-4885-B54F-9D93A2262D93}"/>
    <hyperlink ref="G4" r:id="rId169" display="https://wiki2.gamer.com.tw/wiki.php?n=7501%3A%E7%BE%85%E9%A6%AC%E8%88%87%E6%8B%9C%E5%8D%A0%E5%BA%AD%E7%9A%84%E9%81%BA%E8%B7%A1&amp;ss=7501" xr:uid="{1CEE8AA1-8B61-4B54-A43D-BA87D493BD04}"/>
    <hyperlink ref="G5" r:id="rId170" display="https://wiki2.gamer.com.tw/wiki.php?n=7501%3A%E5%8F%A4%E4%BB%A3%E7%9A%84%E7%A5%9E%E7%A7%98%E9%81%BA%E8%B7%A1&amp;ss=7501" xr:uid="{A9DE417E-E011-44BA-97F9-942855474AD8}"/>
    <hyperlink ref="G6" r:id="rId171" display="https://wiki2.gamer.com.tw/wiki.php?n=7501%3A%E6%87%89%E8%A9%B2%E6%90%9C%E7%B4%A2%E4%B9%8B%E7%89%A9&amp;ss=7501" xr:uid="{B8A57715-93BD-4D23-B326-09C8BC9A13C8}"/>
    <hyperlink ref="G7" r:id="rId172" display="https://wiki2.gamer.com.tw/wiki.php?n=7501%3A%E9%80%8F%E9%81%8E%E5%B2%A9%E7%95%AB%E7%9F%A5%E6%9B%89%E4%B9%8B%E4%BA%8B&amp;ss=7501" xr:uid="{0CE43E24-8B7F-4498-BBC5-0D5CF14013E6}"/>
    <hyperlink ref="G11" r:id="rId173" display="https://wiki2.gamer.com.tw/wiki.php?n=7501%3A%E5%8F%A4%E8%9C%80%E7%9A%84%E8%88%8A%E8%B9%9F&amp;ss=7501" xr:uid="{0ABBA6E1-8AEE-4FF6-B71F-FE458F3DAF1B}"/>
    <hyperlink ref="G20" r:id="rId174" display="https://wiki2.gamer.com.tw/wiki.php?n=7501%3A%E6%96%B7%E5%B4%96%E7%9A%84%E6%B4%9E%E7%AA%9F&amp;ss=7501" xr:uid="{E4B07F85-F03D-4AE1-8383-CD8FD638E1C2}"/>
    <hyperlink ref="G22" r:id="rId175" display="https://wiki2.gamer.com.tw/wiki.php?n=7501%3A%E9%86%AB%E7%A5%9E%E7%9A%84%E8%81%96%E5%9C%B0&amp;ss=7501" xr:uid="{46D4CBD2-58ED-43FE-BAAC-44ABB0F36B0F}"/>
    <hyperlink ref="G30" r:id="rId176" display="https://wiki2.gamer.com.tw/wiki.php?n=7501%3A%E8%88%87%E5%86%A5%E5%BA%9C%E7%9B%B8%E9%80%A3%E7%9A%84%E5%9F%8E%E5%B8%82&amp;ss=7501" xr:uid="{2FA46FF2-4E9C-4932-8C6D-44B2DA6EF33D}"/>
    <hyperlink ref="G32" r:id="rId177" display="https://wiki2.gamer.com.tw/wiki.php?n=7501%3A%E8%BF%BD%E5%B0%8B%E5%8F%A4%E4%BB%A3%E6%B2%B3%E6%B5%81&amp;ss=7501" xr:uid="{8D540640-CAD5-4B4D-9C8F-6615DC036A15}"/>
    <hyperlink ref="G37" r:id="rId178" display="https://wiki2.gamer.com.tw/wiki.php?n=7501%3A%E6%B1%BA%E5%AE%9A%E6%88%90%E6%95%97%E4%B9%8B%E6%88%B0&amp;ss=7501" xr:uid="{1E6DD207-72AC-4F79-91B0-8F391D8597E9}"/>
    <hyperlink ref="G46" r:id="rId179" display="https://wiki2.gamer.com.tw/wiki.php?n=7501%3A%E8%AA%BF%E6%9F%A5%E5%84%80%E5%BC%8F&amp;ss=7501" xr:uid="{16E901C8-2637-4F03-BF5D-12F1FC0B45BE}"/>
    <hyperlink ref="G51" r:id="rId180" display="https://wiki2.gamer.com.tw/wiki.php?n=7501%3A%E5%AF%A6%E7%8F%BE%E7%8D%A8%E7%AB%8B%E7%9A%84%E5%9C%8B%E7%8E%8B&amp;ss=7501" xr:uid="{1D3197E6-DB92-404E-831A-413008C9FFD6}"/>
    <hyperlink ref="G55" r:id="rId181" display="https://wiki2.gamer.com.tw/wiki.php?n=7501%3A%E8%AA%BF%E6%9F%A5%E5%8F%A4%E4%BB%A3%E5%8A%87%E5%A0%B4&amp;ss=7501" xr:uid="{628BF585-F200-4AB2-8D7E-F433AA858ED2}"/>
    <hyperlink ref="Q55" r:id="rId182" display="https://wiki2.gamer.com.tw/wiki.php?n=7501%3A%E9%86%AB%E7%A5%9E%E7%9A%84%E8%81%96%E5%9C%B0&amp;ss=7501" xr:uid="{9921D274-1C88-46F3-A095-C35F21BF1D7F}"/>
    <hyperlink ref="Q2" r:id="rId183" display="https://wiki2.gamer.com.tw/wiki.php?n=7501:%E6%9C%AA%E4%BE%86%E4%B9%8B%E6%AD%B8%E8%99%95" xr:uid="{D9A9EFAE-5ED7-4D2C-BC92-D5EC193D52BE}"/>
    <hyperlink ref="R2" r:id="rId184" display="https://wiki2.gamer.com.tw/wiki.php?n=7501:%E8%AA%BF%E6%9F%A5%E8%8F%AF%E5%8C%97%E7%9A%84%E5%BB%BA%E7%AF%89%E7%89%A9" xr:uid="{8DF6C966-A015-4B4B-B64B-62A44D048F40}"/>
    <hyperlink ref="Q5" r:id="rId185" display="https://wiki2.gamer.com.tw/wiki.php?n=7501:%E7%A5%9E%E7%A5%87%E9%99%8D%E8%87%A8%E4%B9%8B%E6%B9%96" xr:uid="{56ECA8E7-5A76-4504-A990-C651F49BDD3F}"/>
    <hyperlink ref="Q7" r:id="rId186" display="https://wiki2.gamer.com.tw/wiki.php?n=7501:%E8%81%96%E5%9C%B0%E7%9A%84%E7%9F%B3%E6%B4%9E%E5%A3%81%E7%95%AB" xr:uid="{C288ABDB-B962-4783-99BF-6CAA8EAA6391}"/>
    <hyperlink ref="R7" r:id="rId187" display="https://wiki2.gamer.com.tw/wiki.php?n=7501:%E9%81%A0%E5%8F%A4%E7%9A%84%E7%B9%AA%E7%95%AB" xr:uid="{387C1661-F33D-45D5-AFD1-24E0411AC0FE}"/>
    <hyperlink ref="Q8" r:id="rId188" display="https://wiki2.gamer.com.tw/wiki.php?n=7501%3A%E9%9A%B1%E7%A7%98%E7%9A%84%E8%AA%93%E8%A8%80&amp;ss=7501" xr:uid="{8984A56A-C9F5-4F78-A212-29A7163D459E}"/>
    <hyperlink ref="Q11" r:id="rId189" display="https://wiki2.gamer.com.tw/wiki.php?n=7501:%E9%A4%8A%E8%A0%B6%E8%88%87%E8%A0%B6%E5%8F%A2" xr:uid="{D7C87AB2-B6D8-4A32-884B-0B31C846A0A7}"/>
    <hyperlink ref="Q18" r:id="rId190" display="https://wiki2.gamer.com.tw/wiki.php?n=7501%3A%E6%B2%99%E6%BC%A0%E5%8F%A6%E4%B8%80%E5%81%B4%E7%9A%84%E8%81%96%E5%9C%B0&amp;ss=7501" xr:uid="{A3689D3C-58A4-491B-AE44-461AA0109A16}"/>
    <hyperlink ref="R18" r:id="rId191" display="https://wiki2.gamer.com.tw/wiki.php?n=7501%3A%E9%97%9C%E6%96%BC%E5%BD%A9%E8%99%B9%E7%9A%84%E5%82%B3%E8%AA%AA&amp;ss=7501" xr:uid="{D6AA3614-A89C-439A-8B23-C3F1C1A8BEC4}"/>
    <hyperlink ref="Q32" r:id="rId192" display="https://wiki2.gamer.com.tw/wiki.php?n=7501%3A%E6%96%BC%E8%A9%B2%E8%99%95%E4%B9%8B%E6%A0%B9%E6%93%9A&amp;ss=7501" xr:uid="{B1C93274-BD9F-4B59-9601-0648A620C06D}"/>
    <hyperlink ref="Q37" r:id="rId193" display="https://wiki2.gamer.com.tw/wiki.php?n=7501:%E7%BE%A4%E9%9B%84%E5%89%B2%E6%93%9A%E7%9A%84%E6%95%85%E4%BA%8B" xr:uid="{75FDE59D-7633-4496-8673-D1CB9A403BF5}"/>
    <hyperlink ref="R37" r:id="rId194" display="https://wiki2.gamer.com.tw/wiki.php?n=7501:%E8%BC%83%E5%B0%8F%E8%AA%AA%E6%9C%89%E8%B6%A3%E7%9A%84%E6%AD%B7%E5%8F%B2" xr:uid="{39D5E7D6-04A8-4789-B20F-8C57F92921A0}"/>
    <hyperlink ref="G56" r:id="rId195" display="https://wiki2.gamer.com.tw/wiki.php?n=7501%3A%E7%91%AA%E9%9B%85%E6%96%87%E6%98%8E%E7%9A%84%E6%B8%AF%E5%8F%A3%E5%9F%8E%E5%B8%82&amp;ss=7501" xr:uid="{C2DAAAAD-18E2-4039-A42A-58502E585E38}"/>
    <hyperlink ref="G57" r:id="rId196" display="https://wiki2.gamer.com.tw/wiki.php?n=7501%3A%E6%B6%88%E4%BA%A1%E7%9A%84%E7%8E%8B%E6%9C%9D&amp;ss=7501" xr:uid="{F94A87B2-172F-42E1-A0F3-757B5006EB94}"/>
    <hyperlink ref="G58" r:id="rId197" display="https://wiki2.gamer.com.tw/wiki.php?n=7501%3A%E9%87%8B%E8%BF%A6%E7%89%9F%E5%B0%BC%E7%9A%84%E8%AA%95%E7%94%9F%E5%9C%B0&amp;ss=7501" xr:uid="{3CEDF5AF-BBDA-41B7-AE41-EEE3A50C0E63}"/>
    <hyperlink ref="G59" r:id="rId198" display="https://wiki2.gamer.com.tw/wiki.php?n=7501%3A%E8%8D%89%E5%8E%9F%E5%B1%85%E6%B0%91%E7%9A%84%E8%B6%B3%E8%B7%A1&amp;ss=7501" xr:uid="{93F28369-BEE6-4DCF-8ECF-0E986FBD307D}"/>
    <hyperlink ref="G63" r:id="rId199" display="https://wiki2.gamer.com.tw/wiki.php?n=7501%3A%E7%8E%8B%E5%AE%A4%E5%BB%BA%E9%80%A0%E7%9A%84%E4%BA%A4%E6%98%93%E6%93%9A%E9%BB%9E&amp;ss=7501" xr:uid="{E37B1694-8243-4AD7-AF92-1AD5E21B78FA}"/>
    <hyperlink ref="R69" r:id="rId200" display="https://wiki2.gamer.com.tw/wiki.php?n=7501%3A%E5%B7%B4%E5%88%A5%E5%A1%94%E7%9A%84%E5%8E%9F%E5%9E%8B&amp;ss=7501" xr:uid="{21EDEA0B-8FE1-42FB-A811-A928262E642D}"/>
    <hyperlink ref="G70" r:id="rId201" display="https://wiki2.gamer.com.tw/wiki.php?n=7501%3A%E7%A7%98%E5%A2%83%E9%AB%98%E5%A1%94&amp;ss=7501" xr:uid="{0F158AF3-2BD3-4933-87E0-F8B56282B88D}"/>
    <hyperlink ref="G73" r:id="rId202" display="https://wiki2.gamer.com.tw/wiki.php?n=7501%3A%E4%BD%8D%E6%96%BC%E7%B6%A0%E6%B4%B2%E5%9F%8E%E5%B8%82%E7%9A%84%E9%81%BA%E8%B7%A1&amp;ss=7501" xr:uid="{009E0778-4585-4AC2-A385-955EAB64CAEA}"/>
    <hyperlink ref="Q73" r:id="rId203" display="https://wiki2.gamer.com.tw/wiki.php?n=7501:%E5%8F%A4%E4%BB%A3%E6%96%87%E6%98%8E%E7%9A%84%E5%A4%A7%E9%83%BD%E5%B8%82" xr:uid="{47D5C911-D5EE-479E-B748-E69322BDF062}"/>
    <hyperlink ref="G75" r:id="rId204" display="https://wiki2.gamer.com.tw/wiki.php?n=7501%3A%E5%88%A9%E7%94%A8%E5%9C%B0%E5%BD%A2%E7%8B%A9%E7%8D%B5&amp;ss=7501" xr:uid="{9904C95D-1D61-41BC-B2C4-1AD1332B8AD5}"/>
    <hyperlink ref="Q75" r:id="rId205" display="https://wiki2.gamer.com.tw/wiki.php?n=7501:%E5%8C%97%E7%BE%8E%E7%9A%84%E5%B7%A8%E7%89%9B" xr:uid="{952A7D39-AEC0-446D-85B5-ABD2FBB6FF55}"/>
    <hyperlink ref="G79" r:id="rId206" display="https://wiki2.gamer.com.tw/wiki.php?n=7501%3A%E6%AF%94%E5%9C%8B%E5%AE%B6%E9%82%84%E5%A4%A7%E7%9A%84%E8%87%BA%E5%9C%B0&amp;ss=7501" xr:uid="{B55C6999-B4A8-4464-93A7-4E1F4A77ED44}"/>
    <hyperlink ref="Q79" r:id="rId207" display="https://wiki2.gamer.com.tw/wiki.php?n=7501:%E5%A4%A7%E6%B2%99%E6%BC%A0" xr:uid="{FC461415-7620-4C90-93E9-E42EACAFA150}"/>
    <hyperlink ref="G80" r:id="rId208" display="https://wiki2.gamer.com.tw/wiki.php?n=7501%3A%E8%81%96%E5%9C%B0%E7%9A%84%E7%9F%B3%E6%B4%9E%E5%A3%81%E7%95%AB&amp;ss=7501" xr:uid="{DA23266C-3A9D-4F78-8D6C-F11C5A3EF81A}"/>
    <hyperlink ref="R80" r:id="rId209" xr:uid="{166AEF05-3FD0-455C-984B-9927242E6859}"/>
    <hyperlink ref="G81" r:id="rId210" display="https://wiki2.gamer.com.tw/wiki.php?n=7501%3A%E7%BE%8E%E9%BA%97%E7%9A%84%E7%99%BD%E9%A6%AC&amp;ss=7501" xr:uid="{3440BA60-9160-4481-BBFB-9DB83BCA1FBE}"/>
    <hyperlink ref="Q82" r:id="rId211" display="https://wiki2.gamer.com.tw/wiki.php?n=7501%3A%E6%B2%99%E6%BC%A0%E5%8F%A6%E4%B8%80%E5%81%B4%E7%9A%84%E8%81%96%E5%9C%B0&amp;ss=7501" xr:uid="{AD1B31CB-067D-4A80-AF02-0FE530DC84E7}"/>
    <hyperlink ref="G87" r:id="rId212" display="https://wiki2.gamer.com.tw/wiki.php?n=7501%3A%E4%B8%8D%E7%9F%A5%E9%81%93%E5%85%B6%E4%BB%96%E7%A5%9E%E6%98%8E&amp;ss=7501" xr:uid="{47063BE9-AFD8-499F-A16A-8952F9C2012F}"/>
    <hyperlink ref="Q85" r:id="rId213" display="https://wiki2.gamer.com.tw/wiki.php?n=7501%3A%E6%B1%BA%E5%AE%9A%E6%88%90%E6%95%97%E4%B9%8B%E6%88%B0&amp;ss=7501" xr:uid="{60A2C8EF-72AB-4DCB-AC48-3082BED64CAF}"/>
    <hyperlink ref="G93" r:id="rId214" display="https://wiki2.gamer.com.tw/wiki.php?n=7501%3A%E4%B8%A6%E9%9D%9E%E8%87%AA%E7%84%B6%E5%BD%A2%E6%88%90&amp;ss=7501" xr:uid="{422D33D3-0B85-4D07-A7FC-19F0DEF1A70A}"/>
    <hyperlink ref="G97" r:id="rId215" display="https://wiki2.gamer.com.tw/wiki.php?n=7501%3A%E7%82%BA%E4%BA%86%E6%BB%BF%E8%B6%B3%E6%B1%82%E7%9F%A5%E6%85%BE&amp;ss=7501" xr:uid="{1ACB321B-859A-4816-95DF-7EC71C72D532}"/>
    <hyperlink ref="G105" r:id="rId216" display="https://wiki2.gamer.com.tw/wiki.php?n=7501%3A%E5%9F%8E%E5%A0%A1%E7%9A%84%E7%94%A8%E9%80%94&amp;ss=7501" xr:uid="{69CCDBE9-27DE-4CCA-A0DE-71399E820C61}"/>
    <hyperlink ref="G109" r:id="rId217" display="https://wiki2.gamer.com.tw/wiki.php?n=7501%3A%E6%8F%8F%E7%B9%AA%E5%9C%A8%E5%B2%A9%E7%9F%B3%E4%B8%8A%E7%9A%84%E7%B7%9A&amp;ss=7501" xr:uid="{4B3A9E19-6B30-42C2-8192-5182F43842D9}"/>
    <hyperlink ref="Q109" r:id="rId218" display="https://wiki2.gamer.com.tw/wiki.php?n=7501%3A%E4%B8%A6%E9%9D%9E%E8%87%AA%E7%84%B6%E5%BD%A2%E6%88%90&amp;ss=7501" xr:uid="{E5A393D3-B82F-450F-A858-7C9FFC155EC5}"/>
    <hyperlink ref="G112" r:id="rId219" display="https://wiki2.gamer.com.tw/wiki.php?n=7501%3A%E5%85%89%E8%BC%9D%E7%9A%84%E4%B8%96%E4%BB%A3&amp;ss=7501" xr:uid="{A724D5D3-962C-4363-BA25-C2438C531D70}"/>
    <hyperlink ref="R112" r:id="rId220" display="https://wiki2.gamer.com.tw/wiki.php?n=7501:%E5%AD%B8%E6%A0%A1%E7%9A%84%E5%82%B3%E8%81%9E" xr:uid="{8D93F0FB-43B1-4055-AB54-851FDBD682F6}"/>
    <hyperlink ref="Q112" r:id="rId221" display="https://wiki2.gamer.com.tw/wiki.php?n=7501:%E6%AD%A3%E5%9C%A8%E5%BB%BA%E9%80%A0%E7%9A%84%E4%BF%AE%E9%81%93%E9%99%A2" xr:uid="{14F99E83-3E9E-4A6B-9734-4865FF1B40EF}"/>
    <hyperlink ref="Q103" r:id="rId222" display="https://wiki2.gamer.com.tw/wiki.php?n=7501%3A%E8%96%9B%E8%A5%BF%E6%96%AF%E4%B8%80%E4%B8%96%E7%9A%84%E9%81%BA%E7%89%A9&amp;ss=7501" xr:uid="{ABBB7AA8-C2AB-44BB-8DEC-E2C8D0FC3C82}"/>
    <hyperlink ref="G103" r:id="rId223" xr:uid="{26ACB445-AAE1-4C77-B1BE-AA5B09016869}"/>
    <hyperlink ref="G99" r:id="rId224" xr:uid="{2345F5DD-727F-4BA9-8FC5-F741231A4966}"/>
  </hyperlinks>
  <pageMargins left="0.7" right="0.7" top="0.75" bottom="0.75" header="0.3" footer="0.3"/>
  <pageSetup paperSize="9" orientation="portrait" horizontalDpi="4294967293" verticalDpi="0" r:id="rId225"/>
  <tableParts count="1">
    <tablePart r:id="rId2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theme="9"/>
  </sheetPr>
  <dimension ref="A1:S67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99" customWidth="1"/>
    <col min="2" max="2" width="4" style="107" customWidth="1"/>
    <col min="3" max="3" width="25.25" style="107" bestFit="1" customWidth="1"/>
    <col min="4" max="5" width="4.625" style="107" customWidth="1"/>
    <col min="6" max="6" width="23" style="202" bestFit="1" customWidth="1"/>
    <col min="7" max="7" width="6.625" style="99" customWidth="1"/>
    <col min="8" max="8" width="4.625" style="107" customWidth="1"/>
    <col min="9" max="13" width="4.625" style="3" customWidth="1"/>
    <col min="14" max="14" width="27.625" style="107" customWidth="1"/>
    <col min="15" max="15" width="27.625" style="189" customWidth="1"/>
    <col min="16" max="18" width="16.625" style="202" customWidth="1"/>
    <col min="19" max="19" width="16.625" style="257" customWidth="1"/>
    <col min="20" max="16384" width="9" style="1"/>
  </cols>
  <sheetData>
    <row r="1" spans="1:19" s="2" customFormat="1" ht="22.5" customHeight="1">
      <c r="A1" s="172" t="s">
        <v>0</v>
      </c>
      <c r="B1" s="351" t="s">
        <v>1</v>
      </c>
      <c r="C1" s="352" t="s">
        <v>7252</v>
      </c>
      <c r="D1" s="173" t="s">
        <v>190</v>
      </c>
      <c r="E1" s="173" t="s">
        <v>191</v>
      </c>
      <c r="F1" s="172" t="s">
        <v>6</v>
      </c>
      <c r="G1" s="172" t="s">
        <v>7</v>
      </c>
      <c r="H1" s="174" t="s">
        <v>192</v>
      </c>
      <c r="I1" s="9" t="s">
        <v>193</v>
      </c>
      <c r="J1" s="8" t="s">
        <v>9</v>
      </c>
      <c r="K1" s="8" t="s">
        <v>10</v>
      </c>
      <c r="L1" s="8" t="s">
        <v>11</v>
      </c>
      <c r="M1" s="8" t="s">
        <v>12</v>
      </c>
      <c r="N1" s="172" t="s">
        <v>194</v>
      </c>
      <c r="O1" s="172" t="s">
        <v>195</v>
      </c>
      <c r="P1" s="172" t="s">
        <v>196</v>
      </c>
      <c r="Q1" s="172" t="s">
        <v>16</v>
      </c>
      <c r="R1" s="172" t="s">
        <v>7254</v>
      </c>
      <c r="S1" s="186" t="s">
        <v>197</v>
      </c>
    </row>
    <row r="2" spans="1:19" ht="22.5" customHeight="1">
      <c r="A2" s="99" t="s">
        <v>6264</v>
      </c>
      <c r="B2" s="177" t="s">
        <v>3643</v>
      </c>
      <c r="C2" s="107" t="s">
        <v>10964</v>
      </c>
      <c r="D2" s="99">
        <v>15</v>
      </c>
      <c r="E2" s="99">
        <v>17</v>
      </c>
      <c r="F2" s="212" t="s">
        <v>12705</v>
      </c>
      <c r="G2" s="99">
        <v>1550</v>
      </c>
      <c r="H2" s="99">
        <v>10</v>
      </c>
      <c r="I2" s="20"/>
      <c r="J2" s="9"/>
      <c r="K2" s="9"/>
      <c r="L2" s="9"/>
      <c r="M2" s="9"/>
      <c r="N2" s="354" t="s">
        <v>3658</v>
      </c>
      <c r="O2" s="189" t="s">
        <v>6270</v>
      </c>
      <c r="P2" s="212" t="s">
        <v>12696</v>
      </c>
      <c r="Q2" s="212" t="s">
        <v>13190</v>
      </c>
      <c r="R2" s="325"/>
    </row>
    <row r="3" spans="1:19" ht="22.5" customHeight="1">
      <c r="A3" s="177" t="s">
        <v>7250</v>
      </c>
      <c r="B3" s="177" t="s">
        <v>3643</v>
      </c>
      <c r="C3" s="107" t="s">
        <v>7253</v>
      </c>
      <c r="D3" s="99">
        <v>15</v>
      </c>
      <c r="E3" s="99">
        <v>17</v>
      </c>
      <c r="F3" s="212" t="s">
        <v>7249</v>
      </c>
      <c r="G3" s="99">
        <v>1480</v>
      </c>
      <c r="H3" s="99">
        <v>9</v>
      </c>
      <c r="I3" s="20"/>
      <c r="J3" s="9"/>
      <c r="K3" s="9"/>
      <c r="L3" s="9"/>
      <c r="M3" s="9"/>
      <c r="N3" s="354" t="s">
        <v>3641</v>
      </c>
      <c r="O3" s="189" t="s">
        <v>1155</v>
      </c>
      <c r="P3" s="325"/>
      <c r="Q3" s="325"/>
      <c r="R3" s="325"/>
      <c r="S3" s="273"/>
    </row>
    <row r="4" spans="1:19" ht="22.5" customHeight="1">
      <c r="A4" s="99" t="s">
        <v>6263</v>
      </c>
      <c r="B4" s="177" t="s">
        <v>7704</v>
      </c>
      <c r="C4" s="107" t="s">
        <v>7705</v>
      </c>
      <c r="D4" s="99">
        <v>15</v>
      </c>
      <c r="E4" s="99">
        <v>17</v>
      </c>
      <c r="F4" s="212" t="s">
        <v>12706</v>
      </c>
      <c r="G4" s="99">
        <v>1450</v>
      </c>
      <c r="H4" s="99">
        <v>9</v>
      </c>
      <c r="I4" s="20"/>
      <c r="J4" s="9"/>
      <c r="K4" s="9"/>
      <c r="L4" s="9"/>
      <c r="M4" s="9"/>
      <c r="N4" s="354" t="s">
        <v>7706</v>
      </c>
      <c r="O4" s="189" t="s">
        <v>7707</v>
      </c>
      <c r="P4" s="212" t="s">
        <v>799</v>
      </c>
      <c r="Q4" s="325"/>
      <c r="R4" s="325"/>
      <c r="S4" s="273"/>
    </row>
    <row r="5" spans="1:19" ht="22.5" customHeight="1">
      <c r="A5" s="177" t="s">
        <v>7708</v>
      </c>
      <c r="B5" s="177" t="s">
        <v>7704</v>
      </c>
      <c r="C5" s="107" t="s">
        <v>11520</v>
      </c>
      <c r="D5" s="99">
        <v>15</v>
      </c>
      <c r="E5" s="99">
        <v>17</v>
      </c>
      <c r="F5" s="212" t="s">
        <v>7251</v>
      </c>
      <c r="G5" s="99">
        <v>1370</v>
      </c>
      <c r="H5" s="99">
        <v>9</v>
      </c>
      <c r="I5" s="20"/>
      <c r="J5" s="9"/>
      <c r="K5" s="9"/>
      <c r="L5" s="9"/>
      <c r="M5" s="9"/>
      <c r="N5" s="354" t="s">
        <v>7709</v>
      </c>
      <c r="O5" s="189" t="s">
        <v>7710</v>
      </c>
      <c r="P5" s="212" t="s">
        <v>6272</v>
      </c>
      <c r="Q5" s="212" t="s">
        <v>6271</v>
      </c>
      <c r="R5" s="325"/>
      <c r="S5" s="273"/>
    </row>
    <row r="6" spans="1:19" ht="22.5" customHeight="1">
      <c r="A6" s="99" t="s">
        <v>7586</v>
      </c>
      <c r="B6" s="177" t="s">
        <v>7704</v>
      </c>
      <c r="C6" s="107" t="s">
        <v>11924</v>
      </c>
      <c r="D6" s="99">
        <v>15</v>
      </c>
      <c r="E6" s="99">
        <v>17</v>
      </c>
      <c r="F6" s="212" t="s">
        <v>7341</v>
      </c>
      <c r="G6" s="99">
        <v>1360</v>
      </c>
      <c r="H6" s="99">
        <v>9</v>
      </c>
      <c r="I6" s="20"/>
      <c r="J6" s="9"/>
      <c r="K6" s="9"/>
      <c r="L6" s="9"/>
      <c r="M6" s="9"/>
      <c r="N6" s="354" t="s">
        <v>7610</v>
      </c>
      <c r="O6" s="189" t="s">
        <v>7711</v>
      </c>
      <c r="P6" s="325"/>
      <c r="Q6" s="325"/>
      <c r="R6" s="325"/>
      <c r="S6" s="273"/>
    </row>
    <row r="7" spans="1:19" ht="22.5" customHeight="1">
      <c r="A7" s="177" t="s">
        <v>11300</v>
      </c>
      <c r="B7" s="177" t="s">
        <v>11301</v>
      </c>
      <c r="C7" s="107" t="s">
        <v>11299</v>
      </c>
      <c r="D7" s="99">
        <v>13</v>
      </c>
      <c r="E7" s="99">
        <v>15</v>
      </c>
      <c r="F7" s="212" t="s">
        <v>12707</v>
      </c>
      <c r="G7" s="99">
        <v>1190</v>
      </c>
      <c r="H7" s="99">
        <v>9</v>
      </c>
      <c r="I7" s="20"/>
      <c r="N7" s="354" t="s">
        <v>11302</v>
      </c>
      <c r="O7" s="189" t="s">
        <v>11303</v>
      </c>
      <c r="P7" s="325"/>
      <c r="Q7" s="325"/>
      <c r="R7" s="325"/>
    </row>
    <row r="8" spans="1:19" ht="22.5" customHeight="1">
      <c r="A8" s="177" t="s">
        <v>30</v>
      </c>
      <c r="B8" s="177" t="s">
        <v>19</v>
      </c>
      <c r="C8" s="107" t="s">
        <v>7712</v>
      </c>
      <c r="D8" s="99">
        <v>11</v>
      </c>
      <c r="E8" s="99">
        <v>13</v>
      </c>
      <c r="F8" s="214" t="s">
        <v>10954</v>
      </c>
      <c r="G8" s="99">
        <v>1180</v>
      </c>
      <c r="H8" s="99">
        <v>10</v>
      </c>
      <c r="I8" s="20"/>
      <c r="J8" s="9"/>
      <c r="K8" s="9"/>
      <c r="L8" s="9"/>
      <c r="M8" s="9"/>
      <c r="N8" s="354" t="s">
        <v>7713</v>
      </c>
      <c r="O8" s="189" t="s">
        <v>7611</v>
      </c>
      <c r="P8" s="214" t="s">
        <v>12237</v>
      </c>
      <c r="Q8" s="214"/>
      <c r="R8" s="325"/>
      <c r="S8" s="257" t="s">
        <v>7714</v>
      </c>
    </row>
    <row r="9" spans="1:19" ht="22.5" customHeight="1">
      <c r="A9" s="177" t="s">
        <v>151</v>
      </c>
      <c r="B9" s="177" t="s">
        <v>19</v>
      </c>
      <c r="C9" s="107" t="s">
        <v>152</v>
      </c>
      <c r="D9" s="99">
        <v>10</v>
      </c>
      <c r="E9" s="99">
        <v>12</v>
      </c>
      <c r="F9" s="214" t="s">
        <v>3429</v>
      </c>
      <c r="G9" s="99">
        <v>1131</v>
      </c>
      <c r="H9" s="99">
        <v>9</v>
      </c>
      <c r="I9" s="20"/>
      <c r="J9" s="9"/>
      <c r="K9" s="9"/>
      <c r="L9" s="9"/>
      <c r="M9" s="9"/>
      <c r="N9" s="354" t="s">
        <v>7610</v>
      </c>
      <c r="O9" s="189" t="s">
        <v>7715</v>
      </c>
      <c r="P9" s="214" t="s">
        <v>12238</v>
      </c>
      <c r="R9" s="325"/>
      <c r="S9" s="260" t="s">
        <v>7716</v>
      </c>
    </row>
    <row r="10" spans="1:19" ht="22.5" customHeight="1">
      <c r="A10" s="177" t="s">
        <v>69</v>
      </c>
      <c r="B10" s="177" t="s">
        <v>7704</v>
      </c>
      <c r="C10" s="107" t="s">
        <v>7717</v>
      </c>
      <c r="D10" s="99">
        <v>11</v>
      </c>
      <c r="E10" s="99">
        <v>13</v>
      </c>
      <c r="F10" s="214" t="s">
        <v>10956</v>
      </c>
      <c r="G10" s="99">
        <v>1130</v>
      </c>
      <c r="H10" s="99">
        <v>9</v>
      </c>
      <c r="I10" s="20"/>
      <c r="J10" s="9"/>
      <c r="K10" s="9"/>
      <c r="L10" s="9"/>
      <c r="M10" s="9"/>
      <c r="N10" s="354" t="s">
        <v>7767</v>
      </c>
      <c r="O10" s="189" t="s">
        <v>7768</v>
      </c>
      <c r="P10" s="214" t="s">
        <v>10959</v>
      </c>
      <c r="Q10" s="214" t="s">
        <v>12239</v>
      </c>
      <c r="R10" s="325"/>
      <c r="S10" s="261"/>
    </row>
    <row r="11" spans="1:19" ht="22.5" customHeight="1">
      <c r="A11" s="177" t="s">
        <v>30</v>
      </c>
      <c r="B11" s="177" t="s">
        <v>7704</v>
      </c>
      <c r="C11" s="107" t="s">
        <v>7779</v>
      </c>
      <c r="D11" s="99">
        <v>10</v>
      </c>
      <c r="E11" s="99">
        <v>12</v>
      </c>
      <c r="F11" s="214" t="s">
        <v>5225</v>
      </c>
      <c r="G11" s="99">
        <v>1080</v>
      </c>
      <c r="H11" s="99">
        <v>10</v>
      </c>
      <c r="I11" s="20"/>
      <c r="J11" s="9"/>
      <c r="K11" s="9"/>
      <c r="L11" s="9"/>
      <c r="M11" s="9"/>
      <c r="N11" s="354" t="s">
        <v>7713</v>
      </c>
      <c r="O11" s="189" t="s">
        <v>7780</v>
      </c>
      <c r="P11" s="214"/>
      <c r="R11" s="325"/>
      <c r="S11" s="261"/>
    </row>
    <row r="12" spans="1:19" ht="22.5" customHeight="1">
      <c r="A12" s="177">
        <v>1</v>
      </c>
      <c r="B12" s="177" t="s">
        <v>19</v>
      </c>
      <c r="C12" s="107" t="s">
        <v>153</v>
      </c>
      <c r="D12" s="99">
        <v>9</v>
      </c>
      <c r="E12" s="99">
        <v>11</v>
      </c>
      <c r="F12" s="214" t="s">
        <v>154</v>
      </c>
      <c r="G12" s="99">
        <v>1027</v>
      </c>
      <c r="H12" s="99">
        <v>7</v>
      </c>
      <c r="I12" s="20"/>
      <c r="J12" s="9"/>
      <c r="K12" s="9"/>
      <c r="L12" s="9"/>
      <c r="M12" s="9"/>
      <c r="N12" s="354" t="s">
        <v>127</v>
      </c>
      <c r="O12" s="189" t="s">
        <v>7718</v>
      </c>
      <c r="P12" s="214" t="s">
        <v>6669</v>
      </c>
      <c r="R12" s="325"/>
      <c r="S12" s="261"/>
    </row>
    <row r="13" spans="1:19" ht="22.5" customHeight="1">
      <c r="A13" s="177" t="s">
        <v>47</v>
      </c>
      <c r="B13" s="177" t="s">
        <v>19</v>
      </c>
      <c r="C13" s="107" t="s">
        <v>7719</v>
      </c>
      <c r="D13" s="99">
        <v>8</v>
      </c>
      <c r="E13" s="99">
        <v>10</v>
      </c>
      <c r="F13" s="214" t="s">
        <v>10957</v>
      </c>
      <c r="G13" s="99">
        <v>930</v>
      </c>
      <c r="H13" s="99">
        <v>7</v>
      </c>
      <c r="I13" s="20"/>
      <c r="J13" s="9"/>
      <c r="K13" s="9"/>
      <c r="L13" s="9"/>
      <c r="M13" s="9"/>
      <c r="N13" s="354" t="s">
        <v>7720</v>
      </c>
      <c r="O13" s="189" t="s">
        <v>7721</v>
      </c>
      <c r="P13" s="214" t="s">
        <v>12208</v>
      </c>
      <c r="Q13" s="214" t="s">
        <v>6713</v>
      </c>
      <c r="R13" s="325"/>
      <c r="S13" s="261"/>
    </row>
    <row r="14" spans="1:19" ht="22.5" customHeight="1">
      <c r="A14" s="177" t="s">
        <v>47</v>
      </c>
      <c r="B14" s="177" t="s">
        <v>19</v>
      </c>
      <c r="C14" s="107" t="s">
        <v>7722</v>
      </c>
      <c r="D14" s="99">
        <v>8</v>
      </c>
      <c r="E14" s="99">
        <v>10</v>
      </c>
      <c r="F14" s="214" t="s">
        <v>10958</v>
      </c>
      <c r="G14" s="99">
        <v>930</v>
      </c>
      <c r="H14" s="99">
        <v>9</v>
      </c>
      <c r="I14" s="20"/>
      <c r="J14" s="9"/>
      <c r="K14" s="9"/>
      <c r="L14" s="9"/>
      <c r="M14" s="9"/>
      <c r="N14" s="354" t="s">
        <v>7720</v>
      </c>
      <c r="O14" s="189" t="s">
        <v>7721</v>
      </c>
      <c r="P14" s="214" t="s">
        <v>12240</v>
      </c>
      <c r="Q14" s="214"/>
      <c r="R14" s="325"/>
      <c r="S14" s="261"/>
    </row>
    <row r="15" spans="1:19" ht="22.5" customHeight="1">
      <c r="A15" s="177">
        <v>3</v>
      </c>
      <c r="B15" s="177" t="s">
        <v>56</v>
      </c>
      <c r="C15" s="107" t="s">
        <v>155</v>
      </c>
      <c r="D15" s="99">
        <v>7</v>
      </c>
      <c r="E15" s="99">
        <v>9</v>
      </c>
      <c r="F15" s="214" t="s">
        <v>156</v>
      </c>
      <c r="G15" s="99">
        <v>756</v>
      </c>
      <c r="H15" s="99">
        <v>8</v>
      </c>
      <c r="I15" s="20"/>
      <c r="J15" s="9"/>
      <c r="K15" s="9"/>
      <c r="L15" s="9"/>
      <c r="M15" s="9"/>
      <c r="N15" s="354" t="s">
        <v>7781</v>
      </c>
      <c r="O15" s="189" t="s">
        <v>7782</v>
      </c>
      <c r="P15" s="214" t="s">
        <v>12241</v>
      </c>
      <c r="R15" s="325"/>
      <c r="S15" s="261"/>
    </row>
    <row r="16" spans="1:19" ht="22.5" customHeight="1">
      <c r="A16" s="177" t="s">
        <v>11033</v>
      </c>
      <c r="B16" s="177" t="s">
        <v>11035</v>
      </c>
      <c r="C16" s="107" t="s">
        <v>11034</v>
      </c>
      <c r="D16" s="99">
        <v>7</v>
      </c>
      <c r="E16" s="99">
        <v>9</v>
      </c>
      <c r="F16" s="212" t="s">
        <v>12708</v>
      </c>
      <c r="G16" s="99">
        <v>750</v>
      </c>
      <c r="H16" s="99">
        <v>9</v>
      </c>
      <c r="I16" s="20"/>
      <c r="J16" s="9"/>
      <c r="K16" s="9"/>
      <c r="L16" s="9"/>
      <c r="M16" s="9"/>
      <c r="N16" s="354" t="s">
        <v>174</v>
      </c>
      <c r="O16" s="189" t="s">
        <v>11036</v>
      </c>
      <c r="P16" s="212" t="s">
        <v>12709</v>
      </c>
      <c r="Q16" s="325"/>
      <c r="R16" s="325"/>
      <c r="S16" s="257" t="s">
        <v>11037</v>
      </c>
    </row>
    <row r="17" spans="1:19" ht="22.5" customHeight="1">
      <c r="A17" s="177" t="s">
        <v>7801</v>
      </c>
      <c r="B17" s="177" t="s">
        <v>7802</v>
      </c>
      <c r="C17" s="107" t="s">
        <v>7803</v>
      </c>
      <c r="D17" s="99">
        <v>7</v>
      </c>
      <c r="E17" s="99">
        <v>9</v>
      </c>
      <c r="F17" s="212" t="s">
        <v>7581</v>
      </c>
      <c r="G17" s="99">
        <v>740</v>
      </c>
      <c r="H17" s="99">
        <v>9</v>
      </c>
      <c r="I17" s="20"/>
      <c r="J17" s="9"/>
      <c r="K17" s="9"/>
      <c r="L17" s="9"/>
      <c r="M17" s="9"/>
      <c r="N17" s="354" t="s">
        <v>7804</v>
      </c>
      <c r="O17" s="189" t="s">
        <v>7805</v>
      </c>
      <c r="P17" s="325"/>
      <c r="Q17" s="325"/>
      <c r="R17" s="325"/>
      <c r="S17" s="257" t="s">
        <v>7806</v>
      </c>
    </row>
    <row r="18" spans="1:19" ht="22.5" customHeight="1">
      <c r="A18" s="99" t="s">
        <v>6263</v>
      </c>
      <c r="B18" s="177" t="s">
        <v>7723</v>
      </c>
      <c r="C18" s="107" t="s">
        <v>11521</v>
      </c>
      <c r="D18" s="99">
        <v>6</v>
      </c>
      <c r="E18" s="99">
        <v>8</v>
      </c>
      <c r="F18" s="212" t="s">
        <v>6271</v>
      </c>
      <c r="G18" s="99">
        <v>700</v>
      </c>
      <c r="H18" s="99">
        <v>6</v>
      </c>
      <c r="I18" s="20"/>
      <c r="J18" s="9"/>
      <c r="K18" s="9"/>
      <c r="L18" s="9"/>
      <c r="M18" s="9"/>
      <c r="N18" s="354" t="s">
        <v>7709</v>
      </c>
      <c r="O18" s="189" t="s">
        <v>7742</v>
      </c>
      <c r="P18" s="212" t="s">
        <v>6272</v>
      </c>
      <c r="Q18" s="325"/>
      <c r="R18" s="325"/>
    </row>
    <row r="19" spans="1:19" ht="22.5" customHeight="1">
      <c r="A19" s="177" t="s">
        <v>11789</v>
      </c>
      <c r="B19" s="177" t="s">
        <v>11801</v>
      </c>
      <c r="C19" s="107" t="s">
        <v>11800</v>
      </c>
      <c r="D19" s="99">
        <v>8</v>
      </c>
      <c r="E19" s="99">
        <v>10</v>
      </c>
      <c r="F19" s="222" t="s">
        <v>11799</v>
      </c>
      <c r="G19" s="99">
        <v>700</v>
      </c>
      <c r="H19" s="99">
        <v>9</v>
      </c>
      <c r="I19" s="20"/>
      <c r="J19" s="9"/>
      <c r="K19" s="9"/>
      <c r="L19" s="9"/>
      <c r="M19" s="9"/>
      <c r="N19" s="354" t="s">
        <v>11802</v>
      </c>
      <c r="O19" s="189" t="s">
        <v>11793</v>
      </c>
      <c r="P19" s="212" t="s">
        <v>12710</v>
      </c>
      <c r="Q19" s="212" t="s">
        <v>12711</v>
      </c>
      <c r="R19" s="325"/>
      <c r="S19" s="257" t="s">
        <v>11803</v>
      </c>
    </row>
    <row r="20" spans="1:19" ht="22.5" customHeight="1">
      <c r="A20" s="177" t="s">
        <v>69</v>
      </c>
      <c r="B20" s="177" t="s">
        <v>56</v>
      </c>
      <c r="C20" s="107" t="s">
        <v>7783</v>
      </c>
      <c r="D20" s="99">
        <v>7</v>
      </c>
      <c r="E20" s="99">
        <v>9</v>
      </c>
      <c r="F20" s="214" t="s">
        <v>10959</v>
      </c>
      <c r="G20" s="99">
        <v>650</v>
      </c>
      <c r="H20" s="99">
        <v>8</v>
      </c>
      <c r="I20" s="20"/>
      <c r="J20" s="9"/>
      <c r="K20" s="9"/>
      <c r="L20" s="9"/>
      <c r="M20" s="9"/>
      <c r="N20" s="354" t="s">
        <v>7610</v>
      </c>
      <c r="O20" s="189" t="s">
        <v>7768</v>
      </c>
      <c r="P20" s="270"/>
      <c r="Q20" s="325"/>
      <c r="R20" s="325"/>
      <c r="S20" s="261"/>
    </row>
    <row r="21" spans="1:19" ht="22.5" customHeight="1">
      <c r="A21" s="177" t="s">
        <v>157</v>
      </c>
      <c r="B21" s="177" t="s">
        <v>56</v>
      </c>
      <c r="C21" s="107" t="s">
        <v>158</v>
      </c>
      <c r="D21" s="99">
        <v>6</v>
      </c>
      <c r="E21" s="99">
        <v>8</v>
      </c>
      <c r="F21" s="214" t="s">
        <v>3423</v>
      </c>
      <c r="G21" s="99">
        <v>648</v>
      </c>
      <c r="H21" s="99">
        <v>6</v>
      </c>
      <c r="I21" s="20"/>
      <c r="J21" s="9"/>
      <c r="K21" s="9"/>
      <c r="L21" s="9"/>
      <c r="M21" s="9"/>
      <c r="N21" s="354" t="s">
        <v>7713</v>
      </c>
      <c r="O21" s="189" t="s">
        <v>7784</v>
      </c>
      <c r="P21" s="325"/>
      <c r="Q21" s="325"/>
      <c r="R21" s="325"/>
      <c r="S21" s="261"/>
    </row>
    <row r="22" spans="1:19" ht="22.5" customHeight="1">
      <c r="A22" s="177" t="s">
        <v>47</v>
      </c>
      <c r="B22" s="177" t="s">
        <v>56</v>
      </c>
      <c r="C22" s="107" t="s">
        <v>7785</v>
      </c>
      <c r="D22" s="99">
        <v>6</v>
      </c>
      <c r="E22" s="99">
        <v>8</v>
      </c>
      <c r="F22" s="214" t="s">
        <v>10960</v>
      </c>
      <c r="G22" s="99">
        <v>630</v>
      </c>
      <c r="H22" s="99">
        <v>7</v>
      </c>
      <c r="I22" s="20"/>
      <c r="J22" s="9"/>
      <c r="K22" s="9"/>
      <c r="L22" s="9"/>
      <c r="M22" s="9"/>
      <c r="N22" s="354" t="s">
        <v>7786</v>
      </c>
      <c r="O22" s="189" t="s">
        <v>7618</v>
      </c>
      <c r="P22" s="214" t="s">
        <v>12227</v>
      </c>
      <c r="Q22" s="325"/>
      <c r="R22" s="325"/>
      <c r="S22" s="261"/>
    </row>
    <row r="23" spans="1:19" ht="22.5" customHeight="1">
      <c r="A23" s="99" t="s">
        <v>11498</v>
      </c>
      <c r="B23" s="99" t="s">
        <v>11511</v>
      </c>
      <c r="C23" s="203" t="s">
        <v>11750</v>
      </c>
      <c r="D23" s="99">
        <v>6</v>
      </c>
      <c r="E23" s="99">
        <v>8</v>
      </c>
      <c r="F23" s="219" t="s">
        <v>12712</v>
      </c>
      <c r="G23" s="99">
        <v>630</v>
      </c>
      <c r="H23" s="99">
        <v>7</v>
      </c>
      <c r="I23" s="20"/>
      <c r="N23" s="354" t="s">
        <v>11524</v>
      </c>
      <c r="O23" s="189" t="s">
        <v>11525</v>
      </c>
      <c r="P23" s="212" t="s">
        <v>13191</v>
      </c>
      <c r="Q23" s="325"/>
      <c r="R23" s="325"/>
      <c r="S23" s="325" t="s">
        <v>11526</v>
      </c>
    </row>
    <row r="24" spans="1:19" ht="22.5" customHeight="1">
      <c r="A24" s="177">
        <v>2</v>
      </c>
      <c r="B24" s="177" t="s">
        <v>56</v>
      </c>
      <c r="C24" s="107" t="s">
        <v>159</v>
      </c>
      <c r="D24" s="99">
        <v>5</v>
      </c>
      <c r="E24" s="99">
        <v>7</v>
      </c>
      <c r="F24" s="214" t="s">
        <v>160</v>
      </c>
      <c r="G24" s="99">
        <v>624</v>
      </c>
      <c r="H24" s="99">
        <v>6</v>
      </c>
      <c r="I24" s="20"/>
      <c r="J24" s="9"/>
      <c r="K24" s="9"/>
      <c r="L24" s="9"/>
      <c r="M24" s="9"/>
      <c r="N24" s="354" t="s">
        <v>7713</v>
      </c>
      <c r="O24" s="189" t="s">
        <v>7787</v>
      </c>
      <c r="P24" s="325"/>
      <c r="Q24" s="325"/>
      <c r="R24" s="325"/>
      <c r="S24" s="261"/>
    </row>
    <row r="25" spans="1:19" ht="22.5" customHeight="1">
      <c r="A25" s="177"/>
      <c r="B25" s="177" t="s">
        <v>79</v>
      </c>
      <c r="C25" s="107" t="s">
        <v>7788</v>
      </c>
      <c r="D25" s="99">
        <v>5</v>
      </c>
      <c r="E25" s="99">
        <v>7</v>
      </c>
      <c r="F25" s="214" t="s">
        <v>161</v>
      </c>
      <c r="G25" s="99">
        <v>600</v>
      </c>
      <c r="H25" s="99">
        <v>4</v>
      </c>
      <c r="I25" s="20"/>
      <c r="J25" s="9"/>
      <c r="K25" s="9"/>
      <c r="L25" s="9"/>
      <c r="M25" s="9"/>
      <c r="N25" s="356" t="s">
        <v>7789</v>
      </c>
      <c r="O25" s="189" t="s">
        <v>7790</v>
      </c>
      <c r="P25" s="325"/>
      <c r="Q25" s="325"/>
      <c r="R25" s="325"/>
      <c r="S25" s="261"/>
    </row>
    <row r="26" spans="1:19" ht="22.5" customHeight="1">
      <c r="A26" s="177" t="s">
        <v>11033</v>
      </c>
      <c r="B26" s="177" t="s">
        <v>11040</v>
      </c>
      <c r="C26" s="107" t="s">
        <v>11039</v>
      </c>
      <c r="D26" s="99">
        <v>5</v>
      </c>
      <c r="E26" s="99">
        <v>7</v>
      </c>
      <c r="F26" s="212" t="s">
        <v>11038</v>
      </c>
      <c r="G26" s="99">
        <v>520</v>
      </c>
      <c r="H26" s="99">
        <v>3</v>
      </c>
      <c r="I26" s="20"/>
      <c r="J26" s="9"/>
      <c r="K26" s="9"/>
      <c r="L26" s="9"/>
      <c r="M26" s="9"/>
      <c r="N26" s="354" t="s">
        <v>11042</v>
      </c>
      <c r="O26" s="189" t="s">
        <v>11041</v>
      </c>
      <c r="P26" s="212" t="s">
        <v>38</v>
      </c>
      <c r="Q26" s="325"/>
      <c r="R26" s="325"/>
    </row>
    <row r="27" spans="1:19" ht="22.5" customHeight="1">
      <c r="A27" s="177" t="s">
        <v>25</v>
      </c>
      <c r="B27" s="177" t="s">
        <v>79</v>
      </c>
      <c r="C27" s="107" t="s">
        <v>7724</v>
      </c>
      <c r="D27" s="99">
        <v>5</v>
      </c>
      <c r="E27" s="99">
        <v>7</v>
      </c>
      <c r="F27" s="214" t="s">
        <v>10961</v>
      </c>
      <c r="G27" s="99">
        <v>510</v>
      </c>
      <c r="H27" s="99">
        <v>6</v>
      </c>
      <c r="I27" s="20"/>
      <c r="J27" s="9"/>
      <c r="K27" s="9"/>
      <c r="L27" s="9"/>
      <c r="M27" s="9"/>
      <c r="N27" s="354" t="s">
        <v>7636</v>
      </c>
      <c r="O27" s="189" t="s">
        <v>140</v>
      </c>
      <c r="P27" s="247" t="s">
        <v>3382</v>
      </c>
      <c r="Q27" s="264" t="s">
        <v>104</v>
      </c>
      <c r="R27" s="325"/>
      <c r="S27" s="261"/>
    </row>
    <row r="28" spans="1:19" ht="22.5" customHeight="1">
      <c r="A28" s="99" t="s">
        <v>11148</v>
      </c>
      <c r="B28" s="177" t="s">
        <v>11160</v>
      </c>
      <c r="C28" s="107" t="s">
        <v>11158</v>
      </c>
      <c r="D28" s="99">
        <v>5</v>
      </c>
      <c r="E28" s="99">
        <v>7</v>
      </c>
      <c r="F28" s="212" t="s">
        <v>11162</v>
      </c>
      <c r="G28" s="99">
        <v>490</v>
      </c>
      <c r="H28" s="99">
        <v>7</v>
      </c>
      <c r="I28" s="20"/>
      <c r="N28" s="354" t="s">
        <v>11621</v>
      </c>
      <c r="O28" s="189" t="s">
        <v>11164</v>
      </c>
      <c r="P28" s="325"/>
      <c r="Q28" s="325"/>
      <c r="R28" s="325"/>
      <c r="S28" s="257" t="s">
        <v>11165</v>
      </c>
    </row>
    <row r="29" spans="1:19" ht="22.5" customHeight="1">
      <c r="A29" s="177" t="s">
        <v>151</v>
      </c>
      <c r="B29" s="177" t="s">
        <v>79</v>
      </c>
      <c r="C29" s="107" t="s">
        <v>162</v>
      </c>
      <c r="D29" s="99">
        <v>5</v>
      </c>
      <c r="E29" s="99">
        <v>7</v>
      </c>
      <c r="F29" s="214" t="s">
        <v>3421</v>
      </c>
      <c r="G29" s="99">
        <v>484</v>
      </c>
      <c r="H29" s="99">
        <v>8</v>
      </c>
      <c r="I29" s="9"/>
      <c r="J29" s="9"/>
      <c r="K29" s="9"/>
      <c r="L29" s="9"/>
      <c r="M29" s="9"/>
      <c r="N29" s="354" t="s">
        <v>7589</v>
      </c>
      <c r="O29" s="189" t="s">
        <v>7791</v>
      </c>
      <c r="P29" s="214" t="s">
        <v>12242</v>
      </c>
      <c r="Q29" s="325"/>
      <c r="R29" s="325"/>
      <c r="S29" s="260" t="s">
        <v>7725</v>
      </c>
    </row>
    <row r="30" spans="1:19" ht="22.5" customHeight="1">
      <c r="A30" s="177" t="s">
        <v>11789</v>
      </c>
      <c r="B30" s="177" t="s">
        <v>11796</v>
      </c>
      <c r="C30" s="107" t="s">
        <v>11795</v>
      </c>
      <c r="D30" s="99">
        <v>4</v>
      </c>
      <c r="E30" s="99">
        <v>6</v>
      </c>
      <c r="F30" s="212" t="s">
        <v>12713</v>
      </c>
      <c r="G30" s="99">
        <v>480</v>
      </c>
      <c r="H30" s="99">
        <v>5</v>
      </c>
      <c r="I30" s="9"/>
      <c r="J30" s="9"/>
      <c r="K30" s="9"/>
      <c r="L30" s="9"/>
      <c r="M30" s="9"/>
      <c r="N30" s="354" t="s">
        <v>11797</v>
      </c>
      <c r="O30" s="189" t="s">
        <v>11798</v>
      </c>
      <c r="P30" s="212" t="s">
        <v>13192</v>
      </c>
      <c r="Q30" s="325"/>
      <c r="R30" s="325"/>
    </row>
    <row r="31" spans="1:19" ht="22.5" customHeight="1">
      <c r="A31" s="99" t="s">
        <v>7726</v>
      </c>
      <c r="B31" s="177" t="s">
        <v>7727</v>
      </c>
      <c r="C31" s="107" t="s">
        <v>7728</v>
      </c>
      <c r="D31" s="99">
        <v>5</v>
      </c>
      <c r="E31" s="99">
        <v>7</v>
      </c>
      <c r="F31" s="212" t="s">
        <v>3635</v>
      </c>
      <c r="G31" s="99">
        <v>470</v>
      </c>
      <c r="H31" s="99">
        <v>5</v>
      </c>
      <c r="I31" s="9"/>
      <c r="J31" s="9"/>
      <c r="K31" s="9"/>
      <c r="L31" s="9"/>
      <c r="M31" s="9"/>
      <c r="N31" s="354" t="s">
        <v>7729</v>
      </c>
      <c r="O31" s="189" t="s">
        <v>7730</v>
      </c>
      <c r="P31" s="325"/>
      <c r="Q31" s="325"/>
      <c r="R31" s="325"/>
    </row>
    <row r="32" spans="1:19" ht="22.5" customHeight="1">
      <c r="A32" s="413" t="s">
        <v>13254</v>
      </c>
      <c r="B32" s="413" t="s">
        <v>13255</v>
      </c>
      <c r="C32" s="107" t="s">
        <v>13258</v>
      </c>
      <c r="D32" s="196">
        <v>4</v>
      </c>
      <c r="E32" s="196">
        <v>6</v>
      </c>
      <c r="F32" s="222" t="s">
        <v>13257</v>
      </c>
      <c r="G32" s="99">
        <v>440</v>
      </c>
      <c r="H32" s="196">
        <v>5</v>
      </c>
      <c r="N32" s="357" t="s">
        <v>13256</v>
      </c>
      <c r="O32" s="283" t="s">
        <v>4436</v>
      </c>
      <c r="P32" s="402" t="s">
        <v>927</v>
      </c>
      <c r="Q32" s="402" t="s">
        <v>12696</v>
      </c>
      <c r="R32" s="358"/>
      <c r="S32" s="405"/>
    </row>
    <row r="33" spans="1:19" ht="22.5" customHeight="1">
      <c r="A33" s="177" t="s">
        <v>25</v>
      </c>
      <c r="B33" s="177" t="s">
        <v>85</v>
      </c>
      <c r="C33" s="107" t="s">
        <v>7731</v>
      </c>
      <c r="D33" s="99">
        <v>4</v>
      </c>
      <c r="E33" s="99">
        <v>6</v>
      </c>
      <c r="F33" s="214" t="s">
        <v>3431</v>
      </c>
      <c r="G33" s="99">
        <v>400</v>
      </c>
      <c r="H33" s="99">
        <v>7</v>
      </c>
      <c r="I33" s="9"/>
      <c r="J33" s="9"/>
      <c r="K33" s="9"/>
      <c r="L33" s="9"/>
      <c r="M33" s="9"/>
      <c r="N33" s="354" t="s">
        <v>7732</v>
      </c>
      <c r="O33" s="189" t="s">
        <v>7733</v>
      </c>
      <c r="P33" s="325"/>
      <c r="Q33" s="325"/>
      <c r="R33" s="325"/>
      <c r="S33" s="244"/>
    </row>
    <row r="34" spans="1:19" ht="22.5" customHeight="1">
      <c r="A34" s="177" t="s">
        <v>7654</v>
      </c>
      <c r="B34" s="177" t="s">
        <v>7655</v>
      </c>
      <c r="C34" s="107" t="s">
        <v>7734</v>
      </c>
      <c r="D34" s="99">
        <v>4</v>
      </c>
      <c r="E34" s="99">
        <v>6</v>
      </c>
      <c r="F34" s="214" t="s">
        <v>12243</v>
      </c>
      <c r="G34" s="99">
        <v>380</v>
      </c>
      <c r="H34" s="99">
        <v>5</v>
      </c>
      <c r="I34" s="9"/>
      <c r="J34" s="9"/>
      <c r="K34" s="9"/>
      <c r="L34" s="9"/>
      <c r="M34" s="9"/>
      <c r="N34" s="354" t="s">
        <v>7682</v>
      </c>
      <c r="O34" s="189" t="s">
        <v>7735</v>
      </c>
      <c r="P34" s="212" t="s">
        <v>1158</v>
      </c>
      <c r="Q34" s="325"/>
      <c r="R34" s="325"/>
    </row>
    <row r="35" spans="1:19" ht="22.5" customHeight="1">
      <c r="A35" s="177" t="s">
        <v>7736</v>
      </c>
      <c r="B35" s="177" t="s">
        <v>7655</v>
      </c>
      <c r="C35" s="107" t="s">
        <v>7737</v>
      </c>
      <c r="D35" s="99">
        <v>5</v>
      </c>
      <c r="E35" s="99">
        <v>7</v>
      </c>
      <c r="F35" s="212" t="s">
        <v>12244</v>
      </c>
      <c r="G35" s="99">
        <v>380</v>
      </c>
      <c r="H35" s="99">
        <v>5</v>
      </c>
      <c r="I35" s="9"/>
      <c r="J35" s="9"/>
      <c r="K35" s="9"/>
      <c r="L35" s="9"/>
      <c r="M35" s="9"/>
      <c r="N35" s="354" t="s">
        <v>7738</v>
      </c>
      <c r="O35" s="189" t="s">
        <v>7739</v>
      </c>
      <c r="P35" s="247" t="s">
        <v>3382</v>
      </c>
      <c r="Q35" s="212" t="s">
        <v>163</v>
      </c>
      <c r="R35" s="325"/>
    </row>
    <row r="36" spans="1:19" ht="22.5" customHeight="1">
      <c r="A36" s="99" t="s">
        <v>11148</v>
      </c>
      <c r="B36" s="177" t="s">
        <v>11161</v>
      </c>
      <c r="C36" s="107" t="s">
        <v>11159</v>
      </c>
      <c r="D36" s="99">
        <v>4</v>
      </c>
      <c r="E36" s="99">
        <v>6</v>
      </c>
      <c r="F36" s="212" t="s">
        <v>11163</v>
      </c>
      <c r="G36" s="99">
        <v>380</v>
      </c>
      <c r="H36" s="99">
        <v>6</v>
      </c>
      <c r="N36" s="354" t="s">
        <v>11166</v>
      </c>
      <c r="O36" s="189" t="s">
        <v>11167</v>
      </c>
      <c r="P36" s="325"/>
      <c r="Q36" s="325"/>
      <c r="R36" s="325"/>
      <c r="S36" s="257" t="s">
        <v>11168</v>
      </c>
    </row>
    <row r="37" spans="1:19" ht="22.5" customHeight="1">
      <c r="A37" s="99" t="s">
        <v>6263</v>
      </c>
      <c r="B37" s="177" t="s">
        <v>7740</v>
      </c>
      <c r="C37" s="107" t="s">
        <v>11522</v>
      </c>
      <c r="D37" s="99">
        <v>4</v>
      </c>
      <c r="E37" s="99">
        <v>6</v>
      </c>
      <c r="F37" s="212" t="s">
        <v>6272</v>
      </c>
      <c r="G37" s="99">
        <v>370</v>
      </c>
      <c r="H37" s="99">
        <v>4</v>
      </c>
      <c r="I37" s="9"/>
      <c r="J37" s="9"/>
      <c r="K37" s="9"/>
      <c r="L37" s="9"/>
      <c r="M37" s="9"/>
      <c r="N37" s="354" t="s">
        <v>7741</v>
      </c>
      <c r="O37" s="189" t="s">
        <v>7742</v>
      </c>
      <c r="P37" s="325"/>
      <c r="Q37" s="325"/>
      <c r="R37" s="325"/>
    </row>
    <row r="38" spans="1:19" ht="22.5" customHeight="1">
      <c r="A38" s="177" t="s">
        <v>11701</v>
      </c>
      <c r="B38" s="177" t="s">
        <v>3657</v>
      </c>
      <c r="C38" s="203" t="s">
        <v>11765</v>
      </c>
      <c r="D38" s="99">
        <v>3</v>
      </c>
      <c r="E38" s="99">
        <v>5</v>
      </c>
      <c r="F38" s="212" t="s">
        <v>12714</v>
      </c>
      <c r="G38" s="99">
        <v>370</v>
      </c>
      <c r="H38" s="99">
        <v>7</v>
      </c>
      <c r="I38" s="9"/>
      <c r="J38" s="9"/>
      <c r="K38" s="9"/>
      <c r="L38" s="9"/>
      <c r="M38" s="9"/>
      <c r="N38" s="354" t="s">
        <v>11702</v>
      </c>
      <c r="O38" s="189" t="s">
        <v>11703</v>
      </c>
      <c r="P38" s="325"/>
      <c r="Q38" s="325"/>
      <c r="R38" s="325"/>
    </row>
    <row r="39" spans="1:19" ht="22.5" customHeight="1">
      <c r="A39" s="99" t="s">
        <v>12042</v>
      </c>
      <c r="B39" s="99" t="s">
        <v>12101</v>
      </c>
      <c r="C39" s="107" t="s">
        <v>12152</v>
      </c>
      <c r="D39" s="99">
        <v>12</v>
      </c>
      <c r="E39" s="99">
        <v>12</v>
      </c>
      <c r="F39" s="222" t="s">
        <v>12149</v>
      </c>
      <c r="G39" s="99">
        <v>370</v>
      </c>
      <c r="H39" s="99">
        <v>8</v>
      </c>
      <c r="I39" s="9"/>
      <c r="J39" s="9"/>
      <c r="K39" s="9"/>
      <c r="L39" s="9"/>
      <c r="M39" s="9"/>
      <c r="N39" s="354" t="s">
        <v>12148</v>
      </c>
      <c r="O39" s="189" t="s">
        <v>12151</v>
      </c>
      <c r="P39" s="325"/>
      <c r="Q39" s="325"/>
      <c r="R39" s="325"/>
      <c r="S39" s="257" t="s">
        <v>12150</v>
      </c>
    </row>
    <row r="40" spans="1:19" ht="22.5" customHeight="1">
      <c r="A40" s="177" t="s">
        <v>7743</v>
      </c>
      <c r="B40" s="177" t="s">
        <v>7740</v>
      </c>
      <c r="C40" s="107" t="s">
        <v>7744</v>
      </c>
      <c r="D40" s="99">
        <v>4</v>
      </c>
      <c r="E40" s="99">
        <v>6</v>
      </c>
      <c r="F40" s="212" t="s">
        <v>12245</v>
      </c>
      <c r="G40" s="99">
        <v>360</v>
      </c>
      <c r="H40" s="99">
        <v>4</v>
      </c>
      <c r="I40" s="9"/>
      <c r="J40" s="9"/>
      <c r="K40" s="9"/>
      <c r="L40" s="9"/>
      <c r="M40" s="9"/>
      <c r="N40" s="354" t="s">
        <v>59</v>
      </c>
      <c r="O40" s="189" t="s">
        <v>198</v>
      </c>
      <c r="Q40" s="325"/>
      <c r="R40" s="325"/>
    </row>
    <row r="41" spans="1:19" ht="22.5" customHeight="1">
      <c r="A41" s="177" t="s">
        <v>151</v>
      </c>
      <c r="B41" s="177" t="s">
        <v>85</v>
      </c>
      <c r="C41" s="107" t="s">
        <v>164</v>
      </c>
      <c r="D41" s="99">
        <v>4</v>
      </c>
      <c r="E41" s="99">
        <v>6</v>
      </c>
      <c r="F41" s="214" t="s">
        <v>12246</v>
      </c>
      <c r="G41" s="99">
        <v>350</v>
      </c>
      <c r="H41" s="99">
        <v>7</v>
      </c>
      <c r="I41" s="9"/>
      <c r="J41" s="9"/>
      <c r="K41" s="9"/>
      <c r="L41" s="9"/>
      <c r="M41" s="9"/>
      <c r="N41" s="354" t="s">
        <v>7745</v>
      </c>
      <c r="O41" s="189" t="s">
        <v>7746</v>
      </c>
      <c r="P41" s="214" t="s">
        <v>10955</v>
      </c>
      <c r="Q41" s="325"/>
      <c r="R41" s="325"/>
      <c r="S41" s="260" t="s">
        <v>7747</v>
      </c>
    </row>
    <row r="42" spans="1:19" ht="22.5" customHeight="1">
      <c r="A42" s="177" t="s">
        <v>151</v>
      </c>
      <c r="B42" s="177" t="s">
        <v>85</v>
      </c>
      <c r="C42" s="107" t="s">
        <v>165</v>
      </c>
      <c r="D42" s="99">
        <v>4</v>
      </c>
      <c r="E42" s="99">
        <v>6</v>
      </c>
      <c r="F42" s="214" t="s">
        <v>166</v>
      </c>
      <c r="G42" s="99">
        <v>350</v>
      </c>
      <c r="H42" s="99">
        <v>7</v>
      </c>
      <c r="I42" s="9"/>
      <c r="J42" s="9"/>
      <c r="K42" s="9"/>
      <c r="L42" s="9"/>
      <c r="M42" s="9"/>
      <c r="N42" s="354" t="s">
        <v>7745</v>
      </c>
      <c r="O42" s="189" t="s">
        <v>7746</v>
      </c>
      <c r="P42" s="214" t="s">
        <v>10955</v>
      </c>
      <c r="Q42" s="325"/>
      <c r="R42" s="325"/>
      <c r="S42" s="260" t="s">
        <v>7747</v>
      </c>
    </row>
    <row r="43" spans="1:19" ht="22.5" customHeight="1">
      <c r="A43" s="177" t="s">
        <v>25</v>
      </c>
      <c r="B43" s="177" t="s">
        <v>85</v>
      </c>
      <c r="C43" s="107" t="s">
        <v>7748</v>
      </c>
      <c r="D43" s="99">
        <v>3</v>
      </c>
      <c r="E43" s="99">
        <v>5</v>
      </c>
      <c r="F43" s="214" t="s">
        <v>12247</v>
      </c>
      <c r="G43" s="99">
        <v>340</v>
      </c>
      <c r="H43" s="99">
        <v>5</v>
      </c>
      <c r="I43" s="9"/>
      <c r="J43" s="9"/>
      <c r="K43" s="9"/>
      <c r="L43" s="9"/>
      <c r="M43" s="9"/>
      <c r="N43" s="354" t="s">
        <v>127</v>
      </c>
      <c r="O43" s="189" t="s">
        <v>7749</v>
      </c>
      <c r="P43" s="214" t="s">
        <v>3431</v>
      </c>
      <c r="Q43" s="325"/>
      <c r="R43" s="325"/>
      <c r="S43" s="244"/>
    </row>
    <row r="44" spans="1:19" ht="22.5" customHeight="1">
      <c r="A44" s="177" t="s">
        <v>7750</v>
      </c>
      <c r="B44" s="177" t="s">
        <v>7751</v>
      </c>
      <c r="C44" s="107" t="s">
        <v>7752</v>
      </c>
      <c r="D44" s="99">
        <v>4</v>
      </c>
      <c r="E44" s="99">
        <v>6</v>
      </c>
      <c r="F44" s="212" t="s">
        <v>12248</v>
      </c>
      <c r="G44" s="99">
        <v>330</v>
      </c>
      <c r="H44" s="99">
        <v>4</v>
      </c>
      <c r="I44" s="9"/>
      <c r="J44" s="9"/>
      <c r="K44" s="9"/>
      <c r="L44" s="9"/>
      <c r="M44" s="9"/>
      <c r="N44" s="354" t="s">
        <v>7753</v>
      </c>
      <c r="O44" s="189" t="s">
        <v>7754</v>
      </c>
      <c r="P44" s="212" t="s">
        <v>12209</v>
      </c>
      <c r="R44" s="325"/>
    </row>
    <row r="45" spans="1:19" ht="22.5" customHeight="1">
      <c r="A45" s="99" t="s">
        <v>12042</v>
      </c>
      <c r="B45" s="99" t="s">
        <v>12101</v>
      </c>
      <c r="C45" s="295" t="s">
        <v>12147</v>
      </c>
      <c r="D45" s="99">
        <v>10</v>
      </c>
      <c r="E45" s="99">
        <v>10</v>
      </c>
      <c r="F45" s="222" t="s">
        <v>12146</v>
      </c>
      <c r="G45" s="99">
        <v>320</v>
      </c>
      <c r="H45" s="196">
        <v>6</v>
      </c>
      <c r="I45" s="9"/>
      <c r="J45" s="9"/>
      <c r="K45" s="9"/>
      <c r="L45" s="9"/>
      <c r="M45" s="9"/>
      <c r="N45" s="357" t="s">
        <v>12145</v>
      </c>
      <c r="O45" s="283" t="s">
        <v>12144</v>
      </c>
      <c r="P45" s="358"/>
      <c r="Q45" s="325"/>
      <c r="R45" s="325"/>
    </row>
    <row r="46" spans="1:19" ht="22.5" customHeight="1">
      <c r="A46" s="177"/>
      <c r="B46" s="177" t="s">
        <v>85</v>
      </c>
      <c r="C46" s="107" t="s">
        <v>11925</v>
      </c>
      <c r="D46" s="99">
        <v>2</v>
      </c>
      <c r="E46" s="99">
        <v>4</v>
      </c>
      <c r="F46" s="214" t="s">
        <v>3402</v>
      </c>
      <c r="G46" s="99">
        <v>300</v>
      </c>
      <c r="H46" s="99">
        <v>3</v>
      </c>
      <c r="I46" s="9"/>
      <c r="J46" s="9"/>
      <c r="K46" s="9"/>
      <c r="L46" s="9"/>
      <c r="M46" s="9"/>
      <c r="N46" s="354" t="s">
        <v>7755</v>
      </c>
      <c r="O46" s="189" t="s">
        <v>11911</v>
      </c>
      <c r="P46" s="325"/>
      <c r="Q46" s="325"/>
      <c r="R46" s="325"/>
      <c r="S46" s="261"/>
    </row>
    <row r="47" spans="1:19" ht="22.5" customHeight="1">
      <c r="A47" s="177" t="s">
        <v>73</v>
      </c>
      <c r="B47" s="177" t="s">
        <v>7756</v>
      </c>
      <c r="C47" s="107" t="s">
        <v>11926</v>
      </c>
      <c r="D47" s="99">
        <v>4</v>
      </c>
      <c r="E47" s="99">
        <v>6</v>
      </c>
      <c r="F47" s="212" t="s">
        <v>12249</v>
      </c>
      <c r="G47" s="99">
        <v>300</v>
      </c>
      <c r="H47" s="99">
        <v>4</v>
      </c>
      <c r="I47" s="9"/>
      <c r="J47" s="9"/>
      <c r="K47" s="9"/>
      <c r="L47" s="9"/>
      <c r="M47" s="9"/>
      <c r="N47" s="354" t="s">
        <v>7757</v>
      </c>
      <c r="O47" s="189" t="s">
        <v>7758</v>
      </c>
      <c r="P47" s="247" t="s">
        <v>3382</v>
      </c>
      <c r="Q47" s="212" t="s">
        <v>167</v>
      </c>
      <c r="R47" s="325"/>
    </row>
    <row r="48" spans="1:19" ht="22.5" customHeight="1">
      <c r="A48" s="177"/>
      <c r="B48" s="177" t="s">
        <v>85</v>
      </c>
      <c r="C48" s="107" t="s">
        <v>7759</v>
      </c>
      <c r="D48" s="99">
        <v>2</v>
      </c>
      <c r="E48" s="99">
        <v>4</v>
      </c>
      <c r="F48" s="214" t="s">
        <v>62</v>
      </c>
      <c r="G48" s="99">
        <v>290</v>
      </c>
      <c r="H48" s="99">
        <v>3</v>
      </c>
      <c r="I48" s="9"/>
      <c r="J48" s="9"/>
      <c r="K48" s="9"/>
      <c r="L48" s="9"/>
      <c r="M48" s="9"/>
      <c r="N48" s="354" t="s">
        <v>7709</v>
      </c>
      <c r="O48" s="189" t="s">
        <v>129</v>
      </c>
      <c r="Q48" s="325"/>
      <c r="R48" s="325"/>
    </row>
    <row r="49" spans="1:19" ht="22.5" customHeight="1">
      <c r="A49" s="177" t="s">
        <v>7760</v>
      </c>
      <c r="B49" s="177" t="s">
        <v>7756</v>
      </c>
      <c r="C49" s="107" t="s">
        <v>7761</v>
      </c>
      <c r="D49" s="99">
        <v>2</v>
      </c>
      <c r="E49" s="99">
        <v>4</v>
      </c>
      <c r="F49" s="212" t="s">
        <v>12250</v>
      </c>
      <c r="G49" s="99">
        <v>270</v>
      </c>
      <c r="H49" s="99">
        <v>4</v>
      </c>
      <c r="I49" s="9"/>
      <c r="J49" s="9"/>
      <c r="K49" s="9"/>
      <c r="L49" s="9"/>
      <c r="M49" s="9"/>
      <c r="N49" s="354" t="s">
        <v>7762</v>
      </c>
      <c r="O49" s="189" t="s">
        <v>7763</v>
      </c>
      <c r="P49" s="219" t="s">
        <v>13193</v>
      </c>
      <c r="Q49" s="212" t="s">
        <v>168</v>
      </c>
      <c r="R49" s="325"/>
    </row>
    <row r="50" spans="1:19" ht="22.5" customHeight="1">
      <c r="A50" s="177"/>
      <c r="B50" s="177" t="s">
        <v>85</v>
      </c>
      <c r="C50" s="107" t="s">
        <v>169</v>
      </c>
      <c r="D50" s="99">
        <v>1</v>
      </c>
      <c r="E50" s="99">
        <v>3</v>
      </c>
      <c r="F50" s="214" t="s">
        <v>170</v>
      </c>
      <c r="G50" s="99">
        <v>260</v>
      </c>
      <c r="H50" s="99">
        <v>3</v>
      </c>
      <c r="I50" s="9"/>
      <c r="J50" s="9"/>
      <c r="K50" s="9"/>
      <c r="L50" s="9"/>
      <c r="M50" s="9"/>
      <c r="N50" s="354" t="s">
        <v>7764</v>
      </c>
      <c r="O50" s="189" t="s">
        <v>7765</v>
      </c>
      <c r="Q50" s="325"/>
      <c r="R50" s="325"/>
    </row>
    <row r="51" spans="1:19" ht="22.5" customHeight="1">
      <c r="A51" s="177" t="s">
        <v>69</v>
      </c>
      <c r="B51" s="177" t="s">
        <v>85</v>
      </c>
      <c r="C51" s="107" t="s">
        <v>7766</v>
      </c>
      <c r="D51" s="99">
        <v>2</v>
      </c>
      <c r="E51" s="99">
        <v>4</v>
      </c>
      <c r="F51" s="214" t="s">
        <v>10962</v>
      </c>
      <c r="G51" s="99">
        <v>260</v>
      </c>
      <c r="H51" s="99">
        <v>6</v>
      </c>
      <c r="I51" s="9"/>
      <c r="J51" s="9"/>
      <c r="K51" s="9"/>
      <c r="L51" s="9"/>
      <c r="M51" s="9"/>
      <c r="N51" s="354" t="s">
        <v>7767</v>
      </c>
      <c r="O51" s="189" t="s">
        <v>7768</v>
      </c>
      <c r="P51" s="214" t="s">
        <v>12252</v>
      </c>
      <c r="Q51" s="214" t="s">
        <v>12260</v>
      </c>
      <c r="R51" s="325"/>
    </row>
    <row r="52" spans="1:19" ht="22.5" customHeight="1">
      <c r="A52" s="177">
        <v>1</v>
      </c>
      <c r="B52" s="177" t="s">
        <v>85</v>
      </c>
      <c r="C52" s="107" t="s">
        <v>171</v>
      </c>
      <c r="D52" s="99">
        <v>3</v>
      </c>
      <c r="E52" s="99">
        <v>5</v>
      </c>
      <c r="F52" s="214" t="s">
        <v>12251</v>
      </c>
      <c r="G52" s="99">
        <v>250</v>
      </c>
      <c r="H52" s="99">
        <v>6</v>
      </c>
      <c r="I52" s="9"/>
      <c r="J52" s="9"/>
      <c r="K52" s="9"/>
      <c r="L52" s="9"/>
      <c r="M52" s="9"/>
      <c r="N52" s="354" t="s">
        <v>7617</v>
      </c>
      <c r="O52" s="189" t="s">
        <v>5251</v>
      </c>
      <c r="P52" s="264" t="s">
        <v>75</v>
      </c>
      <c r="Q52" s="325"/>
      <c r="R52" s="325"/>
    </row>
    <row r="53" spans="1:19" ht="22.5" customHeight="1">
      <c r="A53" s="177" t="s">
        <v>11418</v>
      </c>
      <c r="B53" s="177" t="s">
        <v>11420</v>
      </c>
      <c r="C53" s="107" t="s">
        <v>11419</v>
      </c>
      <c r="D53" s="99">
        <v>1</v>
      </c>
      <c r="E53" s="99">
        <v>3</v>
      </c>
      <c r="F53" s="212" t="s">
        <v>12715</v>
      </c>
      <c r="G53" s="99">
        <v>250</v>
      </c>
      <c r="H53" s="99">
        <v>5</v>
      </c>
      <c r="I53" s="9"/>
      <c r="J53" s="9"/>
      <c r="K53" s="9"/>
      <c r="L53" s="9"/>
      <c r="M53" s="9"/>
      <c r="N53" s="354" t="s">
        <v>11909</v>
      </c>
      <c r="O53" s="189" t="s">
        <v>11421</v>
      </c>
      <c r="P53" s="212" t="s">
        <v>11722</v>
      </c>
      <c r="Q53" s="212" t="s">
        <v>12703</v>
      </c>
      <c r="R53" s="325"/>
      <c r="S53" s="312" t="s">
        <v>11429</v>
      </c>
    </row>
    <row r="54" spans="1:19" s="6" customFormat="1" ht="22.5" customHeight="1">
      <c r="A54" s="177" t="s">
        <v>98</v>
      </c>
      <c r="B54" s="177" t="s">
        <v>85</v>
      </c>
      <c r="C54" s="107" t="s">
        <v>172</v>
      </c>
      <c r="D54" s="99">
        <v>1</v>
      </c>
      <c r="E54" s="99">
        <v>3</v>
      </c>
      <c r="F54" s="214" t="s">
        <v>173</v>
      </c>
      <c r="G54" s="99">
        <v>230</v>
      </c>
      <c r="H54" s="99">
        <v>3</v>
      </c>
      <c r="I54" s="9"/>
      <c r="J54" s="9"/>
      <c r="K54" s="9"/>
      <c r="L54" s="9"/>
      <c r="M54" s="9"/>
      <c r="N54" s="354" t="s">
        <v>174</v>
      </c>
      <c r="O54" s="189" t="s">
        <v>7769</v>
      </c>
      <c r="P54" s="214" t="s">
        <v>12259</v>
      </c>
      <c r="Q54" s="325"/>
      <c r="R54" s="325"/>
      <c r="S54" s="257"/>
    </row>
    <row r="55" spans="1:19" ht="22.5" customHeight="1">
      <c r="A55" s="177">
        <v>1</v>
      </c>
      <c r="B55" s="177" t="s">
        <v>85</v>
      </c>
      <c r="C55" s="107" t="s">
        <v>175</v>
      </c>
      <c r="D55" s="99">
        <v>2</v>
      </c>
      <c r="E55" s="99">
        <v>4</v>
      </c>
      <c r="F55" s="214" t="s">
        <v>12253</v>
      </c>
      <c r="G55" s="99">
        <v>230</v>
      </c>
      <c r="H55" s="99">
        <v>6</v>
      </c>
      <c r="I55" s="9"/>
      <c r="J55" s="9"/>
      <c r="K55" s="9"/>
      <c r="L55" s="9"/>
      <c r="M55" s="9"/>
      <c r="N55" s="354" t="s">
        <v>7770</v>
      </c>
      <c r="O55" s="189" t="s">
        <v>5251</v>
      </c>
      <c r="P55" s="264" t="s">
        <v>75</v>
      </c>
      <c r="Q55" s="325"/>
      <c r="R55" s="325"/>
    </row>
    <row r="56" spans="1:19" ht="22.5" customHeight="1">
      <c r="A56" s="177" t="s">
        <v>7771</v>
      </c>
      <c r="B56" s="177" t="s">
        <v>7772</v>
      </c>
      <c r="C56" s="107" t="s">
        <v>11523</v>
      </c>
      <c r="D56" s="99">
        <v>1</v>
      </c>
      <c r="E56" s="99">
        <v>3</v>
      </c>
      <c r="F56" s="212" t="s">
        <v>12254</v>
      </c>
      <c r="G56" s="99">
        <v>220</v>
      </c>
      <c r="H56" s="99">
        <v>3</v>
      </c>
      <c r="I56" s="9"/>
      <c r="J56" s="9"/>
      <c r="K56" s="9"/>
      <c r="L56" s="9"/>
      <c r="M56" s="9"/>
      <c r="N56" s="354" t="s">
        <v>7773</v>
      </c>
      <c r="O56" s="189" t="s">
        <v>7774</v>
      </c>
      <c r="P56" s="212" t="s">
        <v>13194</v>
      </c>
      <c r="Q56" s="325"/>
      <c r="R56" s="325"/>
    </row>
    <row r="57" spans="1:19" ht="22.5" customHeight="1">
      <c r="A57" s="177" t="s">
        <v>7771</v>
      </c>
      <c r="B57" s="177" t="s">
        <v>7772</v>
      </c>
      <c r="C57" s="107" t="s">
        <v>176</v>
      </c>
      <c r="D57" s="99">
        <v>1</v>
      </c>
      <c r="E57" s="99">
        <v>3</v>
      </c>
      <c r="F57" s="212" t="s">
        <v>12255</v>
      </c>
      <c r="G57" s="99">
        <v>210</v>
      </c>
      <c r="H57" s="99">
        <v>3</v>
      </c>
      <c r="I57" s="9"/>
      <c r="J57" s="9"/>
      <c r="K57" s="9"/>
      <c r="L57" s="9"/>
      <c r="M57" s="9"/>
      <c r="N57" s="354" t="s">
        <v>7775</v>
      </c>
      <c r="O57" s="189" t="s">
        <v>7776</v>
      </c>
      <c r="P57" s="214" t="s">
        <v>12257</v>
      </c>
      <c r="Q57" s="325"/>
      <c r="R57" s="325"/>
    </row>
    <row r="58" spans="1:19" ht="22.5" customHeight="1">
      <c r="A58" s="413" t="s">
        <v>13254</v>
      </c>
      <c r="B58" s="413" t="s">
        <v>13261</v>
      </c>
      <c r="C58" s="107" t="s">
        <v>13264</v>
      </c>
      <c r="D58" s="196">
        <v>7</v>
      </c>
      <c r="E58" s="196">
        <v>7</v>
      </c>
      <c r="F58" s="222" t="s">
        <v>13259</v>
      </c>
      <c r="G58" s="99">
        <v>210</v>
      </c>
      <c r="H58" s="196">
        <v>4</v>
      </c>
      <c r="N58" s="357" t="s">
        <v>13260</v>
      </c>
      <c r="O58" s="403" t="s">
        <v>13262</v>
      </c>
      <c r="P58" s="358"/>
      <c r="Q58" s="325"/>
      <c r="R58" s="358"/>
      <c r="S58" s="405" t="s">
        <v>13263</v>
      </c>
    </row>
    <row r="59" spans="1:19" ht="22.5" customHeight="1">
      <c r="A59" s="177"/>
      <c r="B59" s="177" t="s">
        <v>103</v>
      </c>
      <c r="C59" s="107" t="s">
        <v>177</v>
      </c>
      <c r="D59" s="99">
        <v>1</v>
      </c>
      <c r="E59" s="99">
        <v>3</v>
      </c>
      <c r="F59" s="214" t="s">
        <v>178</v>
      </c>
      <c r="G59" s="99">
        <v>190</v>
      </c>
      <c r="H59" s="99">
        <v>2</v>
      </c>
      <c r="I59" s="9"/>
      <c r="J59" s="9"/>
      <c r="K59" s="9"/>
      <c r="L59" s="9"/>
      <c r="M59" s="9"/>
      <c r="N59" s="354" t="s">
        <v>7777</v>
      </c>
      <c r="O59" s="189" t="s">
        <v>7778</v>
      </c>
      <c r="Q59" s="325"/>
      <c r="R59" s="325"/>
    </row>
    <row r="60" spans="1:19" ht="22.5" customHeight="1">
      <c r="A60" s="177"/>
      <c r="B60" s="177" t="s">
        <v>103</v>
      </c>
      <c r="C60" s="107" t="s">
        <v>179</v>
      </c>
      <c r="D60" s="99">
        <v>1</v>
      </c>
      <c r="E60" s="99">
        <v>3</v>
      </c>
      <c r="F60" s="214" t="s">
        <v>12256</v>
      </c>
      <c r="G60" s="99">
        <v>180</v>
      </c>
      <c r="H60" s="99">
        <v>3</v>
      </c>
      <c r="I60" s="9"/>
      <c r="J60" s="9"/>
      <c r="K60" s="9"/>
      <c r="L60" s="9"/>
      <c r="M60" s="9"/>
      <c r="N60" s="354" t="s">
        <v>180</v>
      </c>
      <c r="O60" s="189" t="s">
        <v>129</v>
      </c>
      <c r="P60" s="264" t="s">
        <v>62</v>
      </c>
      <c r="Q60" s="325"/>
      <c r="R60" s="325"/>
    </row>
    <row r="61" spans="1:19" ht="22.5" customHeight="1">
      <c r="A61" s="177" t="s">
        <v>11789</v>
      </c>
      <c r="B61" s="177" t="s">
        <v>11792</v>
      </c>
      <c r="C61" s="107" t="s">
        <v>11790</v>
      </c>
      <c r="D61" s="99">
        <v>1</v>
      </c>
      <c r="E61" s="99">
        <v>2</v>
      </c>
      <c r="F61" s="212" t="s">
        <v>12716</v>
      </c>
      <c r="G61" s="99">
        <v>180</v>
      </c>
      <c r="H61" s="99">
        <v>3</v>
      </c>
      <c r="I61" s="9"/>
      <c r="J61" s="9"/>
      <c r="K61" s="9"/>
      <c r="L61" s="9"/>
      <c r="M61" s="9"/>
      <c r="N61" s="354" t="s">
        <v>11791</v>
      </c>
      <c r="O61" s="189" t="s">
        <v>11793</v>
      </c>
      <c r="P61" s="325"/>
      <c r="Q61" s="325"/>
      <c r="R61" s="325"/>
      <c r="S61" s="257" t="s">
        <v>11794</v>
      </c>
    </row>
    <row r="62" spans="1:19" ht="22.5" customHeight="1">
      <c r="A62" s="177"/>
      <c r="B62" s="177" t="s">
        <v>103</v>
      </c>
      <c r="C62" s="107" t="s">
        <v>181</v>
      </c>
      <c r="D62" s="99">
        <v>1</v>
      </c>
      <c r="E62" s="99">
        <v>3</v>
      </c>
      <c r="F62" s="214" t="s">
        <v>12260</v>
      </c>
      <c r="G62" s="99">
        <v>150</v>
      </c>
      <c r="H62" s="99">
        <v>4</v>
      </c>
      <c r="I62" s="9"/>
      <c r="J62" s="9"/>
      <c r="K62" s="9"/>
      <c r="L62" s="9"/>
      <c r="M62" s="9"/>
      <c r="N62" s="354" t="s">
        <v>7792</v>
      </c>
      <c r="O62" s="189" t="s">
        <v>7793</v>
      </c>
      <c r="P62" s="264" t="s">
        <v>170</v>
      </c>
      <c r="Q62" s="325"/>
      <c r="R62" s="325"/>
    </row>
    <row r="63" spans="1:19" ht="22.5" customHeight="1">
      <c r="A63" s="177"/>
      <c r="B63" s="177" t="s">
        <v>103</v>
      </c>
      <c r="C63" s="107" t="s">
        <v>182</v>
      </c>
      <c r="D63" s="99">
        <v>1</v>
      </c>
      <c r="E63" s="99">
        <v>3</v>
      </c>
      <c r="F63" s="214" t="s">
        <v>12258</v>
      </c>
      <c r="G63" s="99">
        <v>150</v>
      </c>
      <c r="H63" s="99">
        <v>3</v>
      </c>
      <c r="I63" s="9"/>
      <c r="J63" s="9"/>
      <c r="K63" s="9"/>
      <c r="L63" s="9"/>
      <c r="M63" s="9"/>
      <c r="N63" s="354" t="s">
        <v>7794</v>
      </c>
      <c r="O63" s="189" t="s">
        <v>129</v>
      </c>
      <c r="P63" s="264" t="s">
        <v>62</v>
      </c>
      <c r="Q63" s="325"/>
      <c r="R63" s="325"/>
    </row>
    <row r="64" spans="1:19" ht="22.5" customHeight="1">
      <c r="A64" s="177"/>
      <c r="B64" s="177" t="s">
        <v>103</v>
      </c>
      <c r="C64" s="107" t="s">
        <v>183</v>
      </c>
      <c r="D64" s="99">
        <v>1</v>
      </c>
      <c r="E64" s="99">
        <v>2</v>
      </c>
      <c r="F64" s="214" t="s">
        <v>12259</v>
      </c>
      <c r="G64" s="99">
        <v>145</v>
      </c>
      <c r="H64" s="99">
        <v>2</v>
      </c>
      <c r="I64" s="9"/>
      <c r="J64" s="9"/>
      <c r="K64" s="9"/>
      <c r="L64" s="9"/>
      <c r="M64" s="9"/>
      <c r="N64" s="354" t="s">
        <v>7795</v>
      </c>
      <c r="O64" s="189" t="s">
        <v>7796</v>
      </c>
      <c r="P64" s="325"/>
      <c r="Q64" s="325"/>
      <c r="R64" s="325"/>
    </row>
    <row r="65" spans="1:19" ht="22.5" customHeight="1">
      <c r="A65" s="177"/>
      <c r="B65" s="177" t="s">
        <v>103</v>
      </c>
      <c r="C65" s="107" t="s">
        <v>184</v>
      </c>
      <c r="D65" s="99">
        <v>1</v>
      </c>
      <c r="E65" s="99">
        <v>1</v>
      </c>
      <c r="F65" s="214" t="s">
        <v>105</v>
      </c>
      <c r="G65" s="99">
        <v>100</v>
      </c>
      <c r="H65" s="99">
        <v>2</v>
      </c>
      <c r="I65" s="9"/>
      <c r="J65" s="9"/>
      <c r="K65" s="9"/>
      <c r="L65" s="9"/>
      <c r="M65" s="9"/>
      <c r="N65" s="354" t="s">
        <v>7797</v>
      </c>
      <c r="O65" s="189" t="s">
        <v>7798</v>
      </c>
      <c r="P65" s="325"/>
      <c r="Q65" s="325"/>
      <c r="R65" s="325"/>
    </row>
    <row r="66" spans="1:19" ht="22.5" customHeight="1">
      <c r="A66" s="177"/>
      <c r="B66" s="177" t="s">
        <v>103</v>
      </c>
      <c r="C66" s="107" t="s">
        <v>185</v>
      </c>
      <c r="D66" s="99">
        <v>1</v>
      </c>
      <c r="E66" s="99">
        <v>1</v>
      </c>
      <c r="F66" s="214" t="s">
        <v>139</v>
      </c>
      <c r="G66" s="99">
        <v>90</v>
      </c>
      <c r="H66" s="99">
        <v>2</v>
      </c>
      <c r="I66" s="9"/>
      <c r="J66" s="9"/>
      <c r="K66" s="9"/>
      <c r="L66" s="9"/>
      <c r="M66" s="9"/>
      <c r="N66" s="354" t="s">
        <v>7799</v>
      </c>
      <c r="O66" s="189" t="s">
        <v>7800</v>
      </c>
      <c r="P66" s="325"/>
      <c r="Q66" s="325"/>
      <c r="R66" s="325"/>
    </row>
    <row r="67" spans="1:19" ht="22.5" customHeight="1">
      <c r="A67" s="353" t="s">
        <v>145</v>
      </c>
      <c r="B67" s="353"/>
      <c r="C67" s="183">
        <f>SUBTOTAL(103,宗教建築[宗教建築])</f>
        <v>65</v>
      </c>
      <c r="D67" s="166"/>
      <c r="E67" s="166"/>
      <c r="F67" s="290"/>
      <c r="G67" s="166"/>
      <c r="H67" s="166"/>
      <c r="I67" s="77">
        <f>SUBTOTAL(103,宗教建築[þ])</f>
        <v>0</v>
      </c>
      <c r="J67" s="77">
        <f>SUBTOTAL(103,宗教建築[2])</f>
        <v>0</v>
      </c>
      <c r="K67" s="77">
        <f>SUBTOTAL(103,宗教建築[3])</f>
        <v>0</v>
      </c>
      <c r="L67" s="77">
        <f>SUBTOTAL(103,宗教建築[4])</f>
        <v>0</v>
      </c>
      <c r="M67" s="77">
        <f>SUBTOTAL(103,宗教建築[5])</f>
        <v>0</v>
      </c>
      <c r="N67" s="170"/>
      <c r="P67" s="299"/>
      <c r="Q67" s="299"/>
      <c r="R67" s="299"/>
      <c r="S67" s="414"/>
    </row>
  </sheetData>
  <sheetProtection insertColumns="0" insertRows="0" deleteColumns="0" deleteRows="0" sort="0" autoFilter="0"/>
  <protectedRanges>
    <protectedRange sqref="A61:O62 C64:O64 R62:S64 P61:S61 A1:S1 A29:S60 A2:H28 J2:S28" name="建築"/>
    <protectedRange sqref="P62 P64" name="歷史遺物"/>
    <protectedRange sqref="Q62:Q64" name="歷史遺物_1"/>
    <protectedRange sqref="C63:O63" name="宗教遺物_1"/>
    <protectedRange sqref="B63:B64" name="歷史遺物_3"/>
    <protectedRange sqref="A63:A64" name="寶藏_2_1"/>
    <protectedRange sqref="I2:I28" name="史跡"/>
  </protectedRanges>
  <phoneticPr fontId="5" type="noConversion"/>
  <conditionalFormatting sqref="C2:C66">
    <cfRule type="expression" dxfId="825" priority="37">
      <formula>IF(COUNTIF($I2:$M2,"þ")&gt;=5,1,0)</formula>
    </cfRule>
  </conditionalFormatting>
  <conditionalFormatting sqref="F2:F66">
    <cfRule type="expression" dxfId="824" priority="29">
      <formula>IF(COUNTIF($I2:$M2,"þ")&gt;=5,1,0)</formula>
    </cfRule>
  </conditionalFormatting>
  <hyperlinks>
    <hyperlink ref="S9" r:id="rId1" display="摩艾系列1" xr:uid="{00000000-0004-0000-0200-000002000000}"/>
    <hyperlink ref="S29" r:id="rId2" display="摩艾系列1" xr:uid="{00000000-0004-0000-0200-000003000000}"/>
    <hyperlink ref="S21:S22" r:id="rId3" display="摩艾系列1" xr:uid="{00000000-0004-0000-0200-000004000000}"/>
    <hyperlink ref="Q2" r:id="rId4" location="級別7" xr:uid="{00000000-0004-0000-0200-00004D000000}"/>
    <hyperlink ref="P23" r:id="rId5" location="級別8" xr:uid="{21677C3A-409B-46D7-84E7-2FE37F71058F}"/>
    <hyperlink ref="P30" r:id="rId6" location="級別8" xr:uid="{00E73234-DC16-446B-B40D-B3899E46995E}"/>
    <hyperlink ref="F19" r:id="rId7" xr:uid="{716271EE-24D5-4F60-8BB4-03C2C3C3D9B9}"/>
    <hyperlink ref="F45" r:id="rId8" xr:uid="{083C9025-5102-43EA-BB72-FF48D7FA35F8}"/>
    <hyperlink ref="F39" r:id="rId9" xr:uid="{2DC36847-A263-4238-90C3-6532FD51C0FF}"/>
    <hyperlink ref="F9" r:id="rId10" display="http://wiki2.gamer.com.tw/wiki.php?n=7501%3A%E6%97%A5%E8%90%BD%E4%B9%8B%E9%81%A0%E6%96%B9" xr:uid="{55DF2AC3-7287-45A2-BA9C-C95EFBDED137}"/>
    <hyperlink ref="F12" r:id="rId11" display="http://wiki2.gamer.com.tw/wiki.php?n=7501%3A%E8%BF%BD%E6%B1%82%E8%A1%80%E5%92%8C%E5%BF%83%E8%87%9F%E7%9A%84%E7%90%86%E7%94%B1" xr:uid="{1FC110AB-0DC5-4045-9918-24EFF4A793DD}"/>
    <hyperlink ref="F14" r:id="rId12" display="http://wiki2.gamer.com.tw/wiki.php?n=7501:%E5%A0%86%E7%9F%B3%E4%B9%8B%E9%83%BD" xr:uid="{B5F787D2-CD42-4F4A-A1F3-941DD823318A}"/>
    <hyperlink ref="F13" r:id="rId13" display="http://wiki2.gamer.com.tw/wiki.php?n=7501:%E5%B3%B6%E4%B8%8A%E7%9A%84%E5%84%80%E5%BC%8F" xr:uid="{90AB2AFF-4F0E-4958-813B-733CDF351139}"/>
    <hyperlink ref="F10" r:id="rId14" xr:uid="{6E4E55D3-183D-453D-86D4-6E16A79745B8}"/>
    <hyperlink ref="F11" r:id="rId15" xr:uid="{3763FADF-18B2-46C2-800F-54C496253DCA}"/>
    <hyperlink ref="F8" r:id="rId16" xr:uid="{79AB49F9-3605-4D2E-BDD3-2000AE19D37E}"/>
    <hyperlink ref="P14" r:id="rId17" display="http://wiki2.gamer.com.tw/wiki.php?n=7501:%E7%95%B6%E5%9C%B0%E8%AA%BF%E6%9F%A5%E7%9A%84%E5%8B%B8%E5%91%8A" xr:uid="{CFB12311-7F0B-4D7A-AA4D-0E698A40303C}"/>
    <hyperlink ref="P13" r:id="rId18" display="http://wiki2.gamer.com.tw/wiki.php?n=7501:%E8%AA%98%E6%83%91%E7%9A%84%E7%94%9C%E9%A6%99%E6%B0%A3" xr:uid="{083C7880-130D-4C2B-B898-7AF2B89FCCD8}"/>
    <hyperlink ref="Q13" r:id="rId19" display="http://wiki2.gamer.com.tw/wiki.php?n=7501:%E9%9C%87%E9%9F%BF%E9%81%BA%E8%B7%A1%E7%9A%84%E7%9F%B3%E9%9F%B3" xr:uid="{1EB9135F-83AE-4113-807D-F683E5C91881}"/>
    <hyperlink ref="P9" r:id="rId20" xr:uid="{36C69BA1-A5E6-4457-BCC3-CC46B27A5A36}"/>
    <hyperlink ref="P10" r:id="rId21" xr:uid="{EA17668D-6FCB-4EA3-89FB-12666E38BBB6}"/>
    <hyperlink ref="Q10" r:id="rId22" display="枷耶的紀錄" xr:uid="{4BF56D35-789D-43B3-AF2E-506802B2EEA5}"/>
    <hyperlink ref="P12" r:id="rId23" display="http://wiki2.gamer.com.tw/wiki.php?n=7501%3A%E5%8F%A6%E4%B8%80%E5%80%8B%E4%B8%96%E7%95%8C&amp;ss=7501" xr:uid="{60B8DD9C-ACCE-4E85-8419-57F527CE7E6D}"/>
    <hyperlink ref="P8" r:id="rId24" xr:uid="{7C1C3D54-D362-4B66-9E78-86CD8C2E9991}"/>
    <hyperlink ref="P15" r:id="rId25" xr:uid="{ECECEB88-429D-42C9-88AF-307B3EDA12BB}"/>
    <hyperlink ref="F15" r:id="rId26" display="http://wiki2.gamer.com.tw/wiki.php?n=7501%3A%E4%B8%80%E7%9B%B4%E6%B2%89%E7%9D%A1%E7%9A%84%E9%81%BA%E8%B7%A1" xr:uid="{D0D541B4-E32A-4F87-B9B3-7898EE4C7BFB}"/>
    <hyperlink ref="F21" r:id="rId27" display="http://wiki2.gamer.com.tw/wiki.php?n=7501%3A%E5%A1%94%E5%AF%BA%E4%B8%A6%E6%8E%92%E7%9A%84%E5%A4%A7%E5%9C%B0" xr:uid="{95102561-415B-4AEE-BB84-6809260991AE}"/>
    <hyperlink ref="F22" r:id="rId28" display="http://wiki2.gamer.com.tw/wiki.php?n=7501:%E8%A2%AB%E9%9B%95%E5%88%BB%E7%9A%84%E6%AD%B7%E5%8F%B2" xr:uid="{99901D93-2C48-4F2A-8B4C-6EFF6315A694}"/>
    <hyperlink ref="F20" r:id="rId29" xr:uid="{E4532CDE-CAB9-492E-A894-C9D8FCF52984}"/>
    <hyperlink ref="P22" r:id="rId30" display="http://wiki2.gamer.com.tw/wiki.php?n=7501:%E4%BD%8D%E6%96%BC%E5%9F%8E%E5%B8%82%E6%B7%B1%E8%99%95%E4%B9%8B%E7%89%A9" xr:uid="{7DB4BFE9-9854-4A69-99B2-1B3EF2B6CAD8}"/>
    <hyperlink ref="F24" r:id="rId31" display="http://wiki2.gamer.com.tw/wiki.php?n=7501%3A%E6%82%A0%E4%B9%85%E7%9A%84%E5%BE%AE%E7%AC%91" xr:uid="{ABAE22F1-B74D-4724-A624-3EA7A5676AC8}"/>
    <hyperlink ref="F25" r:id="rId32" display="http://wiki2.gamer.com.tw/wiki.php?n=7501%3A%E6%8B%89%E7%BE%8E%E8%A5%BF%E6%96%AF%E4%BA%8C%E4%B8%96%E7%9A%84%E7%A5%9E%E6%AE%BF" xr:uid="{44DD2496-171A-4F96-865C-4FAE90C219C6}"/>
    <hyperlink ref="F27" r:id="rId33" xr:uid="{CA8B0161-9880-438D-86FC-4D7266E98606}"/>
    <hyperlink ref="Q27" r:id="rId34" display="http://wiki2.gamer.com.tw/wiki.php?n=7501%3A%E5%9F%8B%E6%B2%92%E7%9A%84%E7%BE%85%E9%A6%AC%E9%81%BA%E8%B7%A1&amp;ss=7501" xr:uid="{84761B5A-7D56-47A8-9327-DFCA8D7C35CB}"/>
    <hyperlink ref="F29" r:id="rId35" display="http://wiki2.gamer.com.tw/wiki.php?n=7501%3A%E6%89%BE%E5%B0%8B%E5%A4%8F%E5%A8%81%E5%9F%BA" xr:uid="{38B8774E-940C-4A7A-8988-EAB0E99475F3}"/>
    <hyperlink ref="P29" r:id="rId36" display="望星島(復活節島系列)" xr:uid="{13912811-835B-476B-80D8-A0BA97413712}"/>
    <hyperlink ref="F33" r:id="rId37" xr:uid="{621CA53A-8B4A-4F2E-88AF-52AF7EA578CB}"/>
    <hyperlink ref="F34" r:id="rId38" xr:uid="{E7211D08-D78C-421C-8E71-3189D3D93A9C}"/>
    <hyperlink ref="F35" r:id="rId39" display="https://wiki2.gamer.com.tw/wiki.php?n=7501%3A%E8%BE%B2%E8%80%95%E7%A5%9E%E7%9A%84%E7%A5%9E%E6%AE%BF&amp;ss=7501" xr:uid="{60C0268E-C555-4240-BB36-DF8B9A202CDB}"/>
    <hyperlink ref="Q35" r:id="rId40" display="http://wiki2.gamer.com.tw/wiki.php?n=7501:%E6%9C%89%E8%80%B3%E6%9C%B5%E7%9A%84%E6%98%9F%E6%98%9F" xr:uid="{118DE2AC-78AF-4849-BA06-BC806A6504CD}"/>
    <hyperlink ref="F42" r:id="rId41" display="http://wiki2.gamer.com.tw/wiki.php?n=7501%3A%E8%AA%BF%E6%9F%A5%E6%8B%89%E8%AB%BE%E6%8B%89%E6%8B%89%E5%BA%AB" xr:uid="{041A1034-2DFA-47F0-9B15-B0E7C2B825E4}"/>
    <hyperlink ref="F41" r:id="rId42" display="http://wiki2.gamer.com.tw/wiki.php?n=7501%3A%E8%AA%BF%E6%9F%A5%E6%8B%89%E8%AB%BE%E6%8B%89%E6%8B%89%E5%BA%AB%E7%9A%84%E7%9F%B3%E5%83%8F" xr:uid="{600B9951-FE4B-482E-9731-616A7E9DE26F}"/>
    <hyperlink ref="F43" r:id="rId43" xr:uid="{224AD5E7-9B2F-4EF9-BBA4-00BACC79881D}"/>
    <hyperlink ref="F44" r:id="rId44" display="https://wiki2.gamer.com.tw/wiki.php?n=7501%3A%E5%8F%A4%E4%BB%A3%E7%9A%84%E7%A5%9E%E7%A7%98%E5%84%80%E5%BC%8F&amp;ss=7501" xr:uid="{F2C44D78-28E1-4BDC-985C-43CF3FE16BA0}"/>
    <hyperlink ref="F40" r:id="rId45" display="https://wiki2.gamer.com.tw/wiki.php?n=7501%3A%E5%9C%B0%E4%B8%8B%E7%9A%84%E6%95%99%E6%9C%83&amp;ss=7501" xr:uid="{8A4EBB29-8E2C-49FA-98B6-F03778EE2280}"/>
    <hyperlink ref="P41" r:id="rId46" display="日落之遠方(摩艾系列)" xr:uid="{A62C6E92-0FD0-4F61-A517-43F5B1217EC9}"/>
    <hyperlink ref="P42" r:id="rId47" display="日落之遠方(摩艾系列)" xr:uid="{B312E54F-F5A4-4AF8-ADB7-5731E2B1E4B7}"/>
    <hyperlink ref="P43" r:id="rId48" xr:uid="{EE83EB97-CB23-4044-A9DF-A99F114256F8}"/>
    <hyperlink ref="P44" r:id="rId49" xr:uid="{165FFA11-0222-497D-BFB5-7364EAB3FA5C}"/>
    <hyperlink ref="F46" r:id="rId50" display="http://wiki2.gamer.com.tw/wiki.php?n=7501%3A%E7%8D%BB%E7%B5%A6%E6%BF%95%E5%A9%86%E7%9A%84%E7%A5%9E%E5%BB%9F" xr:uid="{85427CFE-2C7F-4B12-81AC-26FBF7603E72}"/>
    <hyperlink ref="F48" r:id="rId51" display="http://wiki2.gamer.com.tw/wiki.php?n=7501%3A%E7%94%9F%E8%80%85%E4%B9%8B%E8%A1%97" xr:uid="{16F18AEE-1271-46E9-B174-787D8DC7D62B}"/>
    <hyperlink ref="F50" r:id="rId52" display="http://wiki2.gamer.com.tw/wiki.php?n=7501%3A%E7%A5%AD%E7%A5%80%E5%A4%AA%E9%99%BD%E7%A5%9E%E7%9A%84%E7%A5%9E%E5%BB%9F" xr:uid="{A899F773-7505-4815-94A3-260A99A5966C}"/>
    <hyperlink ref="F52" r:id="rId53" display="http://wiki2.gamer.com.tw/wiki.php?n=7501%3A%E8%AA%BF%E6%9F%A5%E7%A5%9E%E6%AE%BF%E7%9A%84%E5%A3%81%E7%95%AB" xr:uid="{8AAF8E36-0FB3-4E59-8079-E41690EF8A6D}"/>
    <hyperlink ref="F51" r:id="rId54" xr:uid="{2685CF59-1CD0-4901-BD4C-1A2D1695DB20}"/>
    <hyperlink ref="F49" r:id="rId55" display="https://wiki2.gamer.com.tw/wiki.php?n=7501%3A%E5%A2%A8%E6%B6%85%E6%8B%89%E4%BF%84%E6%96%AF%E7%9A%84%E5%AE%AE%E6%AE%BF%E8%AA%BF%E6%9F%A5&amp;ss=7501" xr:uid="{223D4D04-CA53-43C9-B10B-FAFA34C26A25}"/>
    <hyperlink ref="F47" r:id="rId56" display="https://wiki2.gamer.com.tw/wiki.php?n=7501%3A%E7%BE%85%E9%A6%AC%E5%85%B1%E5%92%8C%E5%9C%8B%E4%B9%8B%E5%A7%8B&amp;ss=7501" xr:uid="{4DEEA0DB-EA5C-4E90-9442-54E7978B854B}"/>
    <hyperlink ref="Q47" r:id="rId57" display="https://wiki2.gamer.com.tw/wiki.php?n=7501%3A%E4%BA%9E%E6%AD%B7%E5%B1%B1%E5%A4%A7%E6%88%B0%E5%BD%B9&amp;ss=7501" xr:uid="{E788D29E-77CB-4B9B-9E43-1BCD1C475E5B}"/>
    <hyperlink ref="P51" r:id="rId58" xr:uid="{1806D88F-A98F-4496-B549-142059ACACA2}"/>
    <hyperlink ref="P49" r:id="rId59" location="%E7%B4%9A%E5%88%A53" xr:uid="{B5CF737B-6662-4405-96DE-143C30E2B34E}"/>
    <hyperlink ref="Q49" r:id="rId60" display="http://wiki2.gamer.com.tw/wiki.php?n=7501%3A%E7%89%B9%E6%B4%9B%E4%BC%8A%E6%88%B0%E7%88%AD%E7%9A%84%E6%95%85%E4%BA%8B&amp;ss=7501" xr:uid="{E60A660F-6D79-472E-B65D-AF8134F7C1C4}"/>
    <hyperlink ref="P52" r:id="rId61" display="http://wiki2.gamer.com.tw/wiki.php?n=7501%3A%E6%B2%92%E6%B0%B4%E7%9A%84%E6%96%87%E6%98%8E&amp;ss=7501" xr:uid="{438EA696-AE4E-4946-A67B-03581BAE8235}"/>
    <hyperlink ref="F54" r:id="rId62" display="http://wiki2.gamer.com.tw/wiki.php?n=7501%3A%E7%A5%9E%E5%97%8E%EF%BC%9F%E6%80%AA%E7%89%A9%E5%97%8E%EF%BC%9F" xr:uid="{A3444A2B-115F-4066-8157-8EEE070CDFF3}"/>
    <hyperlink ref="F55" r:id="rId63" display="http://wiki2.gamer.com.tw/wiki.php?n=7501%3A%E6%B4%BB%E4%BE%9B%E5%93%81%E4%B9%8B%E5%83%8F" xr:uid="{962E70E0-C856-47EF-98B0-78704B983586}"/>
    <hyperlink ref="F59" r:id="rId64" display="http://wiki2.gamer.com.tw/wiki.php?n=7501%3A%E7%A5%AD%E5%8F%B8%E7%8E%8B%E7%B4%84%E7%BF%B0%E5%9C%8B" xr:uid="{69851C40-E54C-4AC5-BF89-EBC523B13EDA}"/>
    <hyperlink ref="F60" r:id="rId65" display="http://wiki2.gamer.com.tw/wiki.php?n=7501%3A%E5%8F%A4%E5%9F%83%E5%8F%8A%E7%9A%84%E5%BB%BA%E7%AF%89%E6%8A%80%E8%A1%93" xr:uid="{FA1B0009-5EB8-4915-A202-CE9397245A66}"/>
    <hyperlink ref="F56" r:id="rId66" display="http://wiki2.gamer.com.tw/wiki.php?n=7501%3A%E6%BF%95%E5%A3%81%E7%95%AB%E7%9A%84%E7%A0%94%E7%A9%B6&amp;ss=7501" xr:uid="{1D247C85-5F8D-413E-8FDB-77C0FDB054F3}"/>
    <hyperlink ref="F57" r:id="rId67" display="https://wiki2.gamer.com.tw/wiki.php?n=7501%3A%E7%A5%88%E7%A6%B1%E8%88%87%E5%86%A5%E6%83%B3%E7%9A%84%E7%92%B0%E5%A2%83&amp;ss=7501" xr:uid="{82BCBEF0-58BF-4794-BD8D-12BD7955F4A7}"/>
    <hyperlink ref="P55" r:id="rId68" display="http://wiki2.gamer.com.tw/wiki.php?n=7501%3A%E6%B2%92%E6%B0%B4%E7%9A%84%E6%96%87%E6%98%8E&amp;ss=7501" xr:uid="{6AA507E8-AB29-47E8-951B-732E9CC28440}"/>
    <hyperlink ref="P60" r:id="rId69" display="http://wiki2.gamer.com.tw/wiki.php?n=7501%3A%E7%94%9F%E8%80%85%E4%B9%8B%E8%A1%97" xr:uid="{F86A1483-911F-40C3-837E-0CF89696DC79}"/>
    <hyperlink ref="P56" r:id="rId70" location="%E7%B4%9A%E5%88%A53" display="http://wiki2.gamer.com.tw/wiki.php?n=7501:%E5%9C%B0%E7%90%86%E5%AD%B8%E5%9C%B0%E5%9C%96 - %E7%B4%9A%E5%88%A53" xr:uid="{FBFB7417-F214-49DE-BFB5-681E5CEA490C}"/>
    <hyperlink ref="P57" r:id="rId71" xr:uid="{058EE2D2-9789-45C7-911C-38CF73DB48BA}"/>
    <hyperlink ref="F62" r:id="rId72" display="http://wiki2.gamer.com.tw/wiki.php?n=7501%3A%E5%A4%AA%E9%99%BD%E7%A5%9E%E7%9A%84%E9%A6%AC%E8%BB%8A" xr:uid="{0E33C6CC-70C6-422A-A797-4A54DAAEF0AC}"/>
    <hyperlink ref="F63" r:id="rId73" display="http://wiki2.gamer.com.tw/wiki.php?n=7501%3A%E7%A5%9E%E6%AE%BF%E7%9A%84%E5%AE%88%E8%AD%B7%E7%A5%9E" xr:uid="{C4CADFE1-13DC-483A-88B7-1B9917DA678C}"/>
    <hyperlink ref="F64" r:id="rId74" display="http://wiki2.gamer.com.tw/wiki.php?n=7501%3A%E8%AA%BF%E6%9F%A5%E5%90%89%E8%96%A9%E7%9A%84%E9%87%91%E5%AD%97%E5%A1%94" xr:uid="{6E33CD20-DC1C-4F6E-B40D-71AF3D1BB47B}"/>
    <hyperlink ref="F65" r:id="rId75" display="http://wiki2.gamer.com.tw/wiki.php?n=7501%3A%E6%9C%89%E6%AC%8A%E5%A8%81%E7%9A%84%E7%A5%9E%E8%AB%AD" xr:uid="{481BAEF9-BB77-45F4-9756-62ABFE0E80B8}"/>
    <hyperlink ref="F66" r:id="rId76" display="http://wiki2.gamer.com.tw/wiki.php?n=7501%3A%E8%AA%BF%E6%9F%A5%E6%96%AF%E9%80%9A%E4%BA%A8%E5%A5%87%E9%81%BA%E8%B7%A1" xr:uid="{EE80803B-6529-4CF3-8E89-BABB29545AB4}"/>
    <hyperlink ref="P62" r:id="rId77" display="http://wiki2.gamer.com.tw/wiki.php?n=7501%3A%E7%A5%AD%E7%A5%80%E5%A4%AA%E9%99%BD%E7%A5%9E%E7%9A%84%E7%A5%9E%E5%BB%9F" xr:uid="{5AD660F1-B338-4DF8-9A35-6078B1C6C484}"/>
    <hyperlink ref="P63" r:id="rId78" display="http://wiki2.gamer.com.tw/wiki.php?n=7501%3A%E7%94%9F%E8%80%85%E4%B9%8B%E8%A1%97" xr:uid="{2976ADF3-09FC-496D-8F2E-346F15647FB2}"/>
    <hyperlink ref="P54" r:id="rId79" display="http://wiki2.gamer.com.tw/wiki.php?n=7501%3A%E8%AA%BF%E6%9F%A5%E5%90%89%E8%96%A9%E7%9A%84%E9%87%91%E5%AD%97%E5%A1%94" xr:uid="{C0AE8420-F0F8-4E11-B3BC-523286ED5DC0}"/>
    <hyperlink ref="Q51" r:id="rId80" display="http://wiki2.gamer.com.tw/wiki.php?n=7501%3A%E5%A4%AA%E9%99%BD%E7%A5%9E%E7%9A%84%E9%A6%AC%E8%BB%8A" xr:uid="{152D3254-6411-4310-97EA-C7D1A03D5A47}"/>
    <hyperlink ref="F2" r:id="rId81" display="https://wiki2.gamer.com.tw/wiki.php?n=7501%3A%E5%B0%BC%E6%B3%8A%E7%88%BE%E5%9C%B0%E5%8D%80%E7%9A%84%E4%BD%9B%E6%95%99&amp;ss=7501" xr:uid="{EEAEB89A-3357-42B9-BF60-0C9CA6A7F933}"/>
    <hyperlink ref="P2" r:id="rId82" display="https://wiki2.gamer.com.tw/wiki.php?n=7501:%E9%87%8B%E8%BF%A6%E7%89%9F%E5%B0%BC%E7%9A%84%E8%AA%95%E7%94%9F%E5%9C%B0" xr:uid="{F4DB5D12-D523-4273-9E93-826B520DAB70}"/>
    <hyperlink ref="F3" r:id="rId83" display="https://wiki2.gamer.com.tw/wiki.php?n=7501%3A%E5%A2%93%E5%9C%B0%E5%AD%98%E5%9C%A8%E7%9A%84%E7%90%86%E7%94%B1&amp;ss=7501" xr:uid="{CEF937F0-6546-42EA-9D35-1CAD099F92D1}"/>
    <hyperlink ref="F4" r:id="rId84" display="https://wiki2.gamer.com.tw/wiki.php?n=7501%3A%E8%9E%8D%E5%90%88%E7%9A%84%E7%B5%90%E6%9E%9C&amp;ss=7501" xr:uid="{F934E35B-6F9A-4105-A325-281A492D1A15}"/>
    <hyperlink ref="P4" r:id="rId85" display="https://wiki2.gamer.com.tw/wiki.php?n=7501:%E5%B8%8C%E8%87%98%E6%9C%80%E9%AB%98%E7%A5%9E%E5%83%8F" xr:uid="{7ABC68B4-A30A-4CED-92CC-240D4BD78A4A}"/>
    <hyperlink ref="F5" r:id="rId86" display="https://wiki2.gamer.com.tw/wiki.php?n=7501%3A%E5%90%8D%E5%8F%AB%E4%BA%9E%E8%96%A9%E7%B6%AD%E7%9A%84%E4%BA%BA%E7%89%A9&amp;ss=7501" xr:uid="{0D9E404E-EA63-4232-9DE5-B637A8B2D3FE}"/>
    <hyperlink ref="P5" r:id="rId87" display="https://wiki2.gamer.com.tw/wiki.php?n=7501:%E4%BC%8A%E6%96%AF%E8%98%AD%E6%95%99%E7%9A%84%E5%82%B3%E6%92%AD" xr:uid="{CD6B3B83-B363-4700-96BA-29C30A300BA9}"/>
    <hyperlink ref="Q5" r:id="rId88" display="https://wiki2.gamer.com.tw/wiki.php?n=7501:%E9%97%9C%E6%96%BC%E5%82%B3%E6%95%99%E5%9C%98" xr:uid="{FED68931-0DA2-4CE8-ADFA-C892424FAE87}"/>
    <hyperlink ref="F6" r:id="rId89" display="https://wiki2.gamer.com.tw/wiki.php?n=7501%3A%E8%91%97%E8%BF%B7%E6%96%BC%E4%BC%8A%E6%96%AF%E8%98%AD%E5%BB%BA%E7%AF%89&amp;ss=7501" xr:uid="{F8CFE630-74F7-48DF-AFDA-D5004C7C9580}"/>
    <hyperlink ref="F7" r:id="rId90" display="https://wiki2.gamer.com.tw/wiki.php?n=7501%3A%E5%B0%8D%E4%BC%8A%E7%94%B8%E5%9C%92%E7%9A%84%E6%86%A7%E6%86%AC&amp;ss=7501" xr:uid="{DF755727-D770-4245-BC9A-700275FCCFCD}"/>
    <hyperlink ref="F16" r:id="rId91" display="https://wiki2.gamer.com.tw/wiki.php?n=7501%3A%E6%9D%B1%E6%96%B9%E7%9A%84%E8%81%96%E5%9C%B0&amp;ss=7501" xr:uid="{930B1522-0D83-48CB-B172-2643CCD9B82D}"/>
    <hyperlink ref="P16" r:id="rId92" display="https://wiki2.gamer.com.tw/wiki.php?n=7501:%E6%BC%82%E6%B3%8A%E7%9A%84%E7%BE%85%E9%A6%AC%E4%BA%BA" xr:uid="{CED6916A-C576-472A-9FD6-F3716E0D32A0}"/>
    <hyperlink ref="F17" r:id="rId93" display="https://wiki2.gamer.com.tw/wiki.php?n=7501%3A%E6%AD%A3%E5%9C%A8%E5%BB%BA%E9%80%A0%E7%9A%84%E4%BF%AE%E9%81%93%E9%99%A2&amp;ss=7501" xr:uid="{5E38866D-2992-47A1-B665-7516D36AFC29}"/>
    <hyperlink ref="F18" r:id="rId94" display="https://wiki2.gamer.com.tw/wiki.php?n=7501%3A%E9%97%9C%E6%96%BC%E5%82%B3%E6%95%99%E5%9C%98&amp;ss=7501" xr:uid="{4D296078-F542-4ACF-A7F4-FF75B836CF07}"/>
    <hyperlink ref="P18" r:id="rId95" display="https://wiki2.gamer.com.tw/wiki.php?n=7501:%E4%BC%8A%E6%96%AF%E8%98%AD%E6%95%99%E7%9A%84%E5%82%B3%E6%92%AD" xr:uid="{B053659E-4BEE-4C73-AA99-AE8EEFA248FC}"/>
    <hyperlink ref="P19" r:id="rId96" display="https://wiki2.gamer.com.tw/wiki.php?n=7501%3A%E8%AA%93%E8%A8%80%E7%9A%84%E7%B5%90%E5%B1%80&amp;ss=7501" xr:uid="{E9D2238C-2183-4266-8ACC-4C1B0E29BD8A}"/>
    <hyperlink ref="Q19" r:id="rId97" display="https://wiki2.gamer.com.tw/wiki.php?n=7501%3A%E8%AA%BF%E6%9F%A5%E5%A4%A7%E5%B8%9D&amp;ss=7501" xr:uid="{AA87F476-D995-4EAE-B3D9-E467748B484B}"/>
    <hyperlink ref="F23" r:id="rId98" display="https://wiki2.gamer.com.tw/wiki.php?n=7501%3A%E6%89%8B%E6%8A%84%E6%9C%AC%E7%9A%84%E6%95%85%E9%84%89&amp;ss=7501" xr:uid="{EE1429D4-9101-426D-A2C6-52B47AEF0C65}"/>
    <hyperlink ref="F26" r:id="rId99" display="https://wiki2.gamer.com.tw/wiki.php?n=7501%3A%E6%A5%B5%E5%8C%97%E4%B9%8B%E5%9C%B0%E7%9A%84%E7%A5%88%E7%A6%B1&amp;ss=7501" xr:uid="{0120FA3B-124F-42D4-8787-BAE03BF65354}"/>
    <hyperlink ref="P26" r:id="rId100" display="https://wiki2.gamer.com.tw/wiki.php?n=7501:%E9%81%8E%E6%96%BC%E5%BB%A3%E5%A4%A7%E7%9A%84%E6%B9%96" xr:uid="{366EACC6-1C83-4825-B60F-0D5D6369050E}"/>
    <hyperlink ref="F28" r:id="rId101" display="https://wiki2.gamer.com.tw/wiki.php?n=7501%3A%E5%B0%8B%E6%B1%82%E5%B7%A1%E7%A6%AE%E5%9C%B0%E9%BB%9E&amp;ss=7501" xr:uid="{4E856256-B2E7-40CF-8CE5-A2D55523D4BF}"/>
    <hyperlink ref="F30" r:id="rId102" display="https://wiki2.gamer.com.tw/wiki.php?n=7501%3A%E6%B5%81%E5%82%B3%E7%9A%84%E4%B8%8D%E5%8F%AA%E6%98%AF%E9%81%BA%E8%B7%A1&amp;ss=7501" xr:uid="{2B926079-17F8-4485-8901-DF4D422CB050}"/>
    <hyperlink ref="F31" r:id="rId103" display="https://wiki2.gamer.com.tw/wiki.php?n=7501%3A%E9%95%B7%E4%B9%85%E7%9A%84%E4%BF%A1%E4%BB%B0&amp;ss=7501" xr:uid="{EB0C44CE-122E-485D-B81A-8864871EAB2B}"/>
    <hyperlink ref="F36" r:id="rId104" display="https://wiki2.gamer.com.tw/wiki.php?n=7501%3A%E4%B8%8B%E5%9F%83%E5%8F%8A%E7%9A%84%E8%81%96%E5%9F%9F&amp;ss=7501" xr:uid="{C49EB5E8-4B7F-4259-BE60-A0B3F5DA6306}"/>
    <hyperlink ref="F37" r:id="rId105" display="https://wiki2.gamer.com.tw/wiki.php?n=7501%3A%E4%BC%8A%E6%96%AF%E8%98%AD%E6%95%99%E7%9A%84%E5%82%B3%E6%92%AD&amp;ss=7501" xr:uid="{0D4BEB19-C4C7-4337-AD33-7C2020F3BE8A}"/>
    <hyperlink ref="F38" r:id="rId106" display="https://wiki2.gamer.com.tw/wiki.php?n=7501%3A%E5%8F%A6%E4%B8%80%E5%80%8B%E4%BF%A1%E4%BB%B0&amp;ss=7501" xr:uid="{2797F9CA-0A25-4C39-BBCF-46EF3F93F1CD}"/>
    <hyperlink ref="P34" r:id="rId107" display="https://wiki2.gamer.com.tw/wiki.php?n=7501%3A%E5%B7%B4%E5%88%A5%E5%A1%94%E7%9A%84%E7%B9%AA%E7%95%AB&amp;ss=7501" xr:uid="{580C7D63-07AF-418D-A061-687B34851F8B}"/>
    <hyperlink ref="F53" r:id="rId108" display="https://wiki2.gamer.com.tw/wiki.php?n=7501%3A%E9%A8%8E%E5%A3%AB%E5%9C%98%E7%9A%84%E5%91%BD%E8%84%88&amp;ss=7501" xr:uid="{CAC0BB7F-46BB-49C3-BA86-DDD0F618229C}"/>
    <hyperlink ref="P53" r:id="rId109" display="https://wiki2.gamer.com.tw/wiki.php?n=7501:%E5%BE%80%E4%BE%86%E5%A4%A7%E6%B5%B7%E8%80%85%E7%9A%84%E6%A6%AE%E8%AD%BD" xr:uid="{AB233DAB-E72E-4FAA-AD05-DC12F471D182}"/>
    <hyperlink ref="Q53" r:id="rId110" display="https://wiki2.gamer.com.tw/wiki.php?n=7501:%E5%85%89%E8%BC%9D%E7%9A%84%E4%B8%96%E4%BB%A3" xr:uid="{73DE265C-790C-4D1D-BE0F-0A34E130FD52}"/>
    <hyperlink ref="F61" r:id="rId111" display="https://wiki2.gamer.com.tw/wiki.php?n=7501%3A%E6%94%B6%E5%BE%A9%E5%A4%B1%E5%9C%9F%E9%81%8B%E5%8B%95%E7%9A%84%E8%81%96%E4%BA%BA&amp;ss=7501" xr:uid="{1F72B92D-A970-49AF-8C93-920763645D92}"/>
    <hyperlink ref="F32" r:id="rId112" xr:uid="{96B046EF-FEDD-4223-8D1D-006BA9114923}"/>
    <hyperlink ref="Q32" r:id="rId113" display="https://wiki2.gamer.com.tw/wiki.php?n=7501%3A%E9%87%8B%E8%BF%A6%E7%89%9F%E5%B0%BC%E7%9A%84%E8%AA%95%E7%94%9F%E5%9C%B0&amp;ss=7501" xr:uid="{EA1627B9-C10A-4F17-A79F-10876D291610}"/>
    <hyperlink ref="P32" r:id="rId114" display="https://wiki2.gamer.com.tw/wiki.php?n=7501%3A%E4%BD%9B%E6%95%99%E7%9A%84%E9%96%8B%E5%B1%B1%E5%A7%8B%E7%A5%96&amp;ss=7501" xr:uid="{2454867E-D497-4B3C-8362-45E2C6E01F58}"/>
    <hyperlink ref="F58" r:id="rId115" xr:uid="{76A148AA-1C1B-440C-9E4A-1536093095B8}"/>
  </hyperlinks>
  <pageMargins left="0.7" right="0.7" top="0.75" bottom="0.75" header="0.3" footer="0.3"/>
  <tableParts count="1">
    <tablePart r:id="rId11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>
    <tabColor rgb="FFFFFF00"/>
  </sheetPr>
  <dimension ref="A1:T453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99" customWidth="1"/>
    <col min="2" max="2" width="4" style="107" customWidth="1"/>
    <col min="3" max="3" width="24" style="107" bestFit="1" customWidth="1"/>
    <col min="4" max="6" width="4.625" style="107" customWidth="1"/>
    <col min="7" max="7" width="30.25" style="202" customWidth="1"/>
    <col min="8" max="8" width="6.625" style="99" customWidth="1"/>
    <col min="9" max="9" width="4.625" style="99" customWidth="1"/>
    <col min="10" max="14" width="4.625" style="21" customWidth="1"/>
    <col min="15" max="15" width="27.625" style="230" customWidth="1"/>
    <col min="16" max="16" width="27.625" style="189" customWidth="1"/>
    <col min="17" max="18" width="16.625" style="202" customWidth="1"/>
    <col min="19" max="19" width="16.625" style="107" customWidth="1"/>
    <col min="20" max="20" width="16.625" style="99" customWidth="1"/>
    <col min="21" max="16384" width="9" style="21"/>
  </cols>
  <sheetData>
    <row r="1" spans="1:20" s="86" customFormat="1" ht="22.5" customHeight="1">
      <c r="A1" s="172" t="s">
        <v>0</v>
      </c>
      <c r="B1" s="173" t="s">
        <v>1</v>
      </c>
      <c r="C1" s="172" t="s">
        <v>199</v>
      </c>
      <c r="D1" s="173" t="s">
        <v>200</v>
      </c>
      <c r="E1" s="173" t="s">
        <v>201</v>
      </c>
      <c r="F1" s="173" t="s">
        <v>202</v>
      </c>
      <c r="G1" s="172" t="s">
        <v>6680</v>
      </c>
      <c r="H1" s="172" t="s">
        <v>7</v>
      </c>
      <c r="I1" s="210" t="s">
        <v>192</v>
      </c>
      <c r="J1" s="13" t="s">
        <v>4338</v>
      </c>
      <c r="K1" s="41" t="s">
        <v>9</v>
      </c>
      <c r="L1" s="41" t="s">
        <v>10</v>
      </c>
      <c r="M1" s="41" t="s">
        <v>11</v>
      </c>
      <c r="N1" s="41" t="s">
        <v>12</v>
      </c>
      <c r="O1" s="172" t="s">
        <v>194</v>
      </c>
      <c r="P1" s="172" t="s">
        <v>195</v>
      </c>
      <c r="Q1" s="172" t="s">
        <v>6464</v>
      </c>
      <c r="R1" s="172" t="s">
        <v>16</v>
      </c>
      <c r="S1" s="172" t="s">
        <v>17</v>
      </c>
      <c r="T1" s="172" t="s">
        <v>197</v>
      </c>
    </row>
    <row r="2" spans="1:20" ht="22.5" customHeight="1">
      <c r="A2" s="99" t="s">
        <v>6264</v>
      </c>
      <c r="B2" s="177" t="s">
        <v>6269</v>
      </c>
      <c r="C2" s="107" t="s">
        <v>6276</v>
      </c>
      <c r="D2" s="99">
        <v>15</v>
      </c>
      <c r="E2" s="99">
        <v>17</v>
      </c>
      <c r="F2" s="99"/>
      <c r="G2" s="212" t="s">
        <v>6273</v>
      </c>
      <c r="H2" s="99">
        <v>1490</v>
      </c>
      <c r="I2" s="99">
        <v>10</v>
      </c>
      <c r="J2" s="9"/>
      <c r="K2" s="9"/>
      <c r="L2" s="9"/>
      <c r="M2" s="9"/>
      <c r="N2" s="9"/>
      <c r="O2" s="230" t="s">
        <v>6274</v>
      </c>
      <c r="P2" s="189" t="s">
        <v>6275</v>
      </c>
      <c r="Q2" s="212" t="s">
        <v>346</v>
      </c>
      <c r="R2" s="212" t="s">
        <v>220</v>
      </c>
      <c r="S2" s="202"/>
      <c r="T2" s="340"/>
    </row>
    <row r="3" spans="1:20" ht="22.5" customHeight="1">
      <c r="A3" s="99" t="s">
        <v>6264</v>
      </c>
      <c r="B3" s="177" t="s">
        <v>6269</v>
      </c>
      <c r="C3" s="107" t="s">
        <v>6278</v>
      </c>
      <c r="D3" s="99">
        <v>15</v>
      </c>
      <c r="E3" s="99">
        <v>17</v>
      </c>
      <c r="F3" s="99"/>
      <c r="G3" s="212" t="s">
        <v>6277</v>
      </c>
      <c r="H3" s="99">
        <v>1470</v>
      </c>
      <c r="I3" s="99">
        <v>10</v>
      </c>
      <c r="J3" s="9"/>
      <c r="K3" s="9"/>
      <c r="L3" s="9"/>
      <c r="M3" s="9"/>
      <c r="N3" s="9"/>
      <c r="O3" s="230" t="s">
        <v>6279</v>
      </c>
      <c r="P3" s="189" t="s">
        <v>4423</v>
      </c>
      <c r="Q3" s="212" t="s">
        <v>852</v>
      </c>
      <c r="S3" s="202"/>
      <c r="T3" s="340"/>
    </row>
    <row r="4" spans="1:20" ht="22.5" customHeight="1">
      <c r="A4" s="99" t="s">
        <v>39</v>
      </c>
      <c r="B4" s="99" t="s">
        <v>19</v>
      </c>
      <c r="C4" s="107" t="s">
        <v>13166</v>
      </c>
      <c r="D4" s="99">
        <v>13</v>
      </c>
      <c r="E4" s="99">
        <v>15</v>
      </c>
      <c r="F4" s="99">
        <v>13</v>
      </c>
      <c r="G4" s="214" t="s">
        <v>6681</v>
      </c>
      <c r="H4" s="215">
        <v>1400</v>
      </c>
      <c r="I4" s="215">
        <v>10</v>
      </c>
      <c r="J4" s="9"/>
      <c r="K4" s="9"/>
      <c r="L4" s="9"/>
      <c r="M4" s="9"/>
      <c r="N4" s="9"/>
      <c r="O4" s="230" t="s">
        <v>127</v>
      </c>
      <c r="P4" s="189" t="s">
        <v>203</v>
      </c>
      <c r="Q4" s="214" t="s">
        <v>122</v>
      </c>
      <c r="R4" s="214" t="s">
        <v>6595</v>
      </c>
      <c r="S4" s="214" t="s">
        <v>12261</v>
      </c>
      <c r="T4" s="341"/>
    </row>
    <row r="5" spans="1:20" ht="22.5" customHeight="1">
      <c r="A5" s="99" t="s">
        <v>6263</v>
      </c>
      <c r="B5" s="177" t="s">
        <v>6269</v>
      </c>
      <c r="C5" s="107" t="s">
        <v>6280</v>
      </c>
      <c r="D5" s="99">
        <v>15</v>
      </c>
      <c r="E5" s="99">
        <v>17</v>
      </c>
      <c r="F5" s="99"/>
      <c r="G5" s="212" t="s">
        <v>12717</v>
      </c>
      <c r="H5" s="99">
        <v>1400</v>
      </c>
      <c r="I5" s="99">
        <v>9</v>
      </c>
      <c r="J5" s="9"/>
      <c r="K5" s="9"/>
      <c r="L5" s="9"/>
      <c r="M5" s="9"/>
      <c r="N5" s="9"/>
      <c r="O5" s="230" t="s">
        <v>6281</v>
      </c>
      <c r="P5" s="189" t="s">
        <v>6282</v>
      </c>
      <c r="Q5" s="212" t="s">
        <v>13173</v>
      </c>
      <c r="S5" s="202"/>
      <c r="T5" s="340"/>
    </row>
    <row r="6" spans="1:20" ht="22.5" customHeight="1">
      <c r="A6" s="99" t="s">
        <v>6263</v>
      </c>
      <c r="B6" s="177" t="s">
        <v>6269</v>
      </c>
      <c r="C6" s="107" t="s">
        <v>6283</v>
      </c>
      <c r="D6" s="99">
        <v>15</v>
      </c>
      <c r="E6" s="99">
        <v>17</v>
      </c>
      <c r="F6" s="99"/>
      <c r="G6" s="212" t="s">
        <v>12718</v>
      </c>
      <c r="H6" s="99">
        <v>1400</v>
      </c>
      <c r="I6" s="99">
        <v>9</v>
      </c>
      <c r="J6" s="9"/>
      <c r="K6" s="9"/>
      <c r="L6" s="9"/>
      <c r="M6" s="9"/>
      <c r="N6" s="9"/>
      <c r="O6" s="230" t="s">
        <v>6284</v>
      </c>
      <c r="P6" s="189" t="s">
        <v>6285</v>
      </c>
      <c r="Q6" s="247" t="s">
        <v>6672</v>
      </c>
      <c r="S6" s="202"/>
      <c r="T6" s="340"/>
    </row>
    <row r="7" spans="1:20" ht="22.5" customHeight="1">
      <c r="A7" s="99" t="s">
        <v>6263</v>
      </c>
      <c r="B7" s="177" t="s">
        <v>6269</v>
      </c>
      <c r="C7" s="107" t="s">
        <v>11532</v>
      </c>
      <c r="D7" s="99">
        <v>15</v>
      </c>
      <c r="E7" s="99">
        <v>17</v>
      </c>
      <c r="F7" s="99"/>
      <c r="G7" s="212" t="s">
        <v>12719</v>
      </c>
      <c r="H7" s="99">
        <v>1400</v>
      </c>
      <c r="I7" s="99">
        <v>9</v>
      </c>
      <c r="J7" s="9"/>
      <c r="K7" s="9"/>
      <c r="L7" s="9"/>
      <c r="M7" s="9"/>
      <c r="N7" s="9"/>
      <c r="O7" s="230" t="s">
        <v>6298</v>
      </c>
      <c r="P7" s="189" t="s">
        <v>6299</v>
      </c>
      <c r="Q7" s="212" t="s">
        <v>6300</v>
      </c>
      <c r="R7" s="212" t="s">
        <v>6301</v>
      </c>
      <c r="S7" s="202"/>
      <c r="T7" s="342"/>
    </row>
    <row r="8" spans="1:20" ht="22.5" customHeight="1">
      <c r="A8" s="99" t="s">
        <v>6263</v>
      </c>
      <c r="B8" s="177" t="s">
        <v>6269</v>
      </c>
      <c r="C8" s="107" t="s">
        <v>6286</v>
      </c>
      <c r="D8" s="99">
        <v>15</v>
      </c>
      <c r="E8" s="99">
        <v>17</v>
      </c>
      <c r="F8" s="99"/>
      <c r="G8" s="212" t="s">
        <v>12720</v>
      </c>
      <c r="H8" s="196">
        <v>1380</v>
      </c>
      <c r="I8" s="99">
        <v>10</v>
      </c>
      <c r="J8" s="9"/>
      <c r="K8" s="9"/>
      <c r="L8" s="9"/>
      <c r="M8" s="9"/>
      <c r="N8" s="9"/>
      <c r="O8" s="230" t="s">
        <v>6287</v>
      </c>
      <c r="P8" s="189" t="s">
        <v>6288</v>
      </c>
      <c r="Q8" s="212" t="s">
        <v>295</v>
      </c>
      <c r="S8" s="202"/>
      <c r="T8" s="342"/>
    </row>
    <row r="9" spans="1:20" ht="22.5" customHeight="1">
      <c r="A9" s="99" t="s">
        <v>6263</v>
      </c>
      <c r="B9" s="177" t="s">
        <v>6269</v>
      </c>
      <c r="C9" s="107" t="s">
        <v>6289</v>
      </c>
      <c r="D9" s="99">
        <v>15</v>
      </c>
      <c r="E9" s="99">
        <v>17</v>
      </c>
      <c r="F9" s="99"/>
      <c r="G9" s="212" t="s">
        <v>12721</v>
      </c>
      <c r="H9" s="196">
        <v>1370</v>
      </c>
      <c r="I9" s="99">
        <v>9</v>
      </c>
      <c r="J9" s="9"/>
      <c r="K9" s="9"/>
      <c r="L9" s="9"/>
      <c r="M9" s="9"/>
      <c r="N9" s="9"/>
      <c r="O9" s="230" t="s">
        <v>6290</v>
      </c>
      <c r="P9" s="189" t="s">
        <v>6291</v>
      </c>
      <c r="Q9" s="247"/>
      <c r="S9" s="202"/>
      <c r="T9" s="342"/>
    </row>
    <row r="10" spans="1:20" ht="22.5" customHeight="1">
      <c r="A10" s="99" t="s">
        <v>25</v>
      </c>
      <c r="B10" s="99" t="s">
        <v>19</v>
      </c>
      <c r="C10" s="107" t="s">
        <v>4189</v>
      </c>
      <c r="D10" s="99">
        <v>13</v>
      </c>
      <c r="E10" s="99">
        <v>15</v>
      </c>
      <c r="F10" s="99">
        <v>13</v>
      </c>
      <c r="G10" s="214" t="s">
        <v>6682</v>
      </c>
      <c r="H10" s="215">
        <v>1360</v>
      </c>
      <c r="I10" s="215">
        <v>10</v>
      </c>
      <c r="J10" s="9"/>
      <c r="K10" s="9"/>
      <c r="L10" s="9"/>
      <c r="M10" s="9"/>
      <c r="N10" s="9"/>
      <c r="O10" s="230" t="s">
        <v>204</v>
      </c>
      <c r="P10" s="189" t="s">
        <v>147</v>
      </c>
      <c r="Q10" s="214" t="s">
        <v>6754</v>
      </c>
      <c r="R10" s="235"/>
      <c r="S10" s="235"/>
      <c r="T10" s="343" t="s">
        <v>3373</v>
      </c>
    </row>
    <row r="11" spans="1:20" ht="22.5" customHeight="1">
      <c r="A11" s="99" t="s">
        <v>6263</v>
      </c>
      <c r="B11" s="177" t="s">
        <v>6269</v>
      </c>
      <c r="C11" s="107" t="s">
        <v>6292</v>
      </c>
      <c r="D11" s="99">
        <v>15</v>
      </c>
      <c r="E11" s="99">
        <v>17</v>
      </c>
      <c r="F11" s="99"/>
      <c r="G11" s="212" t="s">
        <v>12722</v>
      </c>
      <c r="H11" s="99">
        <v>1360</v>
      </c>
      <c r="I11" s="99">
        <v>9</v>
      </c>
      <c r="J11" s="9"/>
      <c r="K11" s="9"/>
      <c r="L11" s="9"/>
      <c r="M11" s="9"/>
      <c r="N11" s="9"/>
      <c r="O11" s="230" t="s">
        <v>6293</v>
      </c>
      <c r="P11" s="189" t="s">
        <v>6294</v>
      </c>
      <c r="Q11" s="247"/>
      <c r="S11" s="202"/>
      <c r="T11" s="342"/>
    </row>
    <row r="12" spans="1:20" ht="22.5" customHeight="1">
      <c r="A12" s="99" t="s">
        <v>6263</v>
      </c>
      <c r="B12" s="177" t="s">
        <v>6269</v>
      </c>
      <c r="C12" s="107" t="s">
        <v>6296</v>
      </c>
      <c r="D12" s="99">
        <v>15</v>
      </c>
      <c r="E12" s="99">
        <v>17</v>
      </c>
      <c r="F12" s="99"/>
      <c r="G12" s="212" t="s">
        <v>6295</v>
      </c>
      <c r="H12" s="99">
        <v>1340</v>
      </c>
      <c r="I12" s="99">
        <v>9</v>
      </c>
      <c r="J12" s="9"/>
      <c r="K12" s="9"/>
      <c r="L12" s="9"/>
      <c r="M12" s="9"/>
      <c r="N12" s="9"/>
      <c r="O12" s="230" t="s">
        <v>6281</v>
      </c>
      <c r="P12" s="189" t="s">
        <v>6297</v>
      </c>
      <c r="Q12" s="247"/>
      <c r="S12" s="202"/>
      <c r="T12" s="342"/>
    </row>
    <row r="13" spans="1:20" ht="22.5" customHeight="1">
      <c r="B13" s="99" t="s">
        <v>19</v>
      </c>
      <c r="C13" s="107" t="s">
        <v>205</v>
      </c>
      <c r="D13" s="99">
        <v>13</v>
      </c>
      <c r="E13" s="99">
        <v>15</v>
      </c>
      <c r="F13" s="99">
        <v>13</v>
      </c>
      <c r="G13" s="214" t="s">
        <v>205</v>
      </c>
      <c r="H13" s="99">
        <v>1235</v>
      </c>
      <c r="I13" s="99">
        <v>9</v>
      </c>
      <c r="J13" s="9"/>
      <c r="K13" s="9"/>
      <c r="L13" s="9"/>
      <c r="M13" s="9"/>
      <c r="N13" s="9"/>
      <c r="O13" s="230" t="s">
        <v>142</v>
      </c>
      <c r="P13" s="189" t="s">
        <v>206</v>
      </c>
      <c r="Q13" s="214" t="s">
        <v>12262</v>
      </c>
      <c r="S13" s="202"/>
      <c r="T13" s="343" t="s">
        <v>3699</v>
      </c>
    </row>
    <row r="14" spans="1:20" ht="22.5" customHeight="1">
      <c r="A14" s="99" t="s">
        <v>39</v>
      </c>
      <c r="B14" s="99" t="s">
        <v>19</v>
      </c>
      <c r="C14" s="107" t="s">
        <v>207</v>
      </c>
      <c r="D14" s="99">
        <v>11</v>
      </c>
      <c r="E14" s="99">
        <v>13</v>
      </c>
      <c r="F14" s="99">
        <v>11</v>
      </c>
      <c r="G14" s="214" t="s">
        <v>208</v>
      </c>
      <c r="H14" s="99">
        <v>1230</v>
      </c>
      <c r="I14" s="99">
        <v>10</v>
      </c>
      <c r="J14" s="9"/>
      <c r="K14" s="9"/>
      <c r="L14" s="9"/>
      <c r="M14" s="9"/>
      <c r="N14" s="9"/>
      <c r="O14" s="230" t="s">
        <v>127</v>
      </c>
      <c r="P14" s="189" t="s">
        <v>3700</v>
      </c>
      <c r="Q14" s="214" t="s">
        <v>209</v>
      </c>
      <c r="R14" s="214" t="s">
        <v>210</v>
      </c>
      <c r="S14" s="212"/>
      <c r="T14" s="341"/>
    </row>
    <row r="15" spans="1:20" ht="22.5" customHeight="1">
      <c r="B15" s="99" t="s">
        <v>19</v>
      </c>
      <c r="C15" s="107" t="s">
        <v>211</v>
      </c>
      <c r="D15" s="99">
        <v>12</v>
      </c>
      <c r="E15" s="99">
        <v>14</v>
      </c>
      <c r="F15" s="99">
        <v>12</v>
      </c>
      <c r="G15" s="214" t="s">
        <v>211</v>
      </c>
      <c r="H15" s="99">
        <v>1222</v>
      </c>
      <c r="I15" s="99">
        <v>9</v>
      </c>
      <c r="J15" s="9"/>
      <c r="K15" s="9"/>
      <c r="L15" s="9"/>
      <c r="M15" s="9"/>
      <c r="N15" s="9"/>
      <c r="O15" s="230" t="s">
        <v>3701</v>
      </c>
      <c r="P15" s="189" t="s">
        <v>3702</v>
      </c>
      <c r="Q15" s="214" t="s">
        <v>12263</v>
      </c>
      <c r="S15" s="202"/>
      <c r="T15" s="343" t="s">
        <v>3703</v>
      </c>
    </row>
    <row r="16" spans="1:20" ht="22.5" customHeight="1">
      <c r="A16" s="99">
        <v>1</v>
      </c>
      <c r="B16" s="99" t="s">
        <v>19</v>
      </c>
      <c r="C16" s="107" t="s">
        <v>213</v>
      </c>
      <c r="D16" s="99">
        <v>12</v>
      </c>
      <c r="E16" s="99">
        <v>14</v>
      </c>
      <c r="F16" s="99">
        <v>12</v>
      </c>
      <c r="G16" s="214" t="s">
        <v>214</v>
      </c>
      <c r="H16" s="99">
        <v>1222</v>
      </c>
      <c r="I16" s="99">
        <v>9</v>
      </c>
      <c r="J16" s="9"/>
      <c r="K16" s="9"/>
      <c r="L16" s="9"/>
      <c r="M16" s="9"/>
      <c r="N16" s="9"/>
      <c r="O16" s="230" t="s">
        <v>3704</v>
      </c>
      <c r="P16" s="189" t="s">
        <v>3705</v>
      </c>
      <c r="Q16" s="214" t="s">
        <v>12264</v>
      </c>
      <c r="R16" s="214" t="s">
        <v>12265</v>
      </c>
      <c r="S16" s="212"/>
      <c r="T16" s="343" t="s">
        <v>3706</v>
      </c>
    </row>
    <row r="17" spans="1:20" ht="22.5" customHeight="1">
      <c r="A17" s="99" t="s">
        <v>35</v>
      </c>
      <c r="B17" s="99" t="s">
        <v>19</v>
      </c>
      <c r="C17" s="107" t="s">
        <v>215</v>
      </c>
      <c r="D17" s="99">
        <v>11</v>
      </c>
      <c r="E17" s="99">
        <v>13</v>
      </c>
      <c r="F17" s="99"/>
      <c r="G17" s="214" t="s">
        <v>6753</v>
      </c>
      <c r="H17" s="99">
        <v>1210</v>
      </c>
      <c r="I17" s="99">
        <v>9</v>
      </c>
      <c r="J17" s="9"/>
      <c r="K17" s="9"/>
      <c r="L17" s="9"/>
      <c r="M17" s="9"/>
      <c r="N17" s="9"/>
      <c r="O17" s="230" t="s">
        <v>125</v>
      </c>
      <c r="P17" s="189" t="s">
        <v>3707</v>
      </c>
      <c r="S17" s="202"/>
      <c r="T17" s="340"/>
    </row>
    <row r="18" spans="1:20" ht="22.5" customHeight="1">
      <c r="A18" s="99" t="s">
        <v>25</v>
      </c>
      <c r="B18" s="99" t="s">
        <v>19</v>
      </c>
      <c r="C18" s="107" t="s">
        <v>4190</v>
      </c>
      <c r="D18" s="99">
        <v>11</v>
      </c>
      <c r="E18" s="99">
        <v>13</v>
      </c>
      <c r="F18" s="99">
        <v>11</v>
      </c>
      <c r="G18" s="214" t="s">
        <v>6754</v>
      </c>
      <c r="H18" s="99">
        <v>1210</v>
      </c>
      <c r="I18" s="99">
        <v>10</v>
      </c>
      <c r="J18" s="9"/>
      <c r="K18" s="9"/>
      <c r="L18" s="9"/>
      <c r="M18" s="9"/>
      <c r="N18" s="9"/>
      <c r="O18" s="230" t="s">
        <v>3708</v>
      </c>
      <c r="P18" s="189" t="s">
        <v>3709</v>
      </c>
      <c r="Q18" s="214" t="s">
        <v>6685</v>
      </c>
      <c r="S18" s="202"/>
      <c r="T18" s="343" t="s">
        <v>3710</v>
      </c>
    </row>
    <row r="19" spans="1:20" ht="22.5" customHeight="1">
      <c r="B19" s="99" t="s">
        <v>19</v>
      </c>
      <c r="C19" s="107" t="s">
        <v>216</v>
      </c>
      <c r="D19" s="99">
        <v>12</v>
      </c>
      <c r="E19" s="99">
        <v>14</v>
      </c>
      <c r="F19" s="99">
        <v>12</v>
      </c>
      <c r="G19" s="214" t="s">
        <v>6755</v>
      </c>
      <c r="H19" s="99">
        <v>1209</v>
      </c>
      <c r="I19" s="99">
        <v>7</v>
      </c>
      <c r="J19" s="9"/>
      <c r="K19" s="9"/>
      <c r="L19" s="9"/>
      <c r="M19" s="9"/>
      <c r="N19" s="9"/>
      <c r="O19" s="230" t="s">
        <v>3711</v>
      </c>
      <c r="P19" s="189" t="s">
        <v>3712</v>
      </c>
      <c r="Q19" s="214" t="s">
        <v>12266</v>
      </c>
      <c r="R19" s="214" t="s">
        <v>12267</v>
      </c>
      <c r="S19" s="212"/>
      <c r="T19" s="343" t="s">
        <v>3713</v>
      </c>
    </row>
    <row r="20" spans="1:20" ht="22.5" customHeight="1">
      <c r="B20" s="99" t="s">
        <v>19</v>
      </c>
      <c r="C20" s="107" t="s">
        <v>217</v>
      </c>
      <c r="D20" s="99">
        <v>12</v>
      </c>
      <c r="E20" s="99">
        <v>14</v>
      </c>
      <c r="F20" s="99">
        <v>12</v>
      </c>
      <c r="G20" s="214" t="s">
        <v>217</v>
      </c>
      <c r="H20" s="99">
        <v>1209</v>
      </c>
      <c r="I20" s="99">
        <v>9</v>
      </c>
      <c r="J20" s="9"/>
      <c r="K20" s="9"/>
      <c r="L20" s="9"/>
      <c r="M20" s="9"/>
      <c r="N20" s="9"/>
      <c r="O20" s="230" t="s">
        <v>3714</v>
      </c>
      <c r="P20" s="189" t="s">
        <v>10026</v>
      </c>
      <c r="Q20" s="214" t="s">
        <v>12268</v>
      </c>
      <c r="S20" s="202"/>
      <c r="T20" s="343" t="s">
        <v>3715</v>
      </c>
    </row>
    <row r="21" spans="1:20" ht="22.5" customHeight="1">
      <c r="A21" s="99" t="s">
        <v>218</v>
      </c>
      <c r="B21" s="99" t="s">
        <v>19</v>
      </c>
      <c r="C21" s="107" t="s">
        <v>219</v>
      </c>
      <c r="D21" s="99">
        <v>11</v>
      </c>
      <c r="E21" s="99">
        <v>13</v>
      </c>
      <c r="F21" s="99"/>
      <c r="G21" s="212" t="s">
        <v>220</v>
      </c>
      <c r="H21" s="99">
        <v>1200</v>
      </c>
      <c r="I21" s="99">
        <v>10</v>
      </c>
      <c r="J21" s="9"/>
      <c r="K21" s="9"/>
      <c r="L21" s="9"/>
      <c r="M21" s="9"/>
      <c r="N21" s="9"/>
      <c r="O21" s="230" t="s">
        <v>127</v>
      </c>
      <c r="P21" s="189" t="s">
        <v>20</v>
      </c>
      <c r="Q21" s="212" t="s">
        <v>221</v>
      </c>
      <c r="R21" s="214" t="s">
        <v>13174</v>
      </c>
      <c r="S21" s="202"/>
      <c r="T21" s="341"/>
    </row>
    <row r="22" spans="1:20" ht="22.5" customHeight="1">
      <c r="A22" s="99">
        <v>1</v>
      </c>
      <c r="B22" s="99" t="s">
        <v>19</v>
      </c>
      <c r="C22" s="107" t="s">
        <v>222</v>
      </c>
      <c r="D22" s="99">
        <v>11</v>
      </c>
      <c r="E22" s="99">
        <v>13</v>
      </c>
      <c r="F22" s="99">
        <v>11</v>
      </c>
      <c r="G22" s="214" t="s">
        <v>12271</v>
      </c>
      <c r="H22" s="99">
        <v>1196</v>
      </c>
      <c r="I22" s="99">
        <v>9</v>
      </c>
      <c r="J22" s="9"/>
      <c r="K22" s="9"/>
      <c r="L22" s="9"/>
      <c r="M22" s="9"/>
      <c r="N22" s="9"/>
      <c r="O22" s="230" t="s">
        <v>224</v>
      </c>
      <c r="P22" s="189" t="s">
        <v>3716</v>
      </c>
      <c r="Q22" s="214" t="s">
        <v>12230</v>
      </c>
      <c r="S22" s="202"/>
      <c r="T22" s="340"/>
    </row>
    <row r="23" spans="1:20" ht="22.5" customHeight="1">
      <c r="B23" s="99" t="s">
        <v>19</v>
      </c>
      <c r="C23" s="107" t="s">
        <v>225</v>
      </c>
      <c r="D23" s="99">
        <v>11</v>
      </c>
      <c r="E23" s="99">
        <v>13</v>
      </c>
      <c r="F23" s="99">
        <v>11</v>
      </c>
      <c r="G23" s="212" t="s">
        <v>6683</v>
      </c>
      <c r="H23" s="99">
        <v>1196</v>
      </c>
      <c r="I23" s="99">
        <v>8</v>
      </c>
      <c r="J23" s="13"/>
      <c r="K23" s="13"/>
      <c r="L23" s="13"/>
      <c r="M23" s="13"/>
      <c r="N23" s="13"/>
      <c r="O23" s="230" t="s">
        <v>3717</v>
      </c>
      <c r="P23" s="189" t="s">
        <v>3718</v>
      </c>
      <c r="Q23" s="212" t="s">
        <v>6674</v>
      </c>
      <c r="S23" s="202"/>
      <c r="T23" s="343" t="s">
        <v>3719</v>
      </c>
    </row>
    <row r="24" spans="1:20" ht="22.5" customHeight="1">
      <c r="A24" s="99" t="s">
        <v>151</v>
      </c>
      <c r="B24" s="99" t="s">
        <v>19</v>
      </c>
      <c r="C24" s="107" t="s">
        <v>226</v>
      </c>
      <c r="D24" s="99">
        <v>11</v>
      </c>
      <c r="E24" s="99">
        <v>13</v>
      </c>
      <c r="F24" s="99">
        <v>11</v>
      </c>
      <c r="G24" s="214" t="s">
        <v>226</v>
      </c>
      <c r="H24" s="99">
        <v>1196</v>
      </c>
      <c r="I24" s="99">
        <v>9</v>
      </c>
      <c r="J24" s="13"/>
      <c r="K24" s="13"/>
      <c r="L24" s="13"/>
      <c r="M24" s="13"/>
      <c r="N24" s="13"/>
      <c r="O24" s="230" t="s">
        <v>3720</v>
      </c>
      <c r="P24" s="189" t="s">
        <v>3721</v>
      </c>
      <c r="Q24" s="214" t="s">
        <v>12269</v>
      </c>
      <c r="S24" s="202"/>
      <c r="T24" s="340"/>
    </row>
    <row r="25" spans="1:20" ht="22.5" customHeight="1">
      <c r="B25" s="99" t="s">
        <v>19</v>
      </c>
      <c r="C25" s="107" t="s">
        <v>228</v>
      </c>
      <c r="D25" s="99">
        <v>11</v>
      </c>
      <c r="E25" s="99">
        <v>13</v>
      </c>
      <c r="F25" s="99">
        <v>11</v>
      </c>
      <c r="G25" s="214" t="s">
        <v>228</v>
      </c>
      <c r="H25" s="99">
        <v>1183</v>
      </c>
      <c r="I25" s="99">
        <v>8</v>
      </c>
      <c r="J25" s="13"/>
      <c r="K25" s="13"/>
      <c r="L25" s="13"/>
      <c r="M25" s="13"/>
      <c r="N25" s="13"/>
      <c r="O25" s="230" t="s">
        <v>3639</v>
      </c>
      <c r="P25" s="189" t="s">
        <v>3722</v>
      </c>
      <c r="Q25" s="214" t="s">
        <v>12270</v>
      </c>
      <c r="S25" s="202"/>
      <c r="T25" s="343" t="s">
        <v>3723</v>
      </c>
    </row>
    <row r="26" spans="1:20" ht="22.5" customHeight="1">
      <c r="B26" s="99" t="s">
        <v>19</v>
      </c>
      <c r="C26" s="107" t="s">
        <v>229</v>
      </c>
      <c r="D26" s="99">
        <v>11</v>
      </c>
      <c r="E26" s="99">
        <v>13</v>
      </c>
      <c r="F26" s="99">
        <v>11</v>
      </c>
      <c r="G26" s="212" t="s">
        <v>12723</v>
      </c>
      <c r="H26" s="99">
        <v>1183</v>
      </c>
      <c r="I26" s="99">
        <v>7</v>
      </c>
      <c r="J26" s="13"/>
      <c r="K26" s="13"/>
      <c r="L26" s="13"/>
      <c r="M26" s="13"/>
      <c r="N26" s="13"/>
      <c r="O26" s="230" t="s">
        <v>230</v>
      </c>
      <c r="P26" s="189" t="s">
        <v>3724</v>
      </c>
      <c r="Q26" s="212" t="s">
        <v>12724</v>
      </c>
      <c r="S26" s="202"/>
      <c r="T26" s="343" t="s">
        <v>3725</v>
      </c>
    </row>
    <row r="27" spans="1:20" ht="22.5" customHeight="1">
      <c r="A27" s="99" t="s">
        <v>218</v>
      </c>
      <c r="B27" s="99" t="s">
        <v>19</v>
      </c>
      <c r="C27" s="107" t="s">
        <v>4191</v>
      </c>
      <c r="D27" s="99">
        <v>11</v>
      </c>
      <c r="E27" s="99">
        <v>13</v>
      </c>
      <c r="F27" s="99">
        <v>11</v>
      </c>
      <c r="G27" s="212" t="s">
        <v>231</v>
      </c>
      <c r="H27" s="99">
        <v>1180</v>
      </c>
      <c r="I27" s="99">
        <v>9</v>
      </c>
      <c r="J27" s="13"/>
      <c r="K27" s="13"/>
      <c r="L27" s="13"/>
      <c r="M27" s="13"/>
      <c r="N27" s="13"/>
      <c r="O27" s="230" t="s">
        <v>127</v>
      </c>
      <c r="P27" s="189" t="s">
        <v>20</v>
      </c>
      <c r="Q27" s="214" t="s">
        <v>21</v>
      </c>
      <c r="S27" s="202"/>
      <c r="T27" s="344"/>
    </row>
    <row r="28" spans="1:20" ht="22.5" customHeight="1">
      <c r="A28" s="99" t="s">
        <v>35</v>
      </c>
      <c r="B28" s="99" t="s">
        <v>19</v>
      </c>
      <c r="C28" s="107" t="s">
        <v>232</v>
      </c>
      <c r="D28" s="99">
        <v>11</v>
      </c>
      <c r="E28" s="99">
        <v>13</v>
      </c>
      <c r="F28" s="99">
        <v>11</v>
      </c>
      <c r="G28" s="214" t="s">
        <v>6667</v>
      </c>
      <c r="H28" s="99">
        <v>1170</v>
      </c>
      <c r="I28" s="99">
        <v>10</v>
      </c>
      <c r="J28" s="13"/>
      <c r="K28" s="13"/>
      <c r="L28" s="13"/>
      <c r="M28" s="13"/>
      <c r="N28" s="13"/>
      <c r="O28" s="230" t="s">
        <v>59</v>
      </c>
      <c r="P28" s="189" t="s">
        <v>3726</v>
      </c>
      <c r="Q28" s="214" t="s">
        <v>10111</v>
      </c>
      <c r="S28" s="202"/>
      <c r="T28" s="340"/>
    </row>
    <row r="29" spans="1:20" ht="22.5" customHeight="1">
      <c r="A29" s="99" t="s">
        <v>30</v>
      </c>
      <c r="B29" s="99" t="s">
        <v>4192</v>
      </c>
      <c r="C29" s="107" t="s">
        <v>4193</v>
      </c>
      <c r="D29" s="99">
        <v>11</v>
      </c>
      <c r="E29" s="99">
        <v>13</v>
      </c>
      <c r="F29" s="99">
        <v>11</v>
      </c>
      <c r="G29" s="214" t="s">
        <v>6684</v>
      </c>
      <c r="H29" s="99">
        <v>1160</v>
      </c>
      <c r="I29" s="99">
        <v>10</v>
      </c>
      <c r="J29" s="13"/>
      <c r="K29" s="13"/>
      <c r="L29" s="13"/>
      <c r="M29" s="13"/>
      <c r="N29" s="13"/>
      <c r="O29" s="230" t="s">
        <v>59</v>
      </c>
      <c r="P29" s="189" t="s">
        <v>3727</v>
      </c>
      <c r="Q29" s="214" t="s">
        <v>6667</v>
      </c>
      <c r="R29" s="214" t="s">
        <v>10154</v>
      </c>
      <c r="S29" s="212"/>
      <c r="T29" s="340"/>
    </row>
    <row r="30" spans="1:20" ht="22.5" customHeight="1">
      <c r="B30" s="99" t="s">
        <v>19</v>
      </c>
      <c r="C30" s="107" t="s">
        <v>234</v>
      </c>
      <c r="D30" s="99">
        <v>10</v>
      </c>
      <c r="E30" s="99">
        <v>12</v>
      </c>
      <c r="F30" s="99"/>
      <c r="G30" s="214" t="s">
        <v>235</v>
      </c>
      <c r="H30" s="99">
        <v>1144</v>
      </c>
      <c r="I30" s="99">
        <v>7</v>
      </c>
      <c r="J30" s="13"/>
      <c r="K30" s="13"/>
      <c r="L30" s="13"/>
      <c r="M30" s="13"/>
      <c r="N30" s="13"/>
      <c r="O30" s="230" t="s">
        <v>3728</v>
      </c>
      <c r="P30" s="189" t="s">
        <v>3729</v>
      </c>
      <c r="Q30" s="214" t="s">
        <v>60</v>
      </c>
      <c r="S30" s="202"/>
      <c r="T30" s="343" t="s">
        <v>3730</v>
      </c>
    </row>
    <row r="31" spans="1:20" ht="22.5" customHeight="1">
      <c r="A31" s="99" t="s">
        <v>4339</v>
      </c>
      <c r="B31" s="99" t="s">
        <v>19</v>
      </c>
      <c r="C31" s="107" t="s">
        <v>236</v>
      </c>
      <c r="D31" s="99">
        <v>11</v>
      </c>
      <c r="E31" s="99">
        <v>13</v>
      </c>
      <c r="F31" s="99"/>
      <c r="G31" s="214" t="s">
        <v>237</v>
      </c>
      <c r="H31" s="99">
        <v>1144</v>
      </c>
      <c r="I31" s="99">
        <v>9</v>
      </c>
      <c r="J31" s="13"/>
      <c r="K31" s="13"/>
      <c r="L31" s="13"/>
      <c r="M31" s="13"/>
      <c r="N31" s="13"/>
      <c r="O31" s="230" t="s">
        <v>127</v>
      </c>
      <c r="P31" s="189" t="s">
        <v>3731</v>
      </c>
      <c r="Q31" s="214" t="s">
        <v>238</v>
      </c>
      <c r="S31" s="202"/>
      <c r="T31" s="343" t="s">
        <v>3732</v>
      </c>
    </row>
    <row r="32" spans="1:20" ht="22.5" customHeight="1">
      <c r="A32" s="99" t="s">
        <v>12081</v>
      </c>
      <c r="B32" s="99" t="s">
        <v>12084</v>
      </c>
      <c r="C32" s="107" t="s">
        <v>12083</v>
      </c>
      <c r="D32" s="99">
        <v>11</v>
      </c>
      <c r="E32" s="99">
        <v>13</v>
      </c>
      <c r="F32" s="99"/>
      <c r="G32" s="222" t="s">
        <v>12080</v>
      </c>
      <c r="H32" s="99">
        <v>1140</v>
      </c>
      <c r="I32" s="99">
        <v>10</v>
      </c>
      <c r="J32" s="13"/>
      <c r="K32" s="13"/>
      <c r="L32" s="13"/>
      <c r="M32" s="13"/>
      <c r="N32" s="13"/>
      <c r="O32" s="230" t="s">
        <v>12082</v>
      </c>
      <c r="P32" s="189" t="s">
        <v>3812</v>
      </c>
      <c r="Q32" s="212" t="s">
        <v>13175</v>
      </c>
      <c r="S32" s="202"/>
      <c r="T32" s="340"/>
    </row>
    <row r="33" spans="1:20" ht="22.5" customHeight="1">
      <c r="B33" s="99" t="s">
        <v>19</v>
      </c>
      <c r="C33" s="107" t="s">
        <v>239</v>
      </c>
      <c r="D33" s="99">
        <v>10</v>
      </c>
      <c r="E33" s="99">
        <v>12</v>
      </c>
      <c r="F33" s="99">
        <v>10</v>
      </c>
      <c r="G33" s="214" t="s">
        <v>240</v>
      </c>
      <c r="H33" s="99">
        <v>1131</v>
      </c>
      <c r="I33" s="99">
        <v>8</v>
      </c>
      <c r="J33" s="13"/>
      <c r="K33" s="13"/>
      <c r="L33" s="13"/>
      <c r="M33" s="13"/>
      <c r="N33" s="13"/>
      <c r="O33" s="230" t="s">
        <v>3733</v>
      </c>
      <c r="P33" s="189" t="s">
        <v>3734</v>
      </c>
      <c r="Q33" s="214" t="s">
        <v>10812</v>
      </c>
      <c r="S33" s="202"/>
      <c r="T33" s="343" t="s">
        <v>3735</v>
      </c>
    </row>
    <row r="34" spans="1:20" ht="22.5" customHeight="1">
      <c r="B34" s="99" t="s">
        <v>19</v>
      </c>
      <c r="C34" s="107" t="s">
        <v>241</v>
      </c>
      <c r="D34" s="99">
        <v>10</v>
      </c>
      <c r="E34" s="99">
        <v>12</v>
      </c>
      <c r="F34" s="99"/>
      <c r="G34" s="214" t="s">
        <v>241</v>
      </c>
      <c r="H34" s="99">
        <v>1118</v>
      </c>
      <c r="I34" s="99">
        <v>7</v>
      </c>
      <c r="J34" s="13"/>
      <c r="K34" s="13"/>
      <c r="L34" s="13"/>
      <c r="M34" s="13"/>
      <c r="N34" s="13"/>
      <c r="O34" s="230" t="s">
        <v>3697</v>
      </c>
      <c r="P34" s="189" t="s">
        <v>3736</v>
      </c>
      <c r="Q34" s="214" t="s">
        <v>139</v>
      </c>
      <c r="R34" s="214" t="s">
        <v>12272</v>
      </c>
      <c r="S34" s="212"/>
      <c r="T34" s="343" t="s">
        <v>3737</v>
      </c>
    </row>
    <row r="35" spans="1:20" ht="22.5" customHeight="1">
      <c r="A35" s="99" t="s">
        <v>25</v>
      </c>
      <c r="B35" s="99" t="s">
        <v>19</v>
      </c>
      <c r="C35" s="107" t="s">
        <v>4194</v>
      </c>
      <c r="D35" s="99">
        <v>10</v>
      </c>
      <c r="E35" s="99">
        <v>12</v>
      </c>
      <c r="F35" s="99">
        <v>10</v>
      </c>
      <c r="G35" s="214" t="s">
        <v>6685</v>
      </c>
      <c r="H35" s="99">
        <v>1100</v>
      </c>
      <c r="I35" s="99">
        <v>10</v>
      </c>
      <c r="J35" s="13"/>
      <c r="K35" s="13"/>
      <c r="L35" s="13"/>
      <c r="M35" s="13"/>
      <c r="N35" s="13"/>
      <c r="O35" s="230" t="s">
        <v>3738</v>
      </c>
      <c r="P35" s="189" t="s">
        <v>3739</v>
      </c>
      <c r="Q35" s="214" t="s">
        <v>6716</v>
      </c>
      <c r="R35" s="214" t="s">
        <v>12273</v>
      </c>
      <c r="S35" s="212"/>
      <c r="T35" s="343" t="s">
        <v>3740</v>
      </c>
    </row>
    <row r="36" spans="1:20" ht="22.5" customHeight="1">
      <c r="A36" s="99" t="s">
        <v>37</v>
      </c>
      <c r="B36" s="99" t="s">
        <v>4195</v>
      </c>
      <c r="C36" s="107" t="s">
        <v>4196</v>
      </c>
      <c r="D36" s="99"/>
      <c r="E36" s="99"/>
      <c r="F36" s="99"/>
      <c r="G36" s="214" t="s">
        <v>242</v>
      </c>
      <c r="H36" s="99">
        <v>1080</v>
      </c>
      <c r="I36" s="99">
        <v>8</v>
      </c>
      <c r="J36" s="13"/>
      <c r="K36" s="13"/>
      <c r="L36" s="13"/>
      <c r="M36" s="13"/>
      <c r="N36" s="13"/>
      <c r="O36" s="107" t="s">
        <v>3741</v>
      </c>
      <c r="P36" s="189" t="s">
        <v>3742</v>
      </c>
      <c r="Q36" s="214" t="s">
        <v>12274</v>
      </c>
      <c r="R36" s="249"/>
      <c r="S36" s="240"/>
      <c r="T36" s="345"/>
    </row>
    <row r="37" spans="1:20" ht="22.5" customHeight="1">
      <c r="A37" s="99" t="s">
        <v>82</v>
      </c>
      <c r="B37" s="99" t="s">
        <v>19</v>
      </c>
      <c r="C37" s="107" t="s">
        <v>243</v>
      </c>
      <c r="D37" s="99">
        <v>9</v>
      </c>
      <c r="E37" s="99">
        <v>11</v>
      </c>
      <c r="F37" s="99">
        <v>9</v>
      </c>
      <c r="G37" s="214" t="s">
        <v>244</v>
      </c>
      <c r="H37" s="99">
        <v>1070</v>
      </c>
      <c r="I37" s="99">
        <v>9</v>
      </c>
      <c r="J37" s="13"/>
      <c r="K37" s="13"/>
      <c r="L37" s="13"/>
      <c r="M37" s="13"/>
      <c r="N37" s="13"/>
      <c r="O37" s="230" t="s">
        <v>3743</v>
      </c>
      <c r="P37" s="189" t="s">
        <v>3698</v>
      </c>
      <c r="Q37" s="214" t="s">
        <v>12275</v>
      </c>
      <c r="S37" s="202"/>
      <c r="T37" s="343" t="s">
        <v>3744</v>
      </c>
    </row>
    <row r="38" spans="1:20" ht="22.5" customHeight="1">
      <c r="B38" s="99" t="s">
        <v>19</v>
      </c>
      <c r="C38" s="107" t="s">
        <v>245</v>
      </c>
      <c r="D38" s="99">
        <v>9</v>
      </c>
      <c r="E38" s="99">
        <v>11</v>
      </c>
      <c r="F38" s="99"/>
      <c r="G38" s="214" t="s">
        <v>68</v>
      </c>
      <c r="H38" s="99">
        <v>1066</v>
      </c>
      <c r="I38" s="99">
        <v>7</v>
      </c>
      <c r="J38" s="13"/>
      <c r="K38" s="13"/>
      <c r="L38" s="13"/>
      <c r="M38" s="13"/>
      <c r="N38" s="13"/>
      <c r="O38" s="230" t="s">
        <v>3697</v>
      </c>
      <c r="P38" s="189" t="s">
        <v>3731</v>
      </c>
      <c r="Q38" s="214" t="s">
        <v>12276</v>
      </c>
      <c r="S38" s="202"/>
      <c r="T38" s="340"/>
    </row>
    <row r="39" spans="1:20" ht="22.5" customHeight="1">
      <c r="A39" s="99" t="s">
        <v>47</v>
      </c>
      <c r="B39" s="99" t="s">
        <v>19</v>
      </c>
      <c r="C39" s="107" t="s">
        <v>246</v>
      </c>
      <c r="D39" s="99">
        <v>9</v>
      </c>
      <c r="E39" s="99">
        <v>11</v>
      </c>
      <c r="F39" s="99">
        <v>9</v>
      </c>
      <c r="G39" s="214" t="s">
        <v>6686</v>
      </c>
      <c r="H39" s="99">
        <v>1060</v>
      </c>
      <c r="I39" s="99">
        <v>9</v>
      </c>
      <c r="J39" s="13"/>
      <c r="K39" s="13"/>
      <c r="L39" s="13"/>
      <c r="M39" s="13"/>
      <c r="N39" s="13"/>
      <c r="O39" s="230" t="s">
        <v>3745</v>
      </c>
      <c r="P39" s="189" t="s">
        <v>3679</v>
      </c>
      <c r="Q39" s="214" t="s">
        <v>10960</v>
      </c>
      <c r="R39" s="214" t="s">
        <v>13176</v>
      </c>
      <c r="S39" s="212"/>
      <c r="T39" s="340"/>
    </row>
    <row r="40" spans="1:20" ht="22.5" customHeight="1">
      <c r="A40" s="99" t="s">
        <v>82</v>
      </c>
      <c r="B40" s="99" t="s">
        <v>19</v>
      </c>
      <c r="C40" s="107" t="s">
        <v>247</v>
      </c>
      <c r="D40" s="99">
        <v>9</v>
      </c>
      <c r="E40" s="99">
        <v>11</v>
      </c>
      <c r="F40" s="99">
        <v>9</v>
      </c>
      <c r="G40" s="214" t="s">
        <v>248</v>
      </c>
      <c r="H40" s="99">
        <v>1060</v>
      </c>
      <c r="I40" s="99">
        <v>8</v>
      </c>
      <c r="J40" s="13"/>
      <c r="K40" s="13"/>
      <c r="L40" s="13"/>
      <c r="M40" s="13"/>
      <c r="N40" s="13"/>
      <c r="O40" s="230" t="s">
        <v>3743</v>
      </c>
      <c r="P40" s="189" t="s">
        <v>3746</v>
      </c>
      <c r="Q40" s="214" t="s">
        <v>10212</v>
      </c>
      <c r="S40" s="202"/>
      <c r="T40" s="343" t="s">
        <v>3747</v>
      </c>
    </row>
    <row r="41" spans="1:20" ht="22.5" customHeight="1">
      <c r="A41" s="99" t="s">
        <v>30</v>
      </c>
      <c r="B41" s="99" t="s">
        <v>19</v>
      </c>
      <c r="C41" s="107" t="s">
        <v>4197</v>
      </c>
      <c r="D41" s="99">
        <v>10</v>
      </c>
      <c r="E41" s="99">
        <v>12</v>
      </c>
      <c r="F41" s="99">
        <v>10</v>
      </c>
      <c r="G41" s="214" t="s">
        <v>6687</v>
      </c>
      <c r="H41" s="99">
        <v>1060</v>
      </c>
      <c r="I41" s="99">
        <v>9</v>
      </c>
      <c r="J41" s="13"/>
      <c r="K41" s="13"/>
      <c r="L41" s="13"/>
      <c r="M41" s="13"/>
      <c r="N41" s="13"/>
      <c r="O41" s="230" t="s">
        <v>3674</v>
      </c>
      <c r="P41" s="189" t="s">
        <v>3748</v>
      </c>
      <c r="Q41" s="214" t="s">
        <v>10398</v>
      </c>
      <c r="R41" s="214" t="s">
        <v>5141</v>
      </c>
      <c r="S41" s="212"/>
      <c r="T41" s="340"/>
    </row>
    <row r="42" spans="1:20" ht="22.5" customHeight="1">
      <c r="A42" s="99" t="s">
        <v>151</v>
      </c>
      <c r="B42" s="99" t="s">
        <v>19</v>
      </c>
      <c r="C42" s="107" t="s">
        <v>249</v>
      </c>
      <c r="D42" s="99">
        <v>9</v>
      </c>
      <c r="E42" s="99">
        <v>11</v>
      </c>
      <c r="F42" s="99">
        <v>9</v>
      </c>
      <c r="G42" s="214" t="s">
        <v>250</v>
      </c>
      <c r="H42" s="99">
        <v>1053</v>
      </c>
      <c r="I42" s="99">
        <v>9</v>
      </c>
      <c r="J42" s="13"/>
      <c r="K42" s="13"/>
      <c r="L42" s="13"/>
      <c r="M42" s="13"/>
      <c r="N42" s="13"/>
      <c r="O42" s="230" t="s">
        <v>4979</v>
      </c>
      <c r="P42" s="189" t="s">
        <v>3749</v>
      </c>
      <c r="Q42" s="214" t="s">
        <v>12238</v>
      </c>
      <c r="R42" s="212"/>
      <c r="S42" s="212"/>
      <c r="T42" s="340"/>
    </row>
    <row r="43" spans="1:20" ht="22.5" customHeight="1">
      <c r="A43" s="99" t="s">
        <v>42</v>
      </c>
      <c r="B43" s="99" t="s">
        <v>3643</v>
      </c>
      <c r="C43" s="107" t="s">
        <v>251</v>
      </c>
      <c r="D43" s="99"/>
      <c r="E43" s="99"/>
      <c r="F43" s="99"/>
      <c r="G43" s="214" t="s">
        <v>6688</v>
      </c>
      <c r="H43" s="99">
        <v>1050</v>
      </c>
      <c r="I43" s="99">
        <v>9</v>
      </c>
      <c r="J43" s="13"/>
      <c r="K43" s="13"/>
      <c r="L43" s="13"/>
      <c r="M43" s="13"/>
      <c r="N43" s="13"/>
      <c r="O43" s="107" t="s">
        <v>3750</v>
      </c>
      <c r="P43" s="189" t="s">
        <v>3751</v>
      </c>
      <c r="Q43" s="222" t="s">
        <v>13160</v>
      </c>
      <c r="R43" s="227"/>
      <c r="S43" s="202"/>
      <c r="T43" s="340"/>
    </row>
    <row r="44" spans="1:20" ht="22.5" customHeight="1">
      <c r="A44" s="99" t="s">
        <v>151</v>
      </c>
      <c r="B44" s="99" t="s">
        <v>19</v>
      </c>
      <c r="C44" s="107" t="s">
        <v>252</v>
      </c>
      <c r="D44" s="99">
        <v>9</v>
      </c>
      <c r="E44" s="99">
        <v>11</v>
      </c>
      <c r="F44" s="99">
        <v>9</v>
      </c>
      <c r="G44" s="214" t="s">
        <v>252</v>
      </c>
      <c r="H44" s="99">
        <v>1040</v>
      </c>
      <c r="I44" s="99">
        <v>8</v>
      </c>
      <c r="J44" s="13"/>
      <c r="K44" s="13"/>
      <c r="L44" s="13"/>
      <c r="M44" s="13"/>
      <c r="N44" s="13"/>
      <c r="O44" s="230" t="s">
        <v>59</v>
      </c>
      <c r="P44" s="189" t="s">
        <v>3752</v>
      </c>
      <c r="Q44" s="214" t="s">
        <v>12269</v>
      </c>
      <c r="S44" s="202"/>
      <c r="T44" s="340"/>
    </row>
    <row r="45" spans="1:20" ht="22.5" customHeight="1">
      <c r="B45" s="99" t="s">
        <v>19</v>
      </c>
      <c r="C45" s="107" t="s">
        <v>253</v>
      </c>
      <c r="D45" s="99">
        <v>9</v>
      </c>
      <c r="E45" s="99">
        <v>11</v>
      </c>
      <c r="F45" s="99">
        <v>9</v>
      </c>
      <c r="G45" s="214" t="s">
        <v>254</v>
      </c>
      <c r="H45" s="99">
        <v>1040</v>
      </c>
      <c r="I45" s="99">
        <v>6</v>
      </c>
      <c r="J45" s="13"/>
      <c r="K45" s="13"/>
      <c r="L45" s="13"/>
      <c r="M45" s="13"/>
      <c r="N45" s="13"/>
      <c r="O45" s="230" t="s">
        <v>255</v>
      </c>
      <c r="P45" s="189" t="s">
        <v>3753</v>
      </c>
      <c r="S45" s="202"/>
      <c r="T45" s="340"/>
    </row>
    <row r="46" spans="1:20" ht="22.5" customHeight="1">
      <c r="A46" s="99" t="s">
        <v>11287</v>
      </c>
      <c r="B46" s="99" t="s">
        <v>11294</v>
      </c>
      <c r="C46" s="107" t="s">
        <v>11495</v>
      </c>
      <c r="D46" s="99">
        <v>10</v>
      </c>
      <c r="E46" s="99">
        <v>12</v>
      </c>
      <c r="F46" s="99"/>
      <c r="G46" s="212" t="s">
        <v>12710</v>
      </c>
      <c r="H46" s="99">
        <v>1040</v>
      </c>
      <c r="I46" s="99">
        <v>10</v>
      </c>
      <c r="J46" s="3"/>
      <c r="K46" s="3"/>
      <c r="L46" s="3"/>
      <c r="M46" s="3"/>
      <c r="N46" s="3"/>
      <c r="O46" s="230" t="s">
        <v>11308</v>
      </c>
      <c r="P46" s="189" t="s">
        <v>11309</v>
      </c>
      <c r="Q46" s="212" t="s">
        <v>12703</v>
      </c>
      <c r="R46" s="212" t="s">
        <v>11722</v>
      </c>
      <c r="S46" s="202"/>
      <c r="T46" s="340"/>
    </row>
    <row r="47" spans="1:20" ht="22.5" customHeight="1">
      <c r="A47" s="99" t="s">
        <v>37</v>
      </c>
      <c r="B47" s="99" t="s">
        <v>4195</v>
      </c>
      <c r="C47" s="107" t="s">
        <v>256</v>
      </c>
      <c r="D47" s="99"/>
      <c r="E47" s="99"/>
      <c r="F47" s="99"/>
      <c r="G47" s="214" t="s">
        <v>6689</v>
      </c>
      <c r="H47" s="99">
        <v>1010</v>
      </c>
      <c r="I47" s="99">
        <v>8</v>
      </c>
      <c r="J47" s="13"/>
      <c r="K47" s="13"/>
      <c r="L47" s="13"/>
      <c r="M47" s="13"/>
      <c r="N47" s="13"/>
      <c r="O47" s="107" t="s">
        <v>3754</v>
      </c>
      <c r="P47" s="189" t="s">
        <v>3755</v>
      </c>
      <c r="Q47" s="212" t="s">
        <v>13161</v>
      </c>
      <c r="R47" s="240"/>
      <c r="S47" s="240"/>
      <c r="T47" s="346"/>
    </row>
    <row r="48" spans="1:20" ht="22.5" customHeight="1">
      <c r="A48" s="177" t="s">
        <v>4198</v>
      </c>
      <c r="B48" s="99" t="s">
        <v>4199</v>
      </c>
      <c r="C48" s="202" t="s">
        <v>692</v>
      </c>
      <c r="D48" s="99">
        <v>9</v>
      </c>
      <c r="E48" s="99">
        <v>11</v>
      </c>
      <c r="F48" s="99"/>
      <c r="G48" s="212" t="s">
        <v>691</v>
      </c>
      <c r="H48" s="99">
        <v>1000</v>
      </c>
      <c r="I48" s="99">
        <v>8</v>
      </c>
      <c r="J48" s="13"/>
      <c r="K48" s="13"/>
      <c r="L48" s="13"/>
      <c r="M48" s="13"/>
      <c r="N48" s="13"/>
      <c r="O48" s="230" t="s">
        <v>117</v>
      </c>
      <c r="P48" s="189" t="s">
        <v>138</v>
      </c>
      <c r="Q48" s="247"/>
      <c r="S48" s="202"/>
      <c r="T48" s="340"/>
    </row>
    <row r="49" spans="1:20" ht="22.5" customHeight="1">
      <c r="B49" s="99" t="s">
        <v>19</v>
      </c>
      <c r="C49" s="107" t="s">
        <v>257</v>
      </c>
      <c r="D49" s="99">
        <v>9</v>
      </c>
      <c r="E49" s="99">
        <v>11</v>
      </c>
      <c r="F49" s="99">
        <v>9</v>
      </c>
      <c r="G49" s="214" t="s">
        <v>258</v>
      </c>
      <c r="H49" s="99">
        <v>988</v>
      </c>
      <c r="I49" s="99">
        <v>7</v>
      </c>
      <c r="J49" s="13"/>
      <c r="K49" s="13"/>
      <c r="L49" s="13"/>
      <c r="M49" s="13"/>
      <c r="N49" s="13"/>
      <c r="O49" s="230" t="s">
        <v>131</v>
      </c>
      <c r="P49" s="189" t="s">
        <v>140</v>
      </c>
      <c r="Q49" s="214" t="s">
        <v>104</v>
      </c>
      <c r="S49" s="202"/>
      <c r="T49" s="340"/>
    </row>
    <row r="50" spans="1:20" ht="22.5" customHeight="1">
      <c r="A50" s="99" t="s">
        <v>30</v>
      </c>
      <c r="B50" s="99" t="s">
        <v>19</v>
      </c>
      <c r="C50" s="107" t="s">
        <v>4200</v>
      </c>
      <c r="D50" s="99">
        <v>8</v>
      </c>
      <c r="E50" s="99">
        <v>10</v>
      </c>
      <c r="F50" s="99">
        <v>8</v>
      </c>
      <c r="G50" s="214" t="s">
        <v>6690</v>
      </c>
      <c r="H50" s="99">
        <v>980</v>
      </c>
      <c r="I50" s="99">
        <v>8</v>
      </c>
      <c r="J50" s="13"/>
      <c r="K50" s="13"/>
      <c r="L50" s="13"/>
      <c r="M50" s="13"/>
      <c r="N50" s="13"/>
      <c r="O50" s="230" t="s">
        <v>3756</v>
      </c>
      <c r="P50" s="189" t="s">
        <v>3757</v>
      </c>
      <c r="Q50" s="214" t="s">
        <v>13177</v>
      </c>
      <c r="S50" s="202"/>
      <c r="T50" s="340"/>
    </row>
    <row r="51" spans="1:20" ht="22.5" customHeight="1">
      <c r="B51" s="99" t="s">
        <v>19</v>
      </c>
      <c r="C51" s="107" t="s">
        <v>11533</v>
      </c>
      <c r="D51" s="99">
        <v>8</v>
      </c>
      <c r="E51" s="99">
        <v>10</v>
      </c>
      <c r="F51" s="99">
        <v>8</v>
      </c>
      <c r="G51" s="214" t="s">
        <v>259</v>
      </c>
      <c r="H51" s="99">
        <v>962</v>
      </c>
      <c r="I51" s="99">
        <v>7</v>
      </c>
      <c r="J51" s="13"/>
      <c r="K51" s="13"/>
      <c r="L51" s="13"/>
      <c r="M51" s="13"/>
      <c r="N51" s="13"/>
      <c r="O51" s="230" t="s">
        <v>131</v>
      </c>
      <c r="P51" s="189" t="s">
        <v>3758</v>
      </c>
      <c r="Q51" s="214" t="s">
        <v>260</v>
      </c>
      <c r="R51" s="214" t="s">
        <v>12211</v>
      </c>
      <c r="S51" s="212"/>
      <c r="T51" s="343" t="s">
        <v>3759</v>
      </c>
    </row>
    <row r="52" spans="1:20" ht="22.5" customHeight="1">
      <c r="B52" s="99" t="s">
        <v>19</v>
      </c>
      <c r="C52" s="107" t="s">
        <v>11534</v>
      </c>
      <c r="D52" s="99">
        <v>8</v>
      </c>
      <c r="E52" s="99">
        <v>10</v>
      </c>
      <c r="F52" s="99"/>
      <c r="G52" s="214" t="s">
        <v>260</v>
      </c>
      <c r="H52" s="99">
        <v>962</v>
      </c>
      <c r="I52" s="99">
        <v>7</v>
      </c>
      <c r="J52" s="13"/>
      <c r="K52" s="13"/>
      <c r="L52" s="13"/>
      <c r="M52" s="13"/>
      <c r="N52" s="13"/>
      <c r="O52" s="230" t="s">
        <v>3760</v>
      </c>
      <c r="P52" s="189" t="s">
        <v>3761</v>
      </c>
      <c r="Q52" s="214" t="s">
        <v>62</v>
      </c>
      <c r="R52" s="214" t="s">
        <v>12278</v>
      </c>
      <c r="S52" s="212"/>
      <c r="T52" s="343" t="s">
        <v>3759</v>
      </c>
    </row>
    <row r="53" spans="1:20" ht="22.5" customHeight="1">
      <c r="A53" s="99" t="s">
        <v>30</v>
      </c>
      <c r="B53" s="99" t="s">
        <v>19</v>
      </c>
      <c r="C53" s="107" t="s">
        <v>4201</v>
      </c>
      <c r="D53" s="99">
        <v>9</v>
      </c>
      <c r="E53" s="99">
        <v>11</v>
      </c>
      <c r="F53" s="99">
        <v>9</v>
      </c>
      <c r="G53" s="214" t="s">
        <v>6691</v>
      </c>
      <c r="H53" s="99">
        <v>960</v>
      </c>
      <c r="I53" s="99">
        <v>9</v>
      </c>
      <c r="J53" s="13"/>
      <c r="K53" s="13"/>
      <c r="L53" s="13"/>
      <c r="M53" s="13"/>
      <c r="N53" s="15"/>
      <c r="O53" s="230" t="s">
        <v>3762</v>
      </c>
      <c r="P53" s="189" t="s">
        <v>3757</v>
      </c>
      <c r="S53" s="202"/>
      <c r="T53" s="340"/>
    </row>
    <row r="54" spans="1:20" ht="22.5" customHeight="1">
      <c r="A54" s="99" t="s">
        <v>218</v>
      </c>
      <c r="B54" s="99" t="s">
        <v>4195</v>
      </c>
      <c r="C54" s="107" t="s">
        <v>4202</v>
      </c>
      <c r="D54" s="99">
        <v>8</v>
      </c>
      <c r="E54" s="99">
        <v>10</v>
      </c>
      <c r="F54" s="99"/>
      <c r="G54" s="212" t="s">
        <v>221</v>
      </c>
      <c r="H54" s="99">
        <v>960</v>
      </c>
      <c r="I54" s="99">
        <v>9</v>
      </c>
      <c r="J54" s="13"/>
      <c r="K54" s="13"/>
      <c r="L54" s="13"/>
      <c r="M54" s="13"/>
      <c r="N54" s="13"/>
      <c r="O54" s="230" t="s">
        <v>127</v>
      </c>
      <c r="P54" s="189" t="s">
        <v>3757</v>
      </c>
      <c r="Q54" s="212" t="s">
        <v>231</v>
      </c>
      <c r="R54" s="227"/>
      <c r="S54" s="227"/>
      <c r="T54" s="341"/>
    </row>
    <row r="55" spans="1:20" ht="22.5" customHeight="1">
      <c r="A55" s="99" t="s">
        <v>25</v>
      </c>
      <c r="B55" s="99" t="s">
        <v>19</v>
      </c>
      <c r="C55" s="107" t="s">
        <v>4203</v>
      </c>
      <c r="D55" s="99">
        <v>8</v>
      </c>
      <c r="E55" s="99">
        <v>10</v>
      </c>
      <c r="F55" s="99">
        <v>8</v>
      </c>
      <c r="G55" s="214" t="s">
        <v>6692</v>
      </c>
      <c r="H55" s="99">
        <v>950</v>
      </c>
      <c r="I55" s="99">
        <v>9</v>
      </c>
      <c r="J55" s="13"/>
      <c r="K55" s="13"/>
      <c r="L55" s="13"/>
      <c r="M55" s="13"/>
      <c r="N55" s="15"/>
      <c r="O55" s="230" t="s">
        <v>3763</v>
      </c>
      <c r="P55" s="189" t="s">
        <v>3764</v>
      </c>
      <c r="Q55" s="214" t="s">
        <v>119</v>
      </c>
      <c r="S55" s="202"/>
      <c r="T55" s="343" t="s">
        <v>3765</v>
      </c>
    </row>
    <row r="56" spans="1:20" ht="22.5" customHeight="1">
      <c r="A56" s="99" t="s">
        <v>218</v>
      </c>
      <c r="B56" s="99" t="s">
        <v>3643</v>
      </c>
      <c r="C56" s="107" t="s">
        <v>13167</v>
      </c>
      <c r="D56" s="99"/>
      <c r="E56" s="99">
        <v>8</v>
      </c>
      <c r="F56" s="99"/>
      <c r="G56" s="212" t="s">
        <v>6693</v>
      </c>
      <c r="H56" s="99">
        <v>950</v>
      </c>
      <c r="I56" s="99">
        <v>7</v>
      </c>
      <c r="J56" s="22"/>
      <c r="K56" s="22"/>
      <c r="L56" s="22"/>
      <c r="M56" s="22"/>
      <c r="N56" s="81"/>
      <c r="O56" s="107" t="s">
        <v>11716</v>
      </c>
      <c r="P56" s="189" t="s">
        <v>3766</v>
      </c>
      <c r="Q56" s="240"/>
      <c r="R56" s="240"/>
      <c r="S56" s="240"/>
      <c r="T56" s="213" t="s">
        <v>3767</v>
      </c>
    </row>
    <row r="57" spans="1:20" ht="22.5" customHeight="1">
      <c r="A57" s="99" t="s">
        <v>11406</v>
      </c>
      <c r="B57" s="99" t="s">
        <v>19</v>
      </c>
      <c r="C57" s="107" t="s">
        <v>261</v>
      </c>
      <c r="D57" s="99">
        <v>8</v>
      </c>
      <c r="E57" s="99">
        <v>10</v>
      </c>
      <c r="F57" s="99">
        <v>8</v>
      </c>
      <c r="G57" s="214" t="s">
        <v>238</v>
      </c>
      <c r="H57" s="99">
        <v>949</v>
      </c>
      <c r="I57" s="99">
        <v>9</v>
      </c>
      <c r="J57" s="13"/>
      <c r="K57" s="13"/>
      <c r="L57" s="13"/>
      <c r="M57" s="13"/>
      <c r="N57" s="13"/>
      <c r="O57" s="230" t="s">
        <v>127</v>
      </c>
      <c r="P57" s="189" t="s">
        <v>3768</v>
      </c>
      <c r="Q57" s="214" t="s">
        <v>12279</v>
      </c>
      <c r="R57" s="214" t="s">
        <v>262</v>
      </c>
      <c r="S57" s="212" t="s">
        <v>12841</v>
      </c>
      <c r="T57" s="343" t="s">
        <v>3769</v>
      </c>
    </row>
    <row r="58" spans="1:20" ht="22.5" customHeight="1">
      <c r="B58" s="99" t="s">
        <v>19</v>
      </c>
      <c r="C58" s="107" t="s">
        <v>263</v>
      </c>
      <c r="D58" s="99">
        <v>8</v>
      </c>
      <c r="E58" s="99">
        <v>10</v>
      </c>
      <c r="F58" s="99"/>
      <c r="G58" s="214" t="s">
        <v>262</v>
      </c>
      <c r="H58" s="99">
        <v>949</v>
      </c>
      <c r="I58" s="99">
        <v>5</v>
      </c>
      <c r="J58" s="13"/>
      <c r="K58" s="13"/>
      <c r="L58" s="13"/>
      <c r="M58" s="13"/>
      <c r="N58" s="13"/>
      <c r="O58" s="230" t="s">
        <v>3770</v>
      </c>
      <c r="P58" s="189" t="s">
        <v>3771</v>
      </c>
      <c r="S58" s="212"/>
      <c r="T58" s="340"/>
    </row>
    <row r="59" spans="1:20" ht="22.5" customHeight="1">
      <c r="A59" s="99" t="s">
        <v>4204</v>
      </c>
      <c r="B59" s="99" t="s">
        <v>4205</v>
      </c>
      <c r="C59" s="107" t="s">
        <v>4206</v>
      </c>
      <c r="D59" s="99">
        <v>8</v>
      </c>
      <c r="E59" s="99">
        <v>10</v>
      </c>
      <c r="F59" s="99"/>
      <c r="G59" s="212" t="s">
        <v>6694</v>
      </c>
      <c r="H59" s="99">
        <v>940</v>
      </c>
      <c r="I59" s="99">
        <v>9</v>
      </c>
      <c r="J59" s="13"/>
      <c r="K59" s="13"/>
      <c r="L59" s="13"/>
      <c r="M59" s="13"/>
      <c r="N59" s="13"/>
      <c r="O59" s="230" t="s">
        <v>3772</v>
      </c>
      <c r="P59" s="189" t="s">
        <v>3773</v>
      </c>
      <c r="Q59" s="214" t="s">
        <v>6489</v>
      </c>
      <c r="R59" s="214"/>
      <c r="S59" s="296"/>
      <c r="T59" s="347"/>
    </row>
    <row r="60" spans="1:20" ht="22.5" customHeight="1">
      <c r="A60" s="99" t="s">
        <v>4207</v>
      </c>
      <c r="B60" s="99" t="s">
        <v>4205</v>
      </c>
      <c r="C60" s="107" t="s">
        <v>4208</v>
      </c>
      <c r="D60" s="99">
        <v>8</v>
      </c>
      <c r="E60" s="99">
        <v>10</v>
      </c>
      <c r="F60" s="99"/>
      <c r="G60" s="212" t="s">
        <v>264</v>
      </c>
      <c r="H60" s="99">
        <v>940</v>
      </c>
      <c r="I60" s="99">
        <v>5</v>
      </c>
      <c r="J60" s="13"/>
      <c r="K60" s="13"/>
      <c r="L60" s="13"/>
      <c r="M60" s="13"/>
      <c r="N60" s="13"/>
      <c r="O60" s="230" t="s">
        <v>3774</v>
      </c>
      <c r="P60" s="189" t="s">
        <v>3775</v>
      </c>
      <c r="Q60" s="214" t="s">
        <v>189</v>
      </c>
      <c r="R60" s="212" t="s">
        <v>173</v>
      </c>
      <c r="S60" s="202"/>
      <c r="T60" s="340"/>
    </row>
    <row r="61" spans="1:20" ht="22.5" customHeight="1">
      <c r="B61" s="99" t="s">
        <v>19</v>
      </c>
      <c r="C61" s="107" t="s">
        <v>11927</v>
      </c>
      <c r="D61" s="99">
        <v>8</v>
      </c>
      <c r="E61" s="99">
        <v>10</v>
      </c>
      <c r="F61" s="99"/>
      <c r="G61" s="214" t="s">
        <v>265</v>
      </c>
      <c r="H61" s="99">
        <v>936</v>
      </c>
      <c r="I61" s="99">
        <v>5</v>
      </c>
      <c r="J61" s="13"/>
      <c r="K61" s="13"/>
      <c r="L61" s="13"/>
      <c r="M61" s="13"/>
      <c r="N61" s="13"/>
      <c r="O61" s="230" t="s">
        <v>3776</v>
      </c>
      <c r="P61" s="189" t="s">
        <v>3729</v>
      </c>
      <c r="Q61" s="214" t="s">
        <v>60</v>
      </c>
      <c r="S61" s="202"/>
      <c r="T61" s="343" t="s">
        <v>13178</v>
      </c>
    </row>
    <row r="62" spans="1:20" ht="22.5" customHeight="1">
      <c r="A62" s="99" t="s">
        <v>37</v>
      </c>
      <c r="B62" s="99" t="s">
        <v>4195</v>
      </c>
      <c r="C62" s="107" t="s">
        <v>266</v>
      </c>
      <c r="D62" s="99">
        <v>6</v>
      </c>
      <c r="E62" s="99">
        <v>8</v>
      </c>
      <c r="F62" s="99"/>
      <c r="G62" s="212" t="s">
        <v>12234</v>
      </c>
      <c r="H62" s="99">
        <v>930</v>
      </c>
      <c r="I62" s="99">
        <v>6</v>
      </c>
      <c r="J62" s="13"/>
      <c r="K62" s="13"/>
      <c r="L62" s="13"/>
      <c r="M62" s="13"/>
      <c r="N62" s="13"/>
      <c r="O62" s="230" t="s">
        <v>3777</v>
      </c>
      <c r="P62" s="189" t="s">
        <v>121</v>
      </c>
      <c r="Q62" s="334"/>
      <c r="R62" s="240"/>
      <c r="S62" s="240"/>
      <c r="T62" s="348" t="s">
        <v>3778</v>
      </c>
    </row>
    <row r="63" spans="1:20" ht="22.5" customHeight="1">
      <c r="A63" s="99" t="s">
        <v>54</v>
      </c>
      <c r="B63" s="99" t="s">
        <v>19</v>
      </c>
      <c r="C63" s="107" t="s">
        <v>4209</v>
      </c>
      <c r="D63" s="99">
        <v>8</v>
      </c>
      <c r="E63" s="99">
        <v>10</v>
      </c>
      <c r="F63" s="99">
        <v>8</v>
      </c>
      <c r="G63" s="214" t="s">
        <v>12277</v>
      </c>
      <c r="H63" s="99">
        <v>840</v>
      </c>
      <c r="I63" s="99">
        <v>6</v>
      </c>
      <c r="J63" s="13"/>
      <c r="K63" s="13"/>
      <c r="L63" s="13"/>
      <c r="M63" s="13"/>
      <c r="N63" s="13"/>
      <c r="O63" s="230" t="s">
        <v>3779</v>
      </c>
      <c r="P63" s="189" t="s">
        <v>3780</v>
      </c>
      <c r="Q63" s="214" t="s">
        <v>267</v>
      </c>
      <c r="R63" s="212" t="s">
        <v>12727</v>
      </c>
      <c r="S63" s="212" t="s">
        <v>116</v>
      </c>
      <c r="T63" s="341"/>
    </row>
    <row r="64" spans="1:20" ht="22.5" customHeight="1">
      <c r="A64" s="99" t="s">
        <v>11952</v>
      </c>
      <c r="B64" s="99" t="s">
        <v>11979</v>
      </c>
      <c r="C64" s="203" t="s">
        <v>12726</v>
      </c>
      <c r="D64" s="99">
        <v>8</v>
      </c>
      <c r="E64" s="99">
        <v>10</v>
      </c>
      <c r="F64" s="99">
        <v>8</v>
      </c>
      <c r="G64" s="212" t="s">
        <v>12725</v>
      </c>
      <c r="H64" s="99">
        <v>830</v>
      </c>
      <c r="I64" s="99">
        <v>7</v>
      </c>
      <c r="J64" s="13"/>
      <c r="K64" s="13"/>
      <c r="L64" s="13"/>
      <c r="M64" s="13"/>
      <c r="N64" s="13"/>
      <c r="O64" s="230" t="s">
        <v>11980</v>
      </c>
      <c r="P64" s="189" t="s">
        <v>11981</v>
      </c>
      <c r="Q64" s="212" t="s">
        <v>1894</v>
      </c>
      <c r="S64" s="202"/>
      <c r="T64" s="340"/>
    </row>
    <row r="65" spans="1:20" ht="22.5" customHeight="1">
      <c r="B65" s="99" t="s">
        <v>19</v>
      </c>
      <c r="C65" s="107" t="s">
        <v>268</v>
      </c>
      <c r="D65" s="99">
        <v>7</v>
      </c>
      <c r="E65" s="99">
        <v>9</v>
      </c>
      <c r="F65" s="99"/>
      <c r="G65" s="214" t="s">
        <v>268</v>
      </c>
      <c r="H65" s="99">
        <v>822</v>
      </c>
      <c r="I65" s="99">
        <v>4</v>
      </c>
      <c r="J65" s="13"/>
      <c r="K65" s="13"/>
      <c r="L65" s="13"/>
      <c r="M65" s="13"/>
      <c r="N65" s="13"/>
      <c r="O65" s="230" t="s">
        <v>3781</v>
      </c>
      <c r="P65" s="189" t="s">
        <v>11614</v>
      </c>
      <c r="Q65" s="214" t="s">
        <v>12283</v>
      </c>
      <c r="S65" s="202"/>
      <c r="T65" s="343" t="s">
        <v>3782</v>
      </c>
    </row>
    <row r="66" spans="1:20" ht="22.5" customHeight="1">
      <c r="B66" s="99" t="s">
        <v>19</v>
      </c>
      <c r="C66" s="107" t="s">
        <v>269</v>
      </c>
      <c r="D66" s="99">
        <v>8</v>
      </c>
      <c r="E66" s="99">
        <v>10</v>
      </c>
      <c r="F66" s="99">
        <v>8</v>
      </c>
      <c r="G66" s="214" t="s">
        <v>270</v>
      </c>
      <c r="H66" s="99">
        <v>816</v>
      </c>
      <c r="I66" s="99">
        <v>7</v>
      </c>
      <c r="J66" s="13"/>
      <c r="K66" s="13"/>
      <c r="L66" s="13"/>
      <c r="M66" s="13"/>
      <c r="N66" s="13"/>
      <c r="O66" s="230" t="s">
        <v>3783</v>
      </c>
      <c r="P66" s="189" t="s">
        <v>11507</v>
      </c>
      <c r="Q66" s="214" t="s">
        <v>12282</v>
      </c>
      <c r="R66" s="214" t="s">
        <v>77</v>
      </c>
      <c r="S66" s="212"/>
      <c r="T66" s="340"/>
    </row>
    <row r="67" spans="1:20" ht="22.5" customHeight="1">
      <c r="A67" s="99" t="s">
        <v>37</v>
      </c>
      <c r="B67" s="99" t="s">
        <v>3651</v>
      </c>
      <c r="C67" s="107" t="s">
        <v>271</v>
      </c>
      <c r="D67" s="99">
        <v>7</v>
      </c>
      <c r="E67" s="99">
        <v>9</v>
      </c>
      <c r="F67" s="99">
        <v>7</v>
      </c>
      <c r="G67" s="212" t="s">
        <v>272</v>
      </c>
      <c r="H67" s="99">
        <v>790</v>
      </c>
      <c r="I67" s="99">
        <v>7</v>
      </c>
      <c r="J67" s="13"/>
      <c r="K67" s="13"/>
      <c r="L67" s="13"/>
      <c r="M67" s="13"/>
      <c r="N67" s="13"/>
      <c r="O67" s="230" t="s">
        <v>3780</v>
      </c>
      <c r="P67" s="189" t="s">
        <v>121</v>
      </c>
      <c r="Q67" s="212" t="s">
        <v>12234</v>
      </c>
      <c r="R67" s="249"/>
      <c r="S67" s="240"/>
      <c r="T67" s="348" t="s">
        <v>3778</v>
      </c>
    </row>
    <row r="68" spans="1:20" ht="22.5" customHeight="1">
      <c r="A68" s="99" t="s">
        <v>37</v>
      </c>
      <c r="B68" s="99" t="s">
        <v>3651</v>
      </c>
      <c r="C68" s="107" t="s">
        <v>273</v>
      </c>
      <c r="D68" s="99"/>
      <c r="E68" s="99"/>
      <c r="F68" s="99"/>
      <c r="G68" s="214" t="s">
        <v>6598</v>
      </c>
      <c r="H68" s="99">
        <v>780</v>
      </c>
      <c r="I68" s="99">
        <v>8</v>
      </c>
      <c r="J68" s="13"/>
      <c r="K68" s="13"/>
      <c r="L68" s="13"/>
      <c r="M68" s="13"/>
      <c r="N68" s="13"/>
      <c r="O68" s="107" t="s">
        <v>3784</v>
      </c>
      <c r="P68" s="189" t="s">
        <v>3785</v>
      </c>
      <c r="Q68" s="212" t="s">
        <v>274</v>
      </c>
      <c r="R68" s="247"/>
      <c r="S68" s="240"/>
      <c r="T68" s="345"/>
    </row>
    <row r="69" spans="1:20" ht="22.5" customHeight="1">
      <c r="B69" s="99" t="s">
        <v>56</v>
      </c>
      <c r="C69" s="107" t="s">
        <v>276</v>
      </c>
      <c r="D69" s="99">
        <v>8</v>
      </c>
      <c r="E69" s="99">
        <v>10</v>
      </c>
      <c r="F69" s="99">
        <v>8</v>
      </c>
      <c r="G69" s="214" t="s">
        <v>12280</v>
      </c>
      <c r="H69" s="99">
        <v>780</v>
      </c>
      <c r="I69" s="99">
        <v>5</v>
      </c>
      <c r="J69" s="13"/>
      <c r="K69" s="13"/>
      <c r="L69" s="13"/>
      <c r="M69" s="13"/>
      <c r="N69" s="15"/>
      <c r="O69" s="230" t="s">
        <v>3786</v>
      </c>
      <c r="P69" s="189" t="s">
        <v>3787</v>
      </c>
      <c r="S69" s="202"/>
      <c r="T69" s="340"/>
    </row>
    <row r="70" spans="1:20" ht="22.5" customHeight="1">
      <c r="A70" s="99">
        <v>1</v>
      </c>
      <c r="B70" s="99" t="s">
        <v>56</v>
      </c>
      <c r="C70" s="107" t="s">
        <v>4210</v>
      </c>
      <c r="D70" s="99">
        <v>7</v>
      </c>
      <c r="E70" s="99">
        <v>9</v>
      </c>
      <c r="F70" s="99">
        <v>7</v>
      </c>
      <c r="G70" s="214" t="s">
        <v>277</v>
      </c>
      <c r="H70" s="99">
        <v>780</v>
      </c>
      <c r="I70" s="99">
        <v>7</v>
      </c>
      <c r="J70" s="13"/>
      <c r="K70" s="13"/>
      <c r="L70" s="13"/>
      <c r="M70" s="13"/>
      <c r="N70" s="13"/>
      <c r="O70" s="230" t="s">
        <v>3788</v>
      </c>
      <c r="P70" s="189" t="s">
        <v>3789</v>
      </c>
      <c r="Q70" s="214" t="s">
        <v>12284</v>
      </c>
      <c r="S70" s="202"/>
      <c r="T70" s="340"/>
    </row>
    <row r="71" spans="1:20" ht="22.5" customHeight="1">
      <c r="B71" s="99" t="s">
        <v>56</v>
      </c>
      <c r="C71" s="107" t="s">
        <v>278</v>
      </c>
      <c r="D71" s="99">
        <v>7</v>
      </c>
      <c r="E71" s="99">
        <v>9</v>
      </c>
      <c r="F71" s="99">
        <v>7</v>
      </c>
      <c r="G71" s="214" t="s">
        <v>278</v>
      </c>
      <c r="H71" s="99">
        <v>780</v>
      </c>
      <c r="I71" s="99">
        <v>5</v>
      </c>
      <c r="J71" s="13"/>
      <c r="K71" s="13"/>
      <c r="L71" s="13"/>
      <c r="M71" s="13"/>
      <c r="N71" s="13"/>
      <c r="O71" s="230" t="s">
        <v>3790</v>
      </c>
      <c r="P71" s="189" t="s">
        <v>3791</v>
      </c>
      <c r="Q71" s="214" t="s">
        <v>13179</v>
      </c>
      <c r="S71" s="202"/>
      <c r="T71" s="343" t="s">
        <v>3792</v>
      </c>
    </row>
    <row r="72" spans="1:20" ht="22.5" customHeight="1">
      <c r="A72" s="99" t="s">
        <v>4211</v>
      </c>
      <c r="B72" s="99" t="s">
        <v>3651</v>
      </c>
      <c r="C72" s="107" t="s">
        <v>6838</v>
      </c>
      <c r="D72" s="99"/>
      <c r="E72" s="99"/>
      <c r="F72" s="99"/>
      <c r="G72" s="219" t="s">
        <v>11881</v>
      </c>
      <c r="H72" s="99">
        <v>780</v>
      </c>
      <c r="I72" s="99">
        <v>9</v>
      </c>
      <c r="J72" s="13"/>
      <c r="K72" s="13"/>
      <c r="L72" s="13"/>
      <c r="M72" s="13"/>
      <c r="N72" s="13"/>
      <c r="O72" s="107" t="s">
        <v>3784</v>
      </c>
      <c r="P72" s="189" t="s">
        <v>11920</v>
      </c>
      <c r="Q72" s="212"/>
      <c r="R72" s="212"/>
      <c r="S72" s="202"/>
      <c r="T72" s="340"/>
    </row>
    <row r="73" spans="1:20" ht="22.5" customHeight="1">
      <c r="A73" s="99">
        <v>1</v>
      </c>
      <c r="B73" s="99" t="s">
        <v>56</v>
      </c>
      <c r="C73" s="107" t="s">
        <v>279</v>
      </c>
      <c r="D73" s="99">
        <v>8</v>
      </c>
      <c r="E73" s="99">
        <v>10</v>
      </c>
      <c r="F73" s="99">
        <v>8</v>
      </c>
      <c r="G73" s="214" t="s">
        <v>280</v>
      </c>
      <c r="H73" s="99">
        <v>768</v>
      </c>
      <c r="I73" s="99">
        <v>6</v>
      </c>
      <c r="J73" s="13"/>
      <c r="K73" s="13"/>
      <c r="L73" s="13"/>
      <c r="M73" s="13"/>
      <c r="N73" s="15"/>
      <c r="O73" s="230" t="s">
        <v>3788</v>
      </c>
      <c r="P73" s="189" t="s">
        <v>3789</v>
      </c>
      <c r="Q73" s="214" t="s">
        <v>12230</v>
      </c>
      <c r="S73" s="202"/>
      <c r="T73" s="340"/>
    </row>
    <row r="74" spans="1:20" ht="22.5" customHeight="1">
      <c r="A74" s="99" t="s">
        <v>4211</v>
      </c>
      <c r="B74" s="99" t="s">
        <v>3651</v>
      </c>
      <c r="C74" s="107" t="s">
        <v>4212</v>
      </c>
      <c r="D74" s="99"/>
      <c r="E74" s="99"/>
      <c r="F74" s="99"/>
      <c r="G74" s="219" t="s">
        <v>6695</v>
      </c>
      <c r="H74" s="99">
        <v>760</v>
      </c>
      <c r="I74" s="99">
        <v>9</v>
      </c>
      <c r="J74" s="13"/>
      <c r="K74" s="13"/>
      <c r="L74" s="13"/>
      <c r="M74" s="13"/>
      <c r="N74" s="13"/>
      <c r="O74" s="107" t="s">
        <v>3784</v>
      </c>
      <c r="P74" s="189" t="s">
        <v>3793</v>
      </c>
      <c r="Q74" s="212"/>
      <c r="R74" s="212"/>
      <c r="S74" s="202"/>
      <c r="T74" s="340"/>
    </row>
    <row r="75" spans="1:20" ht="22.5" customHeight="1">
      <c r="B75" s="99" t="s">
        <v>56</v>
      </c>
      <c r="C75" s="107" t="s">
        <v>11535</v>
      </c>
      <c r="D75" s="99">
        <v>7</v>
      </c>
      <c r="E75" s="99">
        <v>9</v>
      </c>
      <c r="F75" s="99">
        <v>7</v>
      </c>
      <c r="G75" s="214" t="s">
        <v>12281</v>
      </c>
      <c r="H75" s="99">
        <v>756</v>
      </c>
      <c r="I75" s="99">
        <v>4</v>
      </c>
      <c r="J75" s="13"/>
      <c r="K75" s="13"/>
      <c r="L75" s="15"/>
      <c r="M75" s="15"/>
      <c r="N75" s="15"/>
      <c r="O75" s="230" t="s">
        <v>3780</v>
      </c>
      <c r="P75" s="189" t="s">
        <v>3794</v>
      </c>
      <c r="S75" s="202"/>
      <c r="T75" s="340"/>
    </row>
    <row r="76" spans="1:20" ht="22.5" customHeight="1">
      <c r="B76" s="99" t="s">
        <v>56</v>
      </c>
      <c r="C76" s="107" t="s">
        <v>281</v>
      </c>
      <c r="D76" s="99">
        <v>7</v>
      </c>
      <c r="E76" s="99">
        <v>9</v>
      </c>
      <c r="F76" s="99">
        <v>7</v>
      </c>
      <c r="G76" s="214" t="s">
        <v>281</v>
      </c>
      <c r="H76" s="99">
        <v>756</v>
      </c>
      <c r="I76" s="99">
        <v>5</v>
      </c>
      <c r="J76" s="13"/>
      <c r="K76" s="13"/>
      <c r="L76" s="13"/>
      <c r="M76" s="13"/>
      <c r="N76" s="13"/>
      <c r="O76" s="230" t="s">
        <v>3795</v>
      </c>
      <c r="P76" s="189" t="s">
        <v>3779</v>
      </c>
      <c r="Q76" s="214" t="s">
        <v>12285</v>
      </c>
      <c r="S76" s="202"/>
      <c r="T76" s="343" t="s">
        <v>3796</v>
      </c>
    </row>
    <row r="77" spans="1:20" ht="22.5" customHeight="1">
      <c r="A77" s="99" t="s">
        <v>4339</v>
      </c>
      <c r="B77" s="99" t="s">
        <v>56</v>
      </c>
      <c r="C77" s="107" t="s">
        <v>282</v>
      </c>
      <c r="D77" s="99">
        <v>7</v>
      </c>
      <c r="E77" s="99">
        <v>9</v>
      </c>
      <c r="F77" s="99">
        <v>7</v>
      </c>
      <c r="G77" s="214" t="s">
        <v>282</v>
      </c>
      <c r="H77" s="99">
        <v>744</v>
      </c>
      <c r="I77" s="99">
        <v>7</v>
      </c>
      <c r="J77" s="13"/>
      <c r="K77" s="13"/>
      <c r="L77" s="15"/>
      <c r="M77" s="15"/>
      <c r="N77" s="15"/>
      <c r="O77" s="230" t="s">
        <v>3788</v>
      </c>
      <c r="P77" s="189" t="s">
        <v>3797</v>
      </c>
      <c r="S77" s="202"/>
      <c r="T77" s="340"/>
    </row>
    <row r="78" spans="1:20" ht="22.5" customHeight="1">
      <c r="A78" s="99" t="s">
        <v>4341</v>
      </c>
      <c r="B78" s="99" t="s">
        <v>56</v>
      </c>
      <c r="C78" s="328" t="s">
        <v>283</v>
      </c>
      <c r="D78" s="99">
        <v>7</v>
      </c>
      <c r="E78" s="99">
        <v>9</v>
      </c>
      <c r="F78" s="99">
        <v>7</v>
      </c>
      <c r="G78" s="214" t="s">
        <v>284</v>
      </c>
      <c r="H78" s="99">
        <v>744</v>
      </c>
      <c r="I78" s="99">
        <v>9</v>
      </c>
      <c r="J78" s="13"/>
      <c r="K78" s="13"/>
      <c r="L78" s="13"/>
      <c r="M78" s="13"/>
      <c r="N78" s="15"/>
      <c r="O78" s="230" t="s">
        <v>3798</v>
      </c>
      <c r="P78" s="189" t="s">
        <v>3799</v>
      </c>
      <c r="Q78" s="214" t="s">
        <v>12286</v>
      </c>
      <c r="S78" s="202"/>
      <c r="T78" s="340"/>
    </row>
    <row r="79" spans="1:20" ht="22.5" customHeight="1">
      <c r="B79" s="99" t="s">
        <v>56</v>
      </c>
      <c r="C79" s="107" t="s">
        <v>285</v>
      </c>
      <c r="D79" s="99">
        <v>7</v>
      </c>
      <c r="E79" s="99">
        <v>9</v>
      </c>
      <c r="F79" s="99"/>
      <c r="G79" s="214" t="s">
        <v>286</v>
      </c>
      <c r="H79" s="99">
        <v>744</v>
      </c>
      <c r="I79" s="99">
        <v>6</v>
      </c>
      <c r="J79" s="13"/>
      <c r="K79" s="15"/>
      <c r="L79" s="15"/>
      <c r="M79" s="15"/>
      <c r="N79" s="15"/>
      <c r="O79" s="230" t="s">
        <v>3800</v>
      </c>
      <c r="P79" s="189" t="s">
        <v>3801</v>
      </c>
      <c r="Q79" s="214" t="s">
        <v>12287</v>
      </c>
      <c r="S79" s="202"/>
      <c r="T79" s="340"/>
    </row>
    <row r="80" spans="1:20" ht="22.5" customHeight="1">
      <c r="A80" s="99">
        <v>1</v>
      </c>
      <c r="B80" s="99" t="s">
        <v>56</v>
      </c>
      <c r="C80" s="107" t="s">
        <v>287</v>
      </c>
      <c r="D80" s="99">
        <v>7</v>
      </c>
      <c r="E80" s="99">
        <v>9</v>
      </c>
      <c r="F80" s="99">
        <v>7</v>
      </c>
      <c r="G80" s="214" t="s">
        <v>288</v>
      </c>
      <c r="H80" s="99">
        <v>744</v>
      </c>
      <c r="I80" s="99">
        <v>7</v>
      </c>
      <c r="J80" s="13"/>
      <c r="K80" s="15"/>
      <c r="L80" s="15"/>
      <c r="M80" s="15"/>
      <c r="N80" s="15"/>
      <c r="O80" s="230" t="s">
        <v>3802</v>
      </c>
      <c r="P80" s="189" t="s">
        <v>3803</v>
      </c>
      <c r="Q80" s="214" t="s">
        <v>12288</v>
      </c>
      <c r="S80" s="202"/>
      <c r="T80" s="340"/>
    </row>
    <row r="81" spans="1:20" ht="22.5" customHeight="1">
      <c r="A81" s="99">
        <v>2</v>
      </c>
      <c r="B81" s="99" t="s">
        <v>56</v>
      </c>
      <c r="C81" s="107" t="s">
        <v>289</v>
      </c>
      <c r="D81" s="99">
        <v>7</v>
      </c>
      <c r="E81" s="99">
        <v>9</v>
      </c>
      <c r="F81" s="99">
        <v>7</v>
      </c>
      <c r="G81" s="214" t="s">
        <v>290</v>
      </c>
      <c r="H81" s="99">
        <v>744</v>
      </c>
      <c r="I81" s="99">
        <v>7</v>
      </c>
      <c r="J81" s="13"/>
      <c r="K81" s="15"/>
      <c r="L81" s="15"/>
      <c r="M81" s="15"/>
      <c r="N81" s="15"/>
      <c r="O81" s="230" t="s">
        <v>3804</v>
      </c>
      <c r="P81" s="189" t="s">
        <v>3805</v>
      </c>
      <c r="S81" s="202"/>
      <c r="T81" s="340"/>
    </row>
    <row r="82" spans="1:20" ht="22.5" customHeight="1">
      <c r="A82" s="99" t="s">
        <v>39</v>
      </c>
      <c r="B82" s="99" t="s">
        <v>56</v>
      </c>
      <c r="C82" s="107" t="s">
        <v>291</v>
      </c>
      <c r="D82" s="99">
        <v>6</v>
      </c>
      <c r="E82" s="99">
        <v>8</v>
      </c>
      <c r="F82" s="99">
        <v>6</v>
      </c>
      <c r="G82" s="214" t="s">
        <v>6696</v>
      </c>
      <c r="H82" s="99">
        <v>740</v>
      </c>
      <c r="I82" s="99">
        <v>9</v>
      </c>
      <c r="J82" s="13"/>
      <c r="K82" s="15"/>
      <c r="L82" s="13"/>
      <c r="M82" s="15"/>
      <c r="N82" s="15"/>
      <c r="O82" s="230" t="s">
        <v>3781</v>
      </c>
      <c r="P82" s="189" t="s">
        <v>3806</v>
      </c>
      <c r="Q82" s="214" t="s">
        <v>292</v>
      </c>
      <c r="R82" s="214" t="s">
        <v>210</v>
      </c>
      <c r="S82" s="202"/>
      <c r="T82" s="340"/>
    </row>
    <row r="83" spans="1:20" ht="22.5" customHeight="1">
      <c r="A83" s="99" t="s">
        <v>11287</v>
      </c>
      <c r="B83" s="99" t="s">
        <v>11305</v>
      </c>
      <c r="C83" s="203" t="s">
        <v>11882</v>
      </c>
      <c r="D83" s="99">
        <v>8</v>
      </c>
      <c r="E83" s="99">
        <v>10</v>
      </c>
      <c r="F83" s="99"/>
      <c r="G83" s="212" t="s">
        <v>11304</v>
      </c>
      <c r="H83" s="99">
        <v>740</v>
      </c>
      <c r="I83" s="99">
        <v>6</v>
      </c>
      <c r="J83" s="3"/>
      <c r="K83" s="3"/>
      <c r="L83" s="3"/>
      <c r="M83" s="3"/>
      <c r="N83" s="3"/>
      <c r="O83" s="230" t="s">
        <v>11306</v>
      </c>
      <c r="P83" s="189" t="s">
        <v>11307</v>
      </c>
      <c r="Q83" s="247" t="s">
        <v>11307</v>
      </c>
      <c r="S83" s="202"/>
      <c r="T83" s="340"/>
    </row>
    <row r="84" spans="1:20" ht="22.5" customHeight="1">
      <c r="A84" s="99" t="s">
        <v>37</v>
      </c>
      <c r="B84" s="99" t="s">
        <v>3651</v>
      </c>
      <c r="C84" s="107" t="s">
        <v>4213</v>
      </c>
      <c r="D84" s="99">
        <v>6</v>
      </c>
      <c r="E84" s="99">
        <v>8</v>
      </c>
      <c r="F84" s="99">
        <v>6</v>
      </c>
      <c r="G84" s="212" t="s">
        <v>293</v>
      </c>
      <c r="H84" s="99">
        <v>730</v>
      </c>
      <c r="I84" s="99">
        <v>6</v>
      </c>
      <c r="J84" s="13"/>
      <c r="K84" s="43"/>
      <c r="L84" s="13"/>
      <c r="M84" s="43"/>
      <c r="N84" s="43"/>
      <c r="O84" s="230" t="s">
        <v>3807</v>
      </c>
      <c r="P84" s="189" t="s">
        <v>20</v>
      </c>
      <c r="Q84" s="214" t="s">
        <v>21</v>
      </c>
      <c r="R84" s="249"/>
      <c r="S84" s="240"/>
      <c r="T84" s="347"/>
    </row>
    <row r="85" spans="1:20" ht="22.5" customHeight="1">
      <c r="B85" s="99" t="s">
        <v>56</v>
      </c>
      <c r="C85" s="107" t="s">
        <v>294</v>
      </c>
      <c r="D85" s="99">
        <v>7</v>
      </c>
      <c r="E85" s="99">
        <v>9</v>
      </c>
      <c r="F85" s="99">
        <v>7</v>
      </c>
      <c r="G85" s="214" t="s">
        <v>295</v>
      </c>
      <c r="H85" s="99">
        <v>720</v>
      </c>
      <c r="I85" s="99">
        <v>4</v>
      </c>
      <c r="J85" s="13"/>
      <c r="K85" s="13"/>
      <c r="L85" s="15"/>
      <c r="M85" s="15"/>
      <c r="N85" s="15"/>
      <c r="O85" s="230" t="s">
        <v>3808</v>
      </c>
      <c r="P85" s="189" t="s">
        <v>3809</v>
      </c>
      <c r="S85" s="202"/>
      <c r="T85" s="343" t="s">
        <v>3810</v>
      </c>
    </row>
    <row r="86" spans="1:20" ht="22.5" customHeight="1">
      <c r="A86" s="99" t="s">
        <v>27</v>
      </c>
      <c r="B86" s="99" t="s">
        <v>56</v>
      </c>
      <c r="C86" s="107" t="s">
        <v>296</v>
      </c>
      <c r="D86" s="99">
        <v>7</v>
      </c>
      <c r="E86" s="99">
        <v>9</v>
      </c>
      <c r="F86" s="99">
        <v>7</v>
      </c>
      <c r="G86" s="214" t="s">
        <v>297</v>
      </c>
      <c r="H86" s="99">
        <v>720</v>
      </c>
      <c r="I86" s="99">
        <v>8</v>
      </c>
      <c r="J86" s="13"/>
      <c r="K86" s="15"/>
      <c r="L86" s="15"/>
      <c r="M86" s="15"/>
      <c r="N86" s="15"/>
      <c r="O86" s="230" t="s">
        <v>3811</v>
      </c>
      <c r="P86" s="189" t="s">
        <v>3812</v>
      </c>
      <c r="Q86" s="214" t="s">
        <v>12289</v>
      </c>
      <c r="R86" s="214" t="s">
        <v>12290</v>
      </c>
      <c r="S86" s="212"/>
      <c r="T86" s="340"/>
    </row>
    <row r="87" spans="1:20" ht="22.5" customHeight="1">
      <c r="A87" s="177" t="s">
        <v>11033</v>
      </c>
      <c r="B87" s="99" t="s">
        <v>11045</v>
      </c>
      <c r="C87" s="107" t="s">
        <v>11044</v>
      </c>
      <c r="D87" s="99">
        <v>7</v>
      </c>
      <c r="E87" s="99">
        <v>9</v>
      </c>
      <c r="F87" s="99"/>
      <c r="G87" s="212" t="s">
        <v>11043</v>
      </c>
      <c r="H87" s="99">
        <v>720</v>
      </c>
      <c r="I87" s="99">
        <v>8</v>
      </c>
      <c r="J87" s="13"/>
      <c r="K87" s="13"/>
      <c r="L87" s="13"/>
      <c r="M87" s="13"/>
      <c r="N87" s="13"/>
      <c r="O87" s="230" t="s">
        <v>11046</v>
      </c>
      <c r="P87" s="189" t="s">
        <v>11047</v>
      </c>
      <c r="Q87" s="212" t="s">
        <v>12728</v>
      </c>
      <c r="S87" s="202"/>
      <c r="T87" s="340"/>
    </row>
    <row r="88" spans="1:20" ht="22.5" customHeight="1">
      <c r="A88" s="99" t="s">
        <v>37</v>
      </c>
      <c r="B88" s="99" t="s">
        <v>3651</v>
      </c>
      <c r="C88" s="107" t="s">
        <v>11536</v>
      </c>
      <c r="D88" s="99"/>
      <c r="E88" s="99"/>
      <c r="F88" s="99"/>
      <c r="G88" s="214" t="s">
        <v>6697</v>
      </c>
      <c r="H88" s="99">
        <v>710</v>
      </c>
      <c r="I88" s="99">
        <v>8</v>
      </c>
      <c r="J88" s="13"/>
      <c r="K88" s="13"/>
      <c r="L88" s="13"/>
      <c r="M88" s="43"/>
      <c r="N88" s="43"/>
      <c r="O88" s="107" t="s">
        <v>3813</v>
      </c>
      <c r="P88" s="189" t="s">
        <v>3814</v>
      </c>
      <c r="Q88" s="212" t="s">
        <v>13161</v>
      </c>
      <c r="R88" s="237"/>
      <c r="S88" s="240"/>
      <c r="T88" s="346"/>
    </row>
    <row r="89" spans="1:20" ht="22.5" customHeight="1">
      <c r="A89" s="99" t="s">
        <v>4214</v>
      </c>
      <c r="B89" s="99" t="s">
        <v>3651</v>
      </c>
      <c r="C89" s="187" t="s">
        <v>4215</v>
      </c>
      <c r="E89" s="99"/>
      <c r="F89" s="99" t="s">
        <v>4216</v>
      </c>
      <c r="G89" s="214" t="s">
        <v>6698</v>
      </c>
      <c r="H89" s="99">
        <v>710</v>
      </c>
      <c r="I89" s="99">
        <v>8</v>
      </c>
      <c r="J89" s="13"/>
      <c r="K89" s="13"/>
      <c r="L89" s="13"/>
      <c r="M89" s="13"/>
      <c r="N89" s="13"/>
      <c r="O89" s="107" t="s">
        <v>11716</v>
      </c>
      <c r="P89" s="189" t="s">
        <v>3815</v>
      </c>
      <c r="Q89" s="228"/>
      <c r="R89" s="227"/>
      <c r="S89" s="202"/>
      <c r="T89" s="340"/>
    </row>
    <row r="90" spans="1:20" ht="22.5" customHeight="1">
      <c r="A90" s="99" t="s">
        <v>11704</v>
      </c>
      <c r="B90" s="99" t="s">
        <v>56</v>
      </c>
      <c r="C90" s="107" t="s">
        <v>11707</v>
      </c>
      <c r="D90" s="99"/>
      <c r="E90" s="99"/>
      <c r="F90" s="99" t="s">
        <v>11710</v>
      </c>
      <c r="G90" s="219" t="s">
        <v>11713</v>
      </c>
      <c r="H90" s="99">
        <v>710</v>
      </c>
      <c r="I90" s="99">
        <v>7</v>
      </c>
      <c r="J90" s="13"/>
      <c r="K90" s="13"/>
      <c r="L90" s="13"/>
      <c r="M90" s="13"/>
      <c r="N90" s="13"/>
      <c r="O90" s="107" t="s">
        <v>11716</v>
      </c>
      <c r="P90" s="189" t="s">
        <v>2405</v>
      </c>
      <c r="Q90" s="247"/>
      <c r="S90" s="202"/>
      <c r="T90" s="99" t="s">
        <v>11718</v>
      </c>
    </row>
    <row r="91" spans="1:20" ht="22.5" customHeight="1">
      <c r="A91" s="99" t="s">
        <v>11704</v>
      </c>
      <c r="B91" s="99" t="s">
        <v>56</v>
      </c>
      <c r="C91" s="203" t="s">
        <v>11708</v>
      </c>
      <c r="D91" s="99"/>
      <c r="E91" s="99"/>
      <c r="F91" s="99" t="s">
        <v>11710</v>
      </c>
      <c r="G91" s="219" t="s">
        <v>11713</v>
      </c>
      <c r="H91" s="99">
        <v>700</v>
      </c>
      <c r="I91" s="99">
        <v>7</v>
      </c>
      <c r="J91" s="13"/>
      <c r="K91" s="13"/>
      <c r="L91" s="13"/>
      <c r="M91" s="13"/>
      <c r="N91" s="13"/>
      <c r="O91" s="107" t="s">
        <v>11716</v>
      </c>
      <c r="P91" s="189" t="s">
        <v>2654</v>
      </c>
      <c r="Q91" s="247"/>
      <c r="S91" s="202"/>
      <c r="T91" s="213" t="s">
        <v>11719</v>
      </c>
    </row>
    <row r="92" spans="1:20" ht="22.5" customHeight="1">
      <c r="B92" s="99" t="s">
        <v>56</v>
      </c>
      <c r="C92" s="107" t="s">
        <v>298</v>
      </c>
      <c r="D92" s="99">
        <v>6</v>
      </c>
      <c r="E92" s="99">
        <v>8</v>
      </c>
      <c r="F92" s="99">
        <v>6</v>
      </c>
      <c r="G92" s="214" t="s">
        <v>299</v>
      </c>
      <c r="H92" s="99">
        <v>684</v>
      </c>
      <c r="I92" s="99">
        <v>5</v>
      </c>
      <c r="J92" s="13"/>
      <c r="K92" s="13"/>
      <c r="L92" s="13"/>
      <c r="M92" s="13"/>
      <c r="N92" s="13"/>
      <c r="O92" s="230" t="s">
        <v>3816</v>
      </c>
      <c r="P92" s="189" t="s">
        <v>11507</v>
      </c>
      <c r="Q92" s="214" t="s">
        <v>77</v>
      </c>
      <c r="S92" s="202"/>
      <c r="T92" s="340"/>
    </row>
    <row r="93" spans="1:20" ht="22.5" customHeight="1">
      <c r="A93" s="99" t="s">
        <v>42</v>
      </c>
      <c r="B93" s="99" t="s">
        <v>4217</v>
      </c>
      <c r="C93" s="107" t="s">
        <v>300</v>
      </c>
      <c r="D93" s="99"/>
      <c r="E93" s="99"/>
      <c r="F93" s="99"/>
      <c r="G93" s="214" t="s">
        <v>6699</v>
      </c>
      <c r="H93" s="99">
        <v>680</v>
      </c>
      <c r="I93" s="99">
        <v>5</v>
      </c>
      <c r="J93" s="13"/>
      <c r="K93" s="13"/>
      <c r="L93" s="13"/>
      <c r="M93" s="13"/>
      <c r="N93" s="13"/>
      <c r="O93" s="107" t="s">
        <v>3813</v>
      </c>
      <c r="P93" s="189" t="s">
        <v>3817</v>
      </c>
      <c r="Q93" s="214" t="s">
        <v>12291</v>
      </c>
      <c r="R93" s="227"/>
      <c r="S93" s="202"/>
      <c r="T93" s="340"/>
    </row>
    <row r="94" spans="1:20" ht="22.5" customHeight="1">
      <c r="B94" s="99" t="s">
        <v>56</v>
      </c>
      <c r="C94" s="107" t="s">
        <v>301</v>
      </c>
      <c r="D94" s="99">
        <v>6</v>
      </c>
      <c r="E94" s="99">
        <v>8</v>
      </c>
      <c r="F94" s="99">
        <v>6</v>
      </c>
      <c r="G94" s="214" t="s">
        <v>302</v>
      </c>
      <c r="H94" s="99">
        <v>660</v>
      </c>
      <c r="I94" s="99">
        <v>4</v>
      </c>
      <c r="J94" s="13"/>
      <c r="K94" s="15"/>
      <c r="L94" s="15"/>
      <c r="M94" s="15"/>
      <c r="N94" s="15"/>
      <c r="O94" s="230" t="s">
        <v>3818</v>
      </c>
      <c r="P94" s="189" t="s">
        <v>3819</v>
      </c>
      <c r="S94" s="202"/>
      <c r="T94" s="340"/>
    </row>
    <row r="95" spans="1:20" ht="22.5" customHeight="1">
      <c r="A95" s="99" t="s">
        <v>82</v>
      </c>
      <c r="B95" s="99" t="s">
        <v>56</v>
      </c>
      <c r="C95" s="107" t="s">
        <v>303</v>
      </c>
      <c r="D95" s="99">
        <v>6</v>
      </c>
      <c r="E95" s="99">
        <v>8</v>
      </c>
      <c r="F95" s="99">
        <v>6</v>
      </c>
      <c r="G95" s="214" t="s">
        <v>304</v>
      </c>
      <c r="H95" s="99">
        <v>660</v>
      </c>
      <c r="I95" s="99">
        <v>5</v>
      </c>
      <c r="J95" s="13"/>
      <c r="K95" s="13"/>
      <c r="L95" s="15"/>
      <c r="M95" s="15"/>
      <c r="N95" s="15"/>
      <c r="O95" s="230" t="s">
        <v>3820</v>
      </c>
      <c r="P95" s="189" t="s">
        <v>3821</v>
      </c>
      <c r="S95" s="202"/>
      <c r="T95" s="340"/>
    </row>
    <row r="96" spans="1:20" ht="22.5" customHeight="1">
      <c r="A96" s="99" t="s">
        <v>32</v>
      </c>
      <c r="B96" s="99" t="s">
        <v>56</v>
      </c>
      <c r="C96" s="107" t="s">
        <v>4218</v>
      </c>
      <c r="D96" s="99">
        <v>7</v>
      </c>
      <c r="E96" s="99">
        <v>9</v>
      </c>
      <c r="F96" s="99">
        <v>7</v>
      </c>
      <c r="G96" s="214" t="s">
        <v>6700</v>
      </c>
      <c r="H96" s="99">
        <v>660</v>
      </c>
      <c r="I96" s="99">
        <v>7</v>
      </c>
      <c r="J96" s="13"/>
      <c r="K96" s="13"/>
      <c r="L96" s="15"/>
      <c r="M96" s="15"/>
      <c r="N96" s="13"/>
      <c r="O96" s="230" t="s">
        <v>3822</v>
      </c>
      <c r="P96" s="189" t="s">
        <v>3823</v>
      </c>
      <c r="Q96" s="212" t="s">
        <v>13180</v>
      </c>
      <c r="S96" s="202"/>
      <c r="T96" s="340"/>
    </row>
    <row r="97" spans="1:20" ht="22.5" customHeight="1">
      <c r="A97" s="99" t="s">
        <v>11148</v>
      </c>
      <c r="B97" s="99" t="s">
        <v>11172</v>
      </c>
      <c r="C97" s="107" t="s">
        <v>11169</v>
      </c>
      <c r="D97" s="99">
        <v>6</v>
      </c>
      <c r="E97" s="99">
        <v>8</v>
      </c>
      <c r="F97" s="99"/>
      <c r="G97" s="212" t="s">
        <v>11170</v>
      </c>
      <c r="H97" s="99">
        <v>650</v>
      </c>
      <c r="I97" s="99">
        <v>7</v>
      </c>
      <c r="J97" s="3"/>
      <c r="K97" s="3"/>
      <c r="L97" s="3"/>
      <c r="M97" s="3"/>
      <c r="N97" s="3"/>
      <c r="O97" s="230" t="s">
        <v>11171</v>
      </c>
      <c r="P97" s="189" t="s">
        <v>127</v>
      </c>
      <c r="Q97" s="212" t="s">
        <v>11157</v>
      </c>
      <c r="S97" s="202"/>
      <c r="T97" s="340"/>
    </row>
    <row r="98" spans="1:20" ht="22.5" customHeight="1">
      <c r="A98" s="99" t="s">
        <v>11704</v>
      </c>
      <c r="B98" s="99" t="s">
        <v>56</v>
      </c>
      <c r="C98" s="203" t="s">
        <v>11883</v>
      </c>
      <c r="D98" s="99"/>
      <c r="E98" s="99"/>
      <c r="F98" s="99" t="s">
        <v>11709</v>
      </c>
      <c r="G98" s="219" t="s">
        <v>11713</v>
      </c>
      <c r="H98" s="99">
        <v>650</v>
      </c>
      <c r="I98" s="99">
        <v>4</v>
      </c>
      <c r="J98" s="13"/>
      <c r="K98" s="13"/>
      <c r="L98" s="13"/>
      <c r="M98" s="13"/>
      <c r="N98" s="13"/>
      <c r="O98" s="107" t="s">
        <v>11716</v>
      </c>
      <c r="P98" s="189" t="s">
        <v>3400</v>
      </c>
      <c r="Q98" s="247"/>
      <c r="S98" s="202"/>
      <c r="T98" s="99" t="s">
        <v>11717</v>
      </c>
    </row>
    <row r="99" spans="1:20" ht="22.5" customHeight="1">
      <c r="A99" s="99">
        <v>1</v>
      </c>
      <c r="B99" s="99" t="s">
        <v>56</v>
      </c>
      <c r="C99" s="107" t="s">
        <v>305</v>
      </c>
      <c r="D99" s="99">
        <v>6</v>
      </c>
      <c r="E99" s="99">
        <v>8</v>
      </c>
      <c r="F99" s="99">
        <v>6</v>
      </c>
      <c r="G99" s="214" t="s">
        <v>306</v>
      </c>
      <c r="H99" s="99">
        <v>648</v>
      </c>
      <c r="I99" s="99">
        <v>6</v>
      </c>
      <c r="J99" s="13"/>
      <c r="K99" s="15"/>
      <c r="L99" s="15"/>
      <c r="M99" s="15"/>
      <c r="N99" s="15"/>
      <c r="O99" s="230" t="s">
        <v>3640</v>
      </c>
      <c r="P99" s="189" t="s">
        <v>3824</v>
      </c>
      <c r="S99" s="202"/>
      <c r="T99" s="340"/>
    </row>
    <row r="100" spans="1:20" ht="22.5" customHeight="1">
      <c r="A100" s="99" t="s">
        <v>37</v>
      </c>
      <c r="B100" s="99" t="s">
        <v>3651</v>
      </c>
      <c r="C100" s="107" t="s">
        <v>307</v>
      </c>
      <c r="D100" s="99">
        <v>5</v>
      </c>
      <c r="E100" s="99">
        <v>7</v>
      </c>
      <c r="F100" s="99">
        <v>5</v>
      </c>
      <c r="G100" s="212" t="s">
        <v>6701</v>
      </c>
      <c r="H100" s="99">
        <v>640</v>
      </c>
      <c r="I100" s="99">
        <v>4</v>
      </c>
      <c r="J100" s="13"/>
      <c r="K100" s="13"/>
      <c r="L100" s="13"/>
      <c r="M100" s="43"/>
      <c r="N100" s="43"/>
      <c r="O100" s="230" t="s">
        <v>3825</v>
      </c>
      <c r="P100" s="189" t="s">
        <v>3826</v>
      </c>
      <c r="Q100" s="247"/>
      <c r="R100" s="240"/>
      <c r="S100" s="240"/>
      <c r="T100" s="347"/>
    </row>
    <row r="101" spans="1:20" ht="22.5" customHeight="1">
      <c r="A101" s="99" t="s">
        <v>37</v>
      </c>
      <c r="B101" s="99" t="s">
        <v>3651</v>
      </c>
      <c r="C101" s="107" t="s">
        <v>4219</v>
      </c>
      <c r="D101" s="99">
        <v>4</v>
      </c>
      <c r="E101" s="99">
        <v>6</v>
      </c>
      <c r="F101" s="99">
        <v>4</v>
      </c>
      <c r="G101" s="212" t="s">
        <v>308</v>
      </c>
      <c r="H101" s="99">
        <v>640</v>
      </c>
      <c r="I101" s="99">
        <v>4</v>
      </c>
      <c r="J101" s="13"/>
      <c r="K101" s="13"/>
      <c r="L101" s="13"/>
      <c r="M101" s="43"/>
      <c r="N101" s="43"/>
      <c r="O101" s="230" t="s">
        <v>3827</v>
      </c>
      <c r="P101" s="189" t="s">
        <v>121</v>
      </c>
      <c r="Q101" s="247" t="s">
        <v>121</v>
      </c>
      <c r="R101" s="212" t="s">
        <v>309</v>
      </c>
      <c r="S101" s="202"/>
      <c r="T101" s="346"/>
    </row>
    <row r="102" spans="1:20" ht="22.5" customHeight="1">
      <c r="A102" s="99">
        <v>1</v>
      </c>
      <c r="B102" s="99" t="s">
        <v>56</v>
      </c>
      <c r="C102" s="107" t="s">
        <v>310</v>
      </c>
      <c r="D102" s="99">
        <v>6</v>
      </c>
      <c r="E102" s="99">
        <v>8</v>
      </c>
      <c r="F102" s="99"/>
      <c r="G102" s="214" t="s">
        <v>311</v>
      </c>
      <c r="H102" s="99">
        <v>636</v>
      </c>
      <c r="I102" s="99">
        <v>5</v>
      </c>
      <c r="J102" s="13"/>
      <c r="K102" s="15"/>
      <c r="L102" s="15"/>
      <c r="M102" s="15"/>
      <c r="N102" s="15"/>
      <c r="O102" s="230" t="s">
        <v>3828</v>
      </c>
      <c r="P102" s="189" t="s">
        <v>3829</v>
      </c>
      <c r="S102" s="202"/>
      <c r="T102" s="340"/>
    </row>
    <row r="103" spans="1:20" ht="22.5" customHeight="1">
      <c r="A103" s="99" t="s">
        <v>151</v>
      </c>
      <c r="B103" s="99" t="s">
        <v>56</v>
      </c>
      <c r="C103" s="107" t="s">
        <v>312</v>
      </c>
      <c r="D103" s="99" t="s">
        <v>4220</v>
      </c>
      <c r="E103" s="99"/>
      <c r="F103" s="99"/>
      <c r="G103" s="214" t="s">
        <v>6693</v>
      </c>
      <c r="H103" s="99">
        <v>636</v>
      </c>
      <c r="I103" s="99">
        <v>5</v>
      </c>
      <c r="J103" s="13"/>
      <c r="K103" s="13"/>
      <c r="L103" s="13"/>
      <c r="M103" s="13"/>
      <c r="N103" s="13"/>
      <c r="O103" s="107" t="s">
        <v>11716</v>
      </c>
      <c r="P103" s="189" t="s">
        <v>3830</v>
      </c>
      <c r="S103" s="202"/>
      <c r="T103" s="213" t="s">
        <v>3831</v>
      </c>
    </row>
    <row r="104" spans="1:20" ht="22.5" customHeight="1">
      <c r="B104" s="99" t="s">
        <v>56</v>
      </c>
      <c r="C104" s="107" t="s">
        <v>313</v>
      </c>
      <c r="D104" s="99">
        <v>6</v>
      </c>
      <c r="E104" s="99">
        <v>8</v>
      </c>
      <c r="F104" s="99">
        <v>6</v>
      </c>
      <c r="G104" s="214" t="s">
        <v>314</v>
      </c>
      <c r="H104" s="99">
        <v>636</v>
      </c>
      <c r="I104" s="99">
        <v>5</v>
      </c>
      <c r="J104" s="13"/>
      <c r="K104" s="15"/>
      <c r="L104" s="15"/>
      <c r="M104" s="15"/>
      <c r="N104" s="15"/>
      <c r="O104" s="230" t="s">
        <v>3818</v>
      </c>
      <c r="P104" s="189" t="s">
        <v>11614</v>
      </c>
      <c r="Q104" s="214" t="s">
        <v>12292</v>
      </c>
      <c r="S104" s="202"/>
      <c r="T104" s="340"/>
    </row>
    <row r="105" spans="1:20" ht="22.5" customHeight="1">
      <c r="A105" s="99" t="s">
        <v>37</v>
      </c>
      <c r="B105" s="99" t="s">
        <v>3651</v>
      </c>
      <c r="C105" s="107" t="s">
        <v>4221</v>
      </c>
      <c r="D105" s="99"/>
      <c r="E105" s="99"/>
      <c r="F105" s="99"/>
      <c r="G105" s="214" t="s">
        <v>6702</v>
      </c>
      <c r="H105" s="99">
        <v>630</v>
      </c>
      <c r="I105" s="99">
        <v>7</v>
      </c>
      <c r="J105" s="13"/>
      <c r="K105" s="43"/>
      <c r="L105" s="13"/>
      <c r="M105" s="43"/>
      <c r="N105" s="43"/>
      <c r="O105" s="107" t="s">
        <v>3813</v>
      </c>
      <c r="P105" s="189" t="s">
        <v>3832</v>
      </c>
      <c r="Q105" s="222" t="s">
        <v>13181</v>
      </c>
      <c r="R105" s="240"/>
      <c r="S105" s="240"/>
      <c r="T105" s="346"/>
    </row>
    <row r="106" spans="1:20" ht="22.5" customHeight="1">
      <c r="A106" s="99" t="s">
        <v>218</v>
      </c>
      <c r="B106" s="99" t="s">
        <v>3651</v>
      </c>
      <c r="C106" s="107" t="s">
        <v>315</v>
      </c>
      <c r="D106" s="99">
        <v>3</v>
      </c>
      <c r="E106" s="99">
        <v>5</v>
      </c>
      <c r="F106" s="99"/>
      <c r="G106" s="212" t="s">
        <v>316</v>
      </c>
      <c r="H106" s="99">
        <v>630</v>
      </c>
      <c r="I106" s="99">
        <v>7</v>
      </c>
      <c r="J106" s="22"/>
      <c r="K106" s="82"/>
      <c r="L106" s="22"/>
      <c r="M106" s="82"/>
      <c r="N106" s="82"/>
      <c r="O106" s="230" t="s">
        <v>121</v>
      </c>
      <c r="P106" s="189" t="s">
        <v>3724</v>
      </c>
      <c r="Q106" s="212" t="s">
        <v>317</v>
      </c>
      <c r="R106" s="240"/>
      <c r="S106" s="240"/>
      <c r="T106" s="346"/>
    </row>
    <row r="107" spans="1:20" ht="22.5" customHeight="1">
      <c r="A107" s="99" t="s">
        <v>69</v>
      </c>
      <c r="B107" s="99" t="s">
        <v>3651</v>
      </c>
      <c r="C107" s="107" t="s">
        <v>4222</v>
      </c>
      <c r="D107" s="99">
        <v>6</v>
      </c>
      <c r="E107" s="99">
        <v>8</v>
      </c>
      <c r="F107" s="99">
        <v>6</v>
      </c>
      <c r="G107" s="214" t="s">
        <v>6703</v>
      </c>
      <c r="H107" s="99">
        <v>620</v>
      </c>
      <c r="I107" s="99">
        <v>5</v>
      </c>
      <c r="J107" s="13"/>
      <c r="K107" s="13"/>
      <c r="L107" s="13"/>
      <c r="M107" s="13"/>
      <c r="N107" s="13"/>
      <c r="O107" s="230" t="s">
        <v>3833</v>
      </c>
      <c r="P107" s="189" t="s">
        <v>3834</v>
      </c>
      <c r="S107" s="202"/>
      <c r="T107" s="340"/>
    </row>
    <row r="108" spans="1:20" ht="22.5" customHeight="1">
      <c r="A108" s="99" t="s">
        <v>35</v>
      </c>
      <c r="B108" s="99" t="s">
        <v>56</v>
      </c>
      <c r="C108" s="107" t="s">
        <v>4223</v>
      </c>
      <c r="D108" s="99">
        <v>5</v>
      </c>
      <c r="E108" s="99">
        <v>7</v>
      </c>
      <c r="F108" s="99"/>
      <c r="G108" s="214" t="s">
        <v>6704</v>
      </c>
      <c r="H108" s="99">
        <v>620</v>
      </c>
      <c r="I108" s="99">
        <v>7</v>
      </c>
      <c r="J108" s="13"/>
      <c r="K108" s="13"/>
      <c r="L108" s="13"/>
      <c r="M108" s="13"/>
      <c r="N108" s="13"/>
      <c r="O108" s="230" t="s">
        <v>3811</v>
      </c>
      <c r="P108" s="189" t="s">
        <v>3835</v>
      </c>
      <c r="S108" s="202"/>
      <c r="T108" s="340"/>
    </row>
    <row r="109" spans="1:20" ht="22.5" customHeight="1">
      <c r="B109" s="99" t="s">
        <v>56</v>
      </c>
      <c r="C109" s="107" t="s">
        <v>318</v>
      </c>
      <c r="D109" s="99">
        <v>6</v>
      </c>
      <c r="E109" s="99">
        <v>8</v>
      </c>
      <c r="F109" s="99">
        <v>6</v>
      </c>
      <c r="G109" s="214" t="s">
        <v>319</v>
      </c>
      <c r="H109" s="99">
        <v>612</v>
      </c>
      <c r="I109" s="99">
        <v>4</v>
      </c>
      <c r="J109" s="13"/>
      <c r="K109" s="13"/>
      <c r="L109" s="15"/>
      <c r="M109" s="15"/>
      <c r="N109" s="15"/>
      <c r="O109" s="230" t="s">
        <v>3836</v>
      </c>
      <c r="P109" s="189" t="s">
        <v>3827</v>
      </c>
      <c r="S109" s="202"/>
      <c r="T109" s="340"/>
    </row>
    <row r="110" spans="1:20" ht="22.5" customHeight="1">
      <c r="A110" s="99" t="s">
        <v>54</v>
      </c>
      <c r="B110" s="99" t="s">
        <v>56</v>
      </c>
      <c r="C110" s="107" t="s">
        <v>4224</v>
      </c>
      <c r="D110" s="99"/>
      <c r="E110" s="99">
        <v>7</v>
      </c>
      <c r="F110" s="99">
        <v>7</v>
      </c>
      <c r="G110" s="214" t="s">
        <v>6693</v>
      </c>
      <c r="H110" s="99">
        <v>610</v>
      </c>
      <c r="I110" s="99">
        <v>5</v>
      </c>
      <c r="J110" s="13"/>
      <c r="K110" s="13"/>
      <c r="L110" s="13"/>
      <c r="M110" s="13"/>
      <c r="N110" s="13"/>
      <c r="O110" s="107" t="s">
        <v>11716</v>
      </c>
      <c r="P110" s="189" t="s">
        <v>3837</v>
      </c>
      <c r="S110" s="202"/>
      <c r="T110" s="213" t="s">
        <v>3838</v>
      </c>
    </row>
    <row r="111" spans="1:20" ht="22.5" customHeight="1">
      <c r="A111" s="99" t="s">
        <v>42</v>
      </c>
      <c r="B111" s="99" t="s">
        <v>4217</v>
      </c>
      <c r="C111" s="107" t="s">
        <v>11884</v>
      </c>
      <c r="D111" s="99">
        <v>3</v>
      </c>
      <c r="E111" s="99">
        <v>5</v>
      </c>
      <c r="F111" s="99" t="s">
        <v>320</v>
      </c>
      <c r="G111" s="212" t="s">
        <v>321</v>
      </c>
      <c r="H111" s="99">
        <v>610</v>
      </c>
      <c r="I111" s="99">
        <v>4</v>
      </c>
      <c r="J111" s="13"/>
      <c r="K111" s="13"/>
      <c r="L111" s="13"/>
      <c r="M111" s="13"/>
      <c r="N111" s="13"/>
      <c r="O111" s="230" t="s">
        <v>3839</v>
      </c>
      <c r="P111" s="189" t="s">
        <v>136</v>
      </c>
      <c r="Q111" s="247"/>
      <c r="S111" s="202"/>
      <c r="T111" s="340"/>
    </row>
    <row r="112" spans="1:20" ht="22.5" customHeight="1">
      <c r="A112" s="99" t="s">
        <v>98</v>
      </c>
      <c r="B112" s="99" t="s">
        <v>79</v>
      </c>
      <c r="C112" s="107" t="s">
        <v>322</v>
      </c>
      <c r="D112" s="99">
        <v>6</v>
      </c>
      <c r="E112" s="99">
        <v>8</v>
      </c>
      <c r="F112" s="99">
        <v>6</v>
      </c>
      <c r="G112" s="214" t="s">
        <v>323</v>
      </c>
      <c r="H112" s="99">
        <v>600</v>
      </c>
      <c r="I112" s="99">
        <v>5</v>
      </c>
      <c r="J112" s="13"/>
      <c r="K112" s="15"/>
      <c r="L112" s="15"/>
      <c r="M112" s="15"/>
      <c r="N112" s="15"/>
      <c r="O112" s="230" t="s">
        <v>3822</v>
      </c>
      <c r="P112" s="189" t="s">
        <v>3840</v>
      </c>
      <c r="S112" s="202"/>
      <c r="T112" s="340"/>
    </row>
    <row r="113" spans="1:20" ht="22.5" customHeight="1">
      <c r="A113" s="99" t="s">
        <v>37</v>
      </c>
      <c r="B113" s="99" t="s">
        <v>4225</v>
      </c>
      <c r="C113" s="107" t="s">
        <v>324</v>
      </c>
      <c r="D113" s="99">
        <v>3</v>
      </c>
      <c r="E113" s="99">
        <v>5</v>
      </c>
      <c r="F113" s="99">
        <v>3</v>
      </c>
      <c r="G113" s="212" t="s">
        <v>325</v>
      </c>
      <c r="H113" s="99">
        <v>550</v>
      </c>
      <c r="I113" s="99">
        <v>3</v>
      </c>
      <c r="J113" s="13"/>
      <c r="K113" s="13"/>
      <c r="L113" s="13"/>
      <c r="M113" s="43"/>
      <c r="N113" s="43"/>
      <c r="O113" s="230" t="s">
        <v>3825</v>
      </c>
      <c r="P113" s="189" t="s">
        <v>3826</v>
      </c>
      <c r="Q113" s="212" t="s">
        <v>12234</v>
      </c>
      <c r="R113" s="240"/>
      <c r="S113" s="240"/>
      <c r="T113" s="347"/>
    </row>
    <row r="114" spans="1:20" ht="22.5" customHeight="1">
      <c r="A114" s="99" t="s">
        <v>32</v>
      </c>
      <c r="B114" s="99" t="s">
        <v>79</v>
      </c>
      <c r="C114" s="107" t="s">
        <v>4226</v>
      </c>
      <c r="D114" s="99">
        <v>5</v>
      </c>
      <c r="E114" s="99">
        <v>7</v>
      </c>
      <c r="F114" s="99">
        <v>5</v>
      </c>
      <c r="G114" s="214" t="s">
        <v>6705</v>
      </c>
      <c r="H114" s="99">
        <v>540</v>
      </c>
      <c r="I114" s="99">
        <v>6</v>
      </c>
      <c r="J114" s="13"/>
      <c r="K114" s="15"/>
      <c r="L114" s="15"/>
      <c r="M114" s="15"/>
      <c r="N114" s="15"/>
      <c r="O114" s="230" t="s">
        <v>3818</v>
      </c>
      <c r="P114" s="189" t="s">
        <v>3823</v>
      </c>
      <c r="Q114" s="214" t="s">
        <v>326</v>
      </c>
      <c r="R114" s="212" t="s">
        <v>13182</v>
      </c>
      <c r="S114" s="247"/>
      <c r="T114" s="340"/>
    </row>
    <row r="115" spans="1:20" ht="22.5" customHeight="1">
      <c r="A115" s="99" t="s">
        <v>4227</v>
      </c>
      <c r="B115" s="99" t="s">
        <v>4228</v>
      </c>
      <c r="C115" s="107" t="s">
        <v>4229</v>
      </c>
      <c r="D115" s="99">
        <v>6</v>
      </c>
      <c r="E115" s="99">
        <v>8</v>
      </c>
      <c r="F115" s="99"/>
      <c r="G115" s="214" t="s">
        <v>6756</v>
      </c>
      <c r="H115" s="99">
        <v>540</v>
      </c>
      <c r="I115" s="99">
        <v>7</v>
      </c>
      <c r="J115" s="13"/>
      <c r="K115" s="13"/>
      <c r="L115" s="13"/>
      <c r="M115" s="13"/>
      <c r="N115" s="13"/>
      <c r="O115" s="230" t="s">
        <v>3818</v>
      </c>
      <c r="P115" s="189" t="s">
        <v>3841</v>
      </c>
      <c r="Q115" s="212" t="s">
        <v>134</v>
      </c>
      <c r="S115" s="202"/>
      <c r="T115" s="340"/>
    </row>
    <row r="116" spans="1:20" ht="22.5" customHeight="1">
      <c r="A116" s="99" t="s">
        <v>4230</v>
      </c>
      <c r="B116" s="99" t="s">
        <v>4228</v>
      </c>
      <c r="C116" s="107" t="s">
        <v>4231</v>
      </c>
      <c r="D116" s="99">
        <v>6</v>
      </c>
      <c r="E116" s="99">
        <v>8</v>
      </c>
      <c r="F116" s="99">
        <v>6</v>
      </c>
      <c r="G116" s="212" t="s">
        <v>690</v>
      </c>
      <c r="H116" s="99">
        <v>540</v>
      </c>
      <c r="I116" s="99">
        <v>8</v>
      </c>
      <c r="J116" s="13"/>
      <c r="K116" s="13"/>
      <c r="L116" s="13"/>
      <c r="M116" s="13"/>
      <c r="N116" s="13"/>
      <c r="O116" s="230" t="s">
        <v>4979</v>
      </c>
      <c r="P116" s="189" t="s">
        <v>3842</v>
      </c>
      <c r="Q116" s="212" t="s">
        <v>12294</v>
      </c>
      <c r="S116" s="202"/>
      <c r="T116" s="340"/>
    </row>
    <row r="117" spans="1:20" ht="22.5" customHeight="1">
      <c r="A117" s="99" t="s">
        <v>11769</v>
      </c>
      <c r="B117" s="99" t="s">
        <v>11781</v>
      </c>
      <c r="C117" s="203" t="s">
        <v>12020</v>
      </c>
      <c r="D117" s="99">
        <v>6</v>
      </c>
      <c r="E117" s="99">
        <v>8</v>
      </c>
      <c r="F117" s="99"/>
      <c r="G117" s="212" t="s">
        <v>12729</v>
      </c>
      <c r="H117" s="99">
        <v>540</v>
      </c>
      <c r="I117" s="99">
        <v>5</v>
      </c>
      <c r="J117" s="13"/>
      <c r="K117" s="13"/>
      <c r="L117" s="13"/>
      <c r="M117" s="13"/>
      <c r="N117" s="13"/>
      <c r="O117" s="230" t="s">
        <v>11774</v>
      </c>
      <c r="P117" s="189" t="s">
        <v>11780</v>
      </c>
      <c r="Q117" s="247"/>
      <c r="S117" s="202"/>
      <c r="T117" s="340"/>
    </row>
    <row r="118" spans="1:20" ht="22.5" customHeight="1">
      <c r="A118" s="99">
        <v>2</v>
      </c>
      <c r="B118" s="99" t="s">
        <v>79</v>
      </c>
      <c r="C118" s="107" t="s">
        <v>327</v>
      </c>
      <c r="D118" s="99">
        <v>5</v>
      </c>
      <c r="E118" s="99">
        <v>7</v>
      </c>
      <c r="F118" s="99">
        <v>5</v>
      </c>
      <c r="G118" s="214" t="s">
        <v>328</v>
      </c>
      <c r="H118" s="99">
        <v>539</v>
      </c>
      <c r="I118" s="99">
        <v>7</v>
      </c>
      <c r="J118" s="13"/>
      <c r="K118" s="13"/>
      <c r="L118" s="13"/>
      <c r="M118" s="13"/>
      <c r="N118" s="15"/>
      <c r="O118" s="230" t="s">
        <v>3833</v>
      </c>
      <c r="P118" s="189" t="s">
        <v>3843</v>
      </c>
      <c r="S118" s="202"/>
      <c r="T118" s="340"/>
    </row>
    <row r="119" spans="1:20" ht="22.5" customHeight="1">
      <c r="A119" s="99">
        <v>1</v>
      </c>
      <c r="B119" s="99" t="s">
        <v>79</v>
      </c>
      <c r="C119" s="107" t="s">
        <v>329</v>
      </c>
      <c r="D119" s="99">
        <v>5</v>
      </c>
      <c r="E119" s="99">
        <v>7</v>
      </c>
      <c r="F119" s="99">
        <v>5</v>
      </c>
      <c r="G119" s="214" t="s">
        <v>330</v>
      </c>
      <c r="H119" s="99">
        <v>539</v>
      </c>
      <c r="I119" s="99">
        <v>8</v>
      </c>
      <c r="J119" s="13"/>
      <c r="K119" s="13"/>
      <c r="L119" s="13"/>
      <c r="M119" s="13"/>
      <c r="N119" s="15"/>
      <c r="O119" s="230" t="s">
        <v>3844</v>
      </c>
      <c r="P119" s="189" t="s">
        <v>3716</v>
      </c>
      <c r="Q119" s="214" t="s">
        <v>12230</v>
      </c>
      <c r="S119" s="202"/>
      <c r="T119" s="340"/>
    </row>
    <row r="120" spans="1:20" ht="22.5" customHeight="1">
      <c r="A120" s="99" t="s">
        <v>69</v>
      </c>
      <c r="B120" s="99" t="s">
        <v>79</v>
      </c>
      <c r="C120" s="107" t="s">
        <v>4232</v>
      </c>
      <c r="D120" s="99">
        <v>5</v>
      </c>
      <c r="E120" s="99">
        <v>7</v>
      </c>
      <c r="F120" s="99"/>
      <c r="G120" s="214" t="s">
        <v>6757</v>
      </c>
      <c r="H120" s="99">
        <v>530</v>
      </c>
      <c r="I120" s="99">
        <v>8</v>
      </c>
      <c r="J120" s="13"/>
      <c r="K120" s="13"/>
      <c r="L120" s="13"/>
      <c r="M120" s="13"/>
      <c r="N120" s="13"/>
      <c r="O120" s="230" t="s">
        <v>3845</v>
      </c>
      <c r="P120" s="189" t="s">
        <v>3846</v>
      </c>
      <c r="Q120" s="214" t="s">
        <v>12239</v>
      </c>
      <c r="S120" s="202"/>
      <c r="T120" s="340"/>
    </row>
    <row r="121" spans="1:20" ht="22.5" customHeight="1">
      <c r="A121" s="99" t="s">
        <v>27</v>
      </c>
      <c r="B121" s="99" t="s">
        <v>79</v>
      </c>
      <c r="C121" s="107" t="s">
        <v>331</v>
      </c>
      <c r="D121" s="99">
        <v>6</v>
      </c>
      <c r="E121" s="99">
        <v>8</v>
      </c>
      <c r="F121" s="99">
        <v>6</v>
      </c>
      <c r="G121" s="214" t="s">
        <v>332</v>
      </c>
      <c r="H121" s="99">
        <v>530</v>
      </c>
      <c r="I121" s="99">
        <v>4</v>
      </c>
      <c r="J121" s="13"/>
      <c r="K121" s="15"/>
      <c r="L121" s="15"/>
      <c r="M121" s="15"/>
      <c r="N121" s="15"/>
      <c r="O121" s="230" t="s">
        <v>3847</v>
      </c>
      <c r="P121" s="189" t="s">
        <v>3848</v>
      </c>
      <c r="S121" s="202"/>
      <c r="T121" s="340"/>
    </row>
    <row r="122" spans="1:20" ht="22.5" customHeight="1">
      <c r="A122" s="99" t="s">
        <v>69</v>
      </c>
      <c r="B122" s="99" t="s">
        <v>79</v>
      </c>
      <c r="C122" s="107" t="s">
        <v>4233</v>
      </c>
      <c r="D122" s="99">
        <v>5</v>
      </c>
      <c r="E122" s="99">
        <v>7</v>
      </c>
      <c r="F122" s="99"/>
      <c r="G122" s="214" t="s">
        <v>6706</v>
      </c>
      <c r="H122" s="99">
        <v>530</v>
      </c>
      <c r="I122" s="99">
        <v>7</v>
      </c>
      <c r="J122" s="13"/>
      <c r="K122" s="13"/>
      <c r="L122" s="13"/>
      <c r="M122" s="13"/>
      <c r="N122" s="13"/>
      <c r="O122" s="230" t="s">
        <v>3845</v>
      </c>
      <c r="P122" s="189" t="s">
        <v>3834</v>
      </c>
      <c r="S122" s="202"/>
      <c r="T122" s="340"/>
    </row>
    <row r="123" spans="1:20" ht="22.5" customHeight="1">
      <c r="A123" s="99" t="s">
        <v>11498</v>
      </c>
      <c r="B123" s="99" t="s">
        <v>11493</v>
      </c>
      <c r="C123" s="203" t="s">
        <v>11544</v>
      </c>
      <c r="D123" s="99">
        <v>5</v>
      </c>
      <c r="E123" s="99">
        <v>7</v>
      </c>
      <c r="F123" s="99"/>
      <c r="G123" s="212" t="s">
        <v>12730</v>
      </c>
      <c r="H123" s="99">
        <v>530</v>
      </c>
      <c r="I123" s="99">
        <v>7</v>
      </c>
      <c r="J123" s="3"/>
      <c r="K123" s="3"/>
      <c r="L123" s="3"/>
      <c r="M123" s="3"/>
      <c r="N123" s="3"/>
      <c r="O123" s="230" t="s">
        <v>11918</v>
      </c>
      <c r="P123" s="189" t="s">
        <v>11530</v>
      </c>
      <c r="Q123" s="247"/>
      <c r="S123" s="202"/>
      <c r="T123" s="340"/>
    </row>
    <row r="124" spans="1:20" ht="22.5" customHeight="1">
      <c r="B124" s="99" t="s">
        <v>79</v>
      </c>
      <c r="C124" s="107" t="s">
        <v>333</v>
      </c>
      <c r="D124" s="99">
        <v>5</v>
      </c>
      <c r="E124" s="99">
        <v>7</v>
      </c>
      <c r="F124" s="99"/>
      <c r="G124" s="214" t="s">
        <v>334</v>
      </c>
      <c r="H124" s="99">
        <v>528</v>
      </c>
      <c r="I124" s="99">
        <v>3</v>
      </c>
      <c r="J124" s="13"/>
      <c r="K124" s="13"/>
      <c r="L124" s="13"/>
      <c r="M124" s="13"/>
      <c r="N124" s="15"/>
      <c r="O124" s="230" t="s">
        <v>3849</v>
      </c>
      <c r="P124" s="189" t="s">
        <v>3850</v>
      </c>
      <c r="S124" s="202"/>
      <c r="T124" s="340"/>
    </row>
    <row r="125" spans="1:20" ht="22.5" customHeight="1">
      <c r="B125" s="99" t="s">
        <v>79</v>
      </c>
      <c r="C125" s="107" t="s">
        <v>335</v>
      </c>
      <c r="D125" s="99">
        <v>5</v>
      </c>
      <c r="E125" s="99">
        <v>7</v>
      </c>
      <c r="F125" s="99">
        <v>5</v>
      </c>
      <c r="G125" s="214" t="s">
        <v>336</v>
      </c>
      <c r="H125" s="99">
        <v>517</v>
      </c>
      <c r="I125" s="99">
        <v>5</v>
      </c>
      <c r="J125" s="13"/>
      <c r="K125" s="13"/>
      <c r="L125" s="13"/>
      <c r="M125" s="13"/>
      <c r="N125" s="15"/>
      <c r="O125" s="230" t="s">
        <v>3472</v>
      </c>
      <c r="P125" s="189" t="s">
        <v>3851</v>
      </c>
      <c r="Q125" s="214" t="s">
        <v>12298</v>
      </c>
      <c r="S125" s="202"/>
      <c r="T125" s="343" t="s">
        <v>337</v>
      </c>
    </row>
    <row r="126" spans="1:20" ht="22.5" customHeight="1">
      <c r="A126" s="99" t="s">
        <v>37</v>
      </c>
      <c r="B126" s="99" t="s">
        <v>4225</v>
      </c>
      <c r="C126" s="107" t="s">
        <v>338</v>
      </c>
      <c r="D126" s="99"/>
      <c r="E126" s="99"/>
      <c r="F126" s="99"/>
      <c r="G126" s="214" t="s">
        <v>6707</v>
      </c>
      <c r="H126" s="99">
        <v>510</v>
      </c>
      <c r="I126" s="99">
        <v>5</v>
      </c>
      <c r="J126" s="13"/>
      <c r="K126" s="13"/>
      <c r="L126" s="13"/>
      <c r="M126" s="12"/>
      <c r="N126" s="43"/>
      <c r="O126" s="107" t="s">
        <v>3813</v>
      </c>
      <c r="P126" s="189" t="s">
        <v>3832</v>
      </c>
      <c r="Q126" s="222" t="s">
        <v>13181</v>
      </c>
      <c r="R126" s="240"/>
      <c r="S126" s="240"/>
      <c r="T126" s="346"/>
    </row>
    <row r="127" spans="1:20" ht="22.5" customHeight="1">
      <c r="A127" s="99" t="s">
        <v>37</v>
      </c>
      <c r="B127" s="99" t="s">
        <v>4225</v>
      </c>
      <c r="C127" s="107" t="s">
        <v>339</v>
      </c>
      <c r="D127" s="99"/>
      <c r="E127" s="99"/>
      <c r="F127" s="99"/>
      <c r="G127" s="214" t="s">
        <v>12293</v>
      </c>
      <c r="H127" s="99">
        <v>510</v>
      </c>
      <c r="I127" s="99">
        <v>6</v>
      </c>
      <c r="J127" s="13"/>
      <c r="K127" s="13"/>
      <c r="L127" s="13"/>
      <c r="M127" s="13"/>
      <c r="N127" s="43"/>
      <c r="O127" s="107" t="s">
        <v>3813</v>
      </c>
      <c r="P127" s="335" t="s">
        <v>3852</v>
      </c>
      <c r="Q127" s="214" t="s">
        <v>340</v>
      </c>
      <c r="R127" s="240"/>
      <c r="S127" s="240"/>
      <c r="T127" s="345"/>
    </row>
    <row r="128" spans="1:20" ht="22.5" customHeight="1">
      <c r="A128" s="99" t="s">
        <v>37</v>
      </c>
      <c r="B128" s="99" t="s">
        <v>4225</v>
      </c>
      <c r="C128" s="107" t="s">
        <v>4234</v>
      </c>
      <c r="D128" s="99"/>
      <c r="E128" s="99"/>
      <c r="F128" s="99"/>
      <c r="G128" s="214" t="s">
        <v>6708</v>
      </c>
      <c r="H128" s="99">
        <v>510</v>
      </c>
      <c r="I128" s="99">
        <v>6</v>
      </c>
      <c r="J128" s="13"/>
      <c r="K128" s="13"/>
      <c r="L128" s="13"/>
      <c r="M128" s="13"/>
      <c r="N128" s="43"/>
      <c r="O128" s="107" t="s">
        <v>3813</v>
      </c>
      <c r="P128" s="189" t="s">
        <v>3853</v>
      </c>
      <c r="Q128" s="214" t="s">
        <v>12299</v>
      </c>
      <c r="R128" s="240"/>
      <c r="S128" s="240"/>
      <c r="T128" s="345"/>
    </row>
    <row r="129" spans="1:20" ht="22.5" customHeight="1">
      <c r="A129" s="99" t="s">
        <v>4235</v>
      </c>
      <c r="B129" s="99" t="s">
        <v>4236</v>
      </c>
      <c r="C129" s="107" t="s">
        <v>4237</v>
      </c>
      <c r="D129" s="99"/>
      <c r="E129" s="99"/>
      <c r="F129" s="99"/>
      <c r="G129" s="219" t="s">
        <v>12295</v>
      </c>
      <c r="H129" s="99">
        <v>510</v>
      </c>
      <c r="I129" s="99">
        <v>6</v>
      </c>
      <c r="J129" s="13"/>
      <c r="K129" s="13"/>
      <c r="L129" s="13"/>
      <c r="M129" s="13"/>
      <c r="N129" s="13"/>
      <c r="O129" s="107" t="s">
        <v>3813</v>
      </c>
      <c r="P129" s="189" t="s">
        <v>11920</v>
      </c>
      <c r="Q129" s="212" t="s">
        <v>132</v>
      </c>
      <c r="R129" s="212"/>
      <c r="S129" s="202"/>
      <c r="T129" s="340"/>
    </row>
    <row r="130" spans="1:20" ht="22.5" customHeight="1">
      <c r="B130" s="99" t="s">
        <v>79</v>
      </c>
      <c r="C130" s="107" t="s">
        <v>341</v>
      </c>
      <c r="D130" s="99">
        <v>5</v>
      </c>
      <c r="E130" s="99">
        <v>7</v>
      </c>
      <c r="F130" s="99"/>
      <c r="G130" s="214" t="s">
        <v>342</v>
      </c>
      <c r="H130" s="99">
        <v>506</v>
      </c>
      <c r="I130" s="99">
        <v>4</v>
      </c>
      <c r="J130" s="13"/>
      <c r="K130" s="15"/>
      <c r="L130" s="15"/>
      <c r="M130" s="15"/>
      <c r="N130" s="15"/>
      <c r="O130" s="230" t="s">
        <v>3854</v>
      </c>
      <c r="P130" s="189" t="s">
        <v>3855</v>
      </c>
      <c r="S130" s="202"/>
      <c r="T130" s="340"/>
    </row>
    <row r="131" spans="1:20" ht="22.5" customHeight="1">
      <c r="A131" s="99">
        <v>3</v>
      </c>
      <c r="B131" s="99" t="s">
        <v>79</v>
      </c>
      <c r="C131" s="107" t="s">
        <v>4238</v>
      </c>
      <c r="D131" s="99">
        <v>5</v>
      </c>
      <c r="E131" s="99">
        <v>7</v>
      </c>
      <c r="F131" s="99">
        <v>5</v>
      </c>
      <c r="G131" s="214" t="s">
        <v>12296</v>
      </c>
      <c r="H131" s="99">
        <v>506</v>
      </c>
      <c r="I131" s="99">
        <v>8</v>
      </c>
      <c r="J131" s="13"/>
      <c r="K131" s="13"/>
      <c r="L131" s="13"/>
      <c r="M131" s="13"/>
      <c r="N131" s="15"/>
      <c r="O131" s="230" t="s">
        <v>3856</v>
      </c>
      <c r="P131" s="189" t="s">
        <v>3857</v>
      </c>
      <c r="Q131" s="214" t="s">
        <v>12300</v>
      </c>
      <c r="S131" s="202"/>
      <c r="T131" s="340"/>
    </row>
    <row r="132" spans="1:20" ht="22.5" customHeight="1">
      <c r="B132" s="99" t="s">
        <v>79</v>
      </c>
      <c r="C132" s="107" t="s">
        <v>343</v>
      </c>
      <c r="D132" s="99">
        <v>5</v>
      </c>
      <c r="E132" s="99">
        <v>7</v>
      </c>
      <c r="F132" s="99">
        <v>5</v>
      </c>
      <c r="G132" s="214" t="s">
        <v>12297</v>
      </c>
      <c r="H132" s="99">
        <v>506</v>
      </c>
      <c r="I132" s="99">
        <v>6</v>
      </c>
      <c r="J132" s="13"/>
      <c r="K132" s="15"/>
      <c r="L132" s="15"/>
      <c r="M132" s="15"/>
      <c r="N132" s="15"/>
      <c r="O132" s="230" t="s">
        <v>3854</v>
      </c>
      <c r="P132" s="189" t="s">
        <v>3858</v>
      </c>
      <c r="Q132" s="214" t="s">
        <v>295</v>
      </c>
      <c r="S132" s="202"/>
      <c r="T132" s="343" t="s">
        <v>3810</v>
      </c>
    </row>
    <row r="133" spans="1:20" ht="22.5" customHeight="1">
      <c r="A133" s="99" t="s">
        <v>4339</v>
      </c>
      <c r="B133" s="99" t="s">
        <v>79</v>
      </c>
      <c r="C133" s="107" t="s">
        <v>13168</v>
      </c>
      <c r="D133" s="99">
        <v>13</v>
      </c>
      <c r="E133" s="99">
        <v>13</v>
      </c>
      <c r="F133" s="99">
        <v>13</v>
      </c>
      <c r="G133" s="214" t="s">
        <v>344</v>
      </c>
      <c r="H133" s="99">
        <v>506</v>
      </c>
      <c r="I133" s="99">
        <v>8</v>
      </c>
      <c r="J133" s="13"/>
      <c r="K133" s="15"/>
      <c r="L133" s="15"/>
      <c r="M133" s="15"/>
      <c r="N133" s="15"/>
      <c r="O133" s="230" t="s">
        <v>3859</v>
      </c>
      <c r="P133" s="189" t="s">
        <v>3860</v>
      </c>
      <c r="Q133" s="214" t="s">
        <v>12242</v>
      </c>
      <c r="S133" s="202"/>
      <c r="T133" s="340"/>
    </row>
    <row r="134" spans="1:20" ht="22.5" customHeight="1">
      <c r="A134" s="99" t="s">
        <v>4239</v>
      </c>
      <c r="B134" s="99" t="s">
        <v>4240</v>
      </c>
      <c r="C134" s="107" t="s">
        <v>4241</v>
      </c>
      <c r="D134" s="99">
        <v>4</v>
      </c>
      <c r="E134" s="99">
        <v>6</v>
      </c>
      <c r="F134" s="99"/>
      <c r="G134" s="212" t="s">
        <v>6709</v>
      </c>
      <c r="H134" s="99">
        <v>500</v>
      </c>
      <c r="I134" s="99">
        <v>5</v>
      </c>
      <c r="J134" s="13"/>
      <c r="K134" s="13"/>
      <c r="L134" s="13"/>
      <c r="M134" s="13"/>
      <c r="N134" s="13"/>
      <c r="O134" s="230" t="s">
        <v>3861</v>
      </c>
      <c r="P134" s="189" t="s">
        <v>3862</v>
      </c>
      <c r="Q134" s="228" t="s">
        <v>6668</v>
      </c>
      <c r="R134" s="212"/>
      <c r="S134" s="202"/>
      <c r="T134" s="340"/>
    </row>
    <row r="135" spans="1:20" ht="22.5" customHeight="1">
      <c r="A135" s="99" t="s">
        <v>30</v>
      </c>
      <c r="B135" s="99" t="s">
        <v>4240</v>
      </c>
      <c r="C135" s="107" t="s">
        <v>4242</v>
      </c>
      <c r="D135" s="99">
        <v>5</v>
      </c>
      <c r="E135" s="99">
        <v>7</v>
      </c>
      <c r="F135" s="99"/>
      <c r="G135" s="214" t="s">
        <v>6710</v>
      </c>
      <c r="H135" s="99">
        <v>500</v>
      </c>
      <c r="I135" s="99">
        <v>7</v>
      </c>
      <c r="J135" s="12"/>
      <c r="K135" s="12"/>
      <c r="L135" s="12"/>
      <c r="M135" s="12"/>
      <c r="N135" s="12"/>
      <c r="O135" s="230" t="s">
        <v>3863</v>
      </c>
      <c r="P135" s="189" t="s">
        <v>3864</v>
      </c>
      <c r="Q135" s="212"/>
      <c r="S135" s="202"/>
      <c r="T135" s="340"/>
    </row>
    <row r="136" spans="1:20" ht="22.5" customHeight="1">
      <c r="A136" s="99" t="s">
        <v>69</v>
      </c>
      <c r="B136" s="99" t="s">
        <v>4240</v>
      </c>
      <c r="C136" s="107" t="s">
        <v>4243</v>
      </c>
      <c r="D136" s="99">
        <v>5</v>
      </c>
      <c r="E136" s="99">
        <v>7</v>
      </c>
      <c r="F136" s="99"/>
      <c r="G136" s="214" t="s">
        <v>6711</v>
      </c>
      <c r="H136" s="99">
        <v>500</v>
      </c>
      <c r="I136" s="99">
        <v>7</v>
      </c>
      <c r="J136" s="13"/>
      <c r="K136" s="15"/>
      <c r="L136" s="15"/>
      <c r="M136" s="15"/>
      <c r="N136" s="15"/>
      <c r="O136" s="230" t="s">
        <v>3865</v>
      </c>
      <c r="P136" s="189" t="s">
        <v>3866</v>
      </c>
      <c r="Q136" s="214" t="s">
        <v>6731</v>
      </c>
      <c r="S136" s="202"/>
      <c r="T136" s="340"/>
    </row>
    <row r="137" spans="1:20" ht="22.5" customHeight="1">
      <c r="B137" s="99" t="s">
        <v>79</v>
      </c>
      <c r="C137" s="107" t="s">
        <v>345</v>
      </c>
      <c r="D137" s="99">
        <v>5</v>
      </c>
      <c r="E137" s="99">
        <v>7</v>
      </c>
      <c r="F137" s="99">
        <v>5</v>
      </c>
      <c r="G137" s="214" t="s">
        <v>346</v>
      </c>
      <c r="H137" s="99">
        <v>495</v>
      </c>
      <c r="I137" s="99">
        <v>3</v>
      </c>
      <c r="J137" s="13"/>
      <c r="K137" s="13"/>
      <c r="L137" s="13"/>
      <c r="M137" s="13"/>
      <c r="N137" s="13"/>
      <c r="O137" s="230" t="s">
        <v>3867</v>
      </c>
      <c r="P137" s="189" t="s">
        <v>3868</v>
      </c>
      <c r="S137" s="202"/>
      <c r="T137" s="340"/>
    </row>
    <row r="138" spans="1:20" ht="22.5" customHeight="1">
      <c r="A138" s="99" t="s">
        <v>32</v>
      </c>
      <c r="B138" s="99" t="s">
        <v>79</v>
      </c>
      <c r="C138" s="107" t="s">
        <v>4244</v>
      </c>
      <c r="D138" s="99">
        <v>5</v>
      </c>
      <c r="E138" s="99">
        <v>7</v>
      </c>
      <c r="F138" s="99">
        <v>5</v>
      </c>
      <c r="G138" s="214" t="s">
        <v>6712</v>
      </c>
      <c r="H138" s="99">
        <v>490</v>
      </c>
      <c r="I138" s="99">
        <v>5</v>
      </c>
      <c r="J138" s="13"/>
      <c r="K138" s="13"/>
      <c r="L138" s="13"/>
      <c r="M138" s="13"/>
      <c r="N138" s="13"/>
      <c r="O138" s="230" t="s">
        <v>3869</v>
      </c>
      <c r="P138" s="189" t="s">
        <v>3870</v>
      </c>
      <c r="Q138" s="212" t="s">
        <v>13183</v>
      </c>
      <c r="R138" s="214" t="s">
        <v>6669</v>
      </c>
      <c r="S138" s="212"/>
      <c r="T138" s="340"/>
    </row>
    <row r="139" spans="1:20" ht="22.5" customHeight="1">
      <c r="A139" s="99" t="s">
        <v>47</v>
      </c>
      <c r="B139" s="99" t="s">
        <v>79</v>
      </c>
      <c r="C139" s="107" t="s">
        <v>347</v>
      </c>
      <c r="D139" s="99">
        <v>5</v>
      </c>
      <c r="E139" s="99">
        <v>7</v>
      </c>
      <c r="F139" s="99"/>
      <c r="G139" s="214" t="s">
        <v>6713</v>
      </c>
      <c r="H139" s="99">
        <v>490</v>
      </c>
      <c r="I139" s="99">
        <v>8</v>
      </c>
      <c r="J139" s="13"/>
      <c r="K139" s="15"/>
      <c r="L139" s="15"/>
      <c r="M139" s="15"/>
      <c r="N139" s="15"/>
      <c r="O139" s="230" t="s">
        <v>3865</v>
      </c>
      <c r="P139" s="189" t="s">
        <v>3871</v>
      </c>
      <c r="Q139" s="214" t="s">
        <v>10958</v>
      </c>
      <c r="R139" s="212"/>
      <c r="S139" s="212"/>
      <c r="T139" s="340"/>
    </row>
    <row r="140" spans="1:20" ht="22.5" customHeight="1">
      <c r="A140" s="99" t="s">
        <v>82</v>
      </c>
      <c r="B140" s="99" t="s">
        <v>79</v>
      </c>
      <c r="C140" s="107" t="s">
        <v>348</v>
      </c>
      <c r="D140" s="99">
        <v>5</v>
      </c>
      <c r="E140" s="99">
        <v>7</v>
      </c>
      <c r="F140" s="99">
        <v>5</v>
      </c>
      <c r="G140" s="214" t="s">
        <v>349</v>
      </c>
      <c r="H140" s="99">
        <v>490</v>
      </c>
      <c r="I140" s="99">
        <v>5</v>
      </c>
      <c r="J140" s="13"/>
      <c r="K140" s="13"/>
      <c r="L140" s="13"/>
      <c r="M140" s="13"/>
      <c r="N140" s="15"/>
      <c r="O140" s="230" t="s">
        <v>3872</v>
      </c>
      <c r="P140" s="189" t="s">
        <v>3873</v>
      </c>
      <c r="Q140" s="214" t="s">
        <v>12301</v>
      </c>
      <c r="S140" s="202"/>
      <c r="T140" s="340"/>
    </row>
    <row r="141" spans="1:20" ht="22.5" customHeight="1">
      <c r="A141" s="99" t="s">
        <v>82</v>
      </c>
      <c r="B141" s="99" t="s">
        <v>79</v>
      </c>
      <c r="C141" s="107" t="s">
        <v>350</v>
      </c>
      <c r="D141" s="99" t="s">
        <v>4245</v>
      </c>
      <c r="E141" s="99"/>
      <c r="F141" s="99"/>
      <c r="G141" s="214" t="s">
        <v>6693</v>
      </c>
      <c r="H141" s="99">
        <v>490</v>
      </c>
      <c r="I141" s="99">
        <v>4</v>
      </c>
      <c r="J141" s="13"/>
      <c r="K141" s="15"/>
      <c r="L141" s="15"/>
      <c r="M141" s="15"/>
      <c r="N141" s="15"/>
      <c r="O141" s="107" t="s">
        <v>11716</v>
      </c>
      <c r="P141" s="189" t="s">
        <v>3874</v>
      </c>
      <c r="S141" s="202"/>
      <c r="T141" s="213" t="s">
        <v>3875</v>
      </c>
    </row>
    <row r="142" spans="1:20" ht="22.5" customHeight="1">
      <c r="A142" s="99" t="s">
        <v>69</v>
      </c>
      <c r="B142" s="99" t="s">
        <v>4225</v>
      </c>
      <c r="C142" s="107" t="s">
        <v>4246</v>
      </c>
      <c r="D142" s="99">
        <v>5</v>
      </c>
      <c r="E142" s="99">
        <v>7</v>
      </c>
      <c r="F142" s="99"/>
      <c r="G142" s="214" t="s">
        <v>6714</v>
      </c>
      <c r="H142" s="99">
        <v>490</v>
      </c>
      <c r="I142" s="99">
        <v>4</v>
      </c>
      <c r="J142" s="13"/>
      <c r="K142" s="13"/>
      <c r="L142" s="13"/>
      <c r="M142" s="13"/>
      <c r="N142" s="13"/>
      <c r="O142" s="230" t="s">
        <v>3876</v>
      </c>
      <c r="P142" s="189" t="s">
        <v>3877</v>
      </c>
      <c r="Q142" s="212"/>
      <c r="S142" s="202"/>
      <c r="T142" s="340"/>
    </row>
    <row r="143" spans="1:20" ht="22.5" customHeight="1">
      <c r="A143" s="99" t="s">
        <v>37</v>
      </c>
      <c r="B143" s="99" t="s">
        <v>4225</v>
      </c>
      <c r="C143" s="107" t="s">
        <v>4247</v>
      </c>
      <c r="D143" s="99">
        <v>10</v>
      </c>
      <c r="E143" s="99">
        <v>10</v>
      </c>
      <c r="F143" s="99">
        <v>10</v>
      </c>
      <c r="G143" s="212" t="s">
        <v>12302</v>
      </c>
      <c r="H143" s="99">
        <v>490</v>
      </c>
      <c r="I143" s="99">
        <v>7</v>
      </c>
      <c r="J143" s="13"/>
      <c r="K143" s="13"/>
      <c r="L143" s="13"/>
      <c r="M143" s="43"/>
      <c r="N143" s="43"/>
      <c r="O143" s="230" t="s">
        <v>3683</v>
      </c>
      <c r="P143" s="189" t="s">
        <v>3872</v>
      </c>
      <c r="Q143" s="214" t="s">
        <v>12303</v>
      </c>
      <c r="R143" s="240"/>
      <c r="S143" s="240"/>
      <c r="T143" s="346"/>
    </row>
    <row r="144" spans="1:20" ht="22.5" customHeight="1">
      <c r="B144" s="99" t="s">
        <v>79</v>
      </c>
      <c r="C144" s="107" t="s">
        <v>351</v>
      </c>
      <c r="D144" s="99">
        <v>5</v>
      </c>
      <c r="E144" s="99">
        <v>7</v>
      </c>
      <c r="F144" s="99">
        <v>5</v>
      </c>
      <c r="G144" s="214" t="s">
        <v>61</v>
      </c>
      <c r="H144" s="99">
        <v>484</v>
      </c>
      <c r="I144" s="99">
        <v>3</v>
      </c>
      <c r="J144" s="13"/>
      <c r="K144" s="15"/>
      <c r="L144" s="15"/>
      <c r="M144" s="15"/>
      <c r="N144" s="15"/>
      <c r="O144" s="230" t="s">
        <v>3878</v>
      </c>
      <c r="P144" s="189" t="s">
        <v>3879</v>
      </c>
      <c r="S144" s="202"/>
      <c r="T144" s="340"/>
    </row>
    <row r="145" spans="1:20" ht="22.5" customHeight="1">
      <c r="A145" s="99" t="s">
        <v>11762</v>
      </c>
      <c r="B145" s="99" t="s">
        <v>11781</v>
      </c>
      <c r="C145" s="203" t="s">
        <v>12732</v>
      </c>
      <c r="D145" s="99">
        <v>5</v>
      </c>
      <c r="E145" s="99">
        <v>7</v>
      </c>
      <c r="F145" s="99"/>
      <c r="G145" s="212" t="s">
        <v>12731</v>
      </c>
      <c r="H145" s="99">
        <v>480</v>
      </c>
      <c r="I145" s="99">
        <v>3</v>
      </c>
      <c r="J145" s="13"/>
      <c r="K145" s="13"/>
      <c r="L145" s="13"/>
      <c r="M145" s="13"/>
      <c r="N145" s="13"/>
      <c r="O145" s="230" t="s">
        <v>11787</v>
      </c>
      <c r="P145" s="189" t="s">
        <v>11788</v>
      </c>
      <c r="Q145" s="212" t="s">
        <v>2643</v>
      </c>
      <c r="S145" s="202"/>
      <c r="T145" s="340"/>
    </row>
    <row r="146" spans="1:20" ht="22.5" customHeight="1">
      <c r="A146" s="99" t="s">
        <v>151</v>
      </c>
      <c r="B146" s="99" t="s">
        <v>79</v>
      </c>
      <c r="C146" s="107" t="s">
        <v>352</v>
      </c>
      <c r="D146" s="99">
        <v>5</v>
      </c>
      <c r="E146" s="99">
        <v>7</v>
      </c>
      <c r="F146" s="99">
        <v>5</v>
      </c>
      <c r="G146" s="214" t="s">
        <v>353</v>
      </c>
      <c r="H146" s="99">
        <v>473</v>
      </c>
      <c r="I146" s="99">
        <v>3</v>
      </c>
      <c r="J146" s="13"/>
      <c r="K146" s="13"/>
      <c r="L146" s="13"/>
      <c r="M146" s="13"/>
      <c r="N146" s="15"/>
      <c r="O146" s="230" t="s">
        <v>3865</v>
      </c>
      <c r="P146" s="189" t="s">
        <v>3880</v>
      </c>
      <c r="S146" s="202"/>
      <c r="T146" s="340"/>
    </row>
    <row r="147" spans="1:20" ht="22.5" customHeight="1">
      <c r="B147" s="99" t="s">
        <v>79</v>
      </c>
      <c r="C147" s="107" t="s">
        <v>354</v>
      </c>
      <c r="D147" s="99">
        <v>5</v>
      </c>
      <c r="E147" s="99">
        <v>7</v>
      </c>
      <c r="F147" s="99">
        <v>5</v>
      </c>
      <c r="G147" s="214" t="s">
        <v>355</v>
      </c>
      <c r="H147" s="99">
        <v>473</v>
      </c>
      <c r="I147" s="99">
        <v>4</v>
      </c>
      <c r="J147" s="13"/>
      <c r="K147" s="13"/>
      <c r="L147" s="15"/>
      <c r="M147" s="15"/>
      <c r="N147" s="15"/>
      <c r="O147" s="230" t="s">
        <v>356</v>
      </c>
      <c r="P147" s="189" t="s">
        <v>3881</v>
      </c>
      <c r="S147" s="202"/>
      <c r="T147" s="340"/>
    </row>
    <row r="148" spans="1:20" ht="22.5" customHeight="1">
      <c r="B148" s="99" t="s">
        <v>79</v>
      </c>
      <c r="C148" s="107" t="s">
        <v>357</v>
      </c>
      <c r="D148" s="99">
        <v>5</v>
      </c>
      <c r="E148" s="99">
        <v>7</v>
      </c>
      <c r="F148" s="99"/>
      <c r="G148" s="214" t="s">
        <v>358</v>
      </c>
      <c r="H148" s="99">
        <v>473</v>
      </c>
      <c r="I148" s="99">
        <v>3</v>
      </c>
      <c r="J148" s="13"/>
      <c r="K148" s="13"/>
      <c r="L148" s="15"/>
      <c r="M148" s="15"/>
      <c r="N148" s="15"/>
      <c r="O148" s="230" t="s">
        <v>3882</v>
      </c>
      <c r="P148" s="189" t="s">
        <v>3883</v>
      </c>
      <c r="S148" s="202"/>
      <c r="T148" s="340"/>
    </row>
    <row r="149" spans="1:20" ht="22.5" customHeight="1">
      <c r="A149" s="99" t="s">
        <v>30</v>
      </c>
      <c r="B149" s="99" t="s">
        <v>79</v>
      </c>
      <c r="C149" s="107" t="s">
        <v>359</v>
      </c>
      <c r="D149" s="99"/>
      <c r="E149" s="99"/>
      <c r="F149" s="99"/>
      <c r="G149" s="214" t="s">
        <v>6715</v>
      </c>
      <c r="H149" s="99">
        <v>470</v>
      </c>
      <c r="I149" s="99">
        <v>6</v>
      </c>
      <c r="J149" s="13"/>
      <c r="K149" s="13"/>
      <c r="L149" s="15"/>
      <c r="M149" s="15"/>
      <c r="N149" s="15"/>
      <c r="O149" s="107" t="s">
        <v>3884</v>
      </c>
      <c r="P149" s="189" t="s">
        <v>3885</v>
      </c>
      <c r="Q149" s="214" t="s">
        <v>360</v>
      </c>
      <c r="R149" s="212" t="s">
        <v>13184</v>
      </c>
      <c r="S149" s="247"/>
      <c r="T149" s="340"/>
    </row>
    <row r="150" spans="1:20" ht="22.5" customHeight="1">
      <c r="A150" s="99" t="s">
        <v>25</v>
      </c>
      <c r="B150" s="99" t="s">
        <v>79</v>
      </c>
      <c r="C150" s="107" t="s">
        <v>4248</v>
      </c>
      <c r="D150" s="99">
        <v>4</v>
      </c>
      <c r="E150" s="99">
        <v>6</v>
      </c>
      <c r="F150" s="99"/>
      <c r="G150" s="214" t="s">
        <v>6716</v>
      </c>
      <c r="H150" s="99">
        <v>470</v>
      </c>
      <c r="I150" s="99">
        <v>7</v>
      </c>
      <c r="J150" s="13"/>
      <c r="K150" s="13"/>
      <c r="L150" s="13"/>
      <c r="M150" s="13"/>
      <c r="N150" s="15"/>
      <c r="O150" s="230" t="s">
        <v>118</v>
      </c>
      <c r="P150" s="189" t="s">
        <v>3886</v>
      </c>
      <c r="Q150" s="214" t="s">
        <v>12304</v>
      </c>
      <c r="S150" s="202"/>
      <c r="T150" s="343" t="s">
        <v>3887</v>
      </c>
    </row>
    <row r="151" spans="1:20" ht="22.5" customHeight="1">
      <c r="A151" s="99" t="s">
        <v>27</v>
      </c>
      <c r="B151" s="99" t="s">
        <v>79</v>
      </c>
      <c r="C151" s="107" t="s">
        <v>361</v>
      </c>
      <c r="D151" s="99">
        <v>5</v>
      </c>
      <c r="E151" s="99">
        <v>7</v>
      </c>
      <c r="F151" s="99">
        <v>5</v>
      </c>
      <c r="G151" s="214" t="s">
        <v>362</v>
      </c>
      <c r="H151" s="99">
        <v>470</v>
      </c>
      <c r="I151" s="99">
        <v>6</v>
      </c>
      <c r="J151" s="13"/>
      <c r="K151" s="13"/>
      <c r="L151" s="13"/>
      <c r="M151" s="13"/>
      <c r="N151" s="15"/>
      <c r="O151" s="230" t="s">
        <v>3888</v>
      </c>
      <c r="P151" s="189" t="s">
        <v>140</v>
      </c>
      <c r="Q151" s="214" t="s">
        <v>104</v>
      </c>
      <c r="S151" s="202"/>
      <c r="T151" s="340"/>
    </row>
    <row r="152" spans="1:20" ht="22.5" customHeight="1">
      <c r="A152" s="99" t="s">
        <v>4249</v>
      </c>
      <c r="B152" s="99" t="s">
        <v>3663</v>
      </c>
      <c r="C152" s="107" t="s">
        <v>4250</v>
      </c>
      <c r="D152" s="99"/>
      <c r="E152" s="99"/>
      <c r="F152" s="99"/>
      <c r="G152" s="219" t="s">
        <v>6717</v>
      </c>
      <c r="H152" s="99">
        <v>470</v>
      </c>
      <c r="I152" s="99">
        <v>6</v>
      </c>
      <c r="J152" s="13"/>
      <c r="K152" s="13"/>
      <c r="L152" s="13"/>
      <c r="M152" s="13"/>
      <c r="N152" s="13"/>
      <c r="O152" s="107" t="s">
        <v>3884</v>
      </c>
      <c r="P152" s="189" t="s">
        <v>3889</v>
      </c>
      <c r="Q152" s="212"/>
      <c r="R152" s="212"/>
      <c r="S152" s="202"/>
      <c r="T152" s="340"/>
    </row>
    <row r="153" spans="1:20" ht="22.5" customHeight="1">
      <c r="A153" s="99" t="s">
        <v>11705</v>
      </c>
      <c r="B153" s="99" t="s">
        <v>79</v>
      </c>
      <c r="C153" s="107" t="s">
        <v>11885</v>
      </c>
      <c r="D153" s="99">
        <v>4</v>
      </c>
      <c r="E153" s="99">
        <v>6</v>
      </c>
      <c r="F153" s="99"/>
      <c r="G153" s="212" t="s">
        <v>12733</v>
      </c>
      <c r="H153" s="99">
        <v>470</v>
      </c>
      <c r="I153" s="99">
        <v>4</v>
      </c>
      <c r="J153" s="13"/>
      <c r="K153" s="13"/>
      <c r="L153" s="13"/>
      <c r="M153" s="13"/>
      <c r="N153" s="13"/>
      <c r="O153" s="230" t="s">
        <v>11715</v>
      </c>
      <c r="P153" s="189" t="s">
        <v>131</v>
      </c>
      <c r="Q153" s="212" t="s">
        <v>765</v>
      </c>
      <c r="S153" s="202"/>
      <c r="T153" s="340"/>
    </row>
    <row r="154" spans="1:20" ht="22.5" customHeight="1">
      <c r="A154" s="99" t="s">
        <v>98</v>
      </c>
      <c r="B154" s="99" t="s">
        <v>79</v>
      </c>
      <c r="C154" s="107" t="s">
        <v>363</v>
      </c>
      <c r="D154" s="99" t="s">
        <v>4251</v>
      </c>
      <c r="E154" s="99"/>
      <c r="F154" s="99"/>
      <c r="G154" s="214" t="s">
        <v>6693</v>
      </c>
      <c r="H154" s="99">
        <v>462</v>
      </c>
      <c r="I154" s="99">
        <v>4</v>
      </c>
      <c r="J154" s="13"/>
      <c r="K154" s="15"/>
      <c r="L154" s="15"/>
      <c r="M154" s="15"/>
      <c r="N154" s="15"/>
      <c r="O154" s="107" t="s">
        <v>11716</v>
      </c>
      <c r="P154" s="189" t="s">
        <v>3890</v>
      </c>
      <c r="S154" s="202"/>
      <c r="T154" s="213" t="s">
        <v>3891</v>
      </c>
    </row>
    <row r="155" spans="1:20" ht="22.5" customHeight="1">
      <c r="A155" s="99" t="s">
        <v>27</v>
      </c>
      <c r="B155" s="99" t="s">
        <v>79</v>
      </c>
      <c r="C155" s="107" t="s">
        <v>13169</v>
      </c>
      <c r="D155" s="99" t="s">
        <v>4251</v>
      </c>
      <c r="E155" s="99"/>
      <c r="F155" s="99"/>
      <c r="G155" s="214" t="s">
        <v>6693</v>
      </c>
      <c r="H155" s="99">
        <v>460</v>
      </c>
      <c r="I155" s="99">
        <v>4</v>
      </c>
      <c r="J155" s="13"/>
      <c r="K155" s="15"/>
      <c r="L155" s="15"/>
      <c r="M155" s="15"/>
      <c r="N155" s="15"/>
      <c r="O155" s="107" t="s">
        <v>11716</v>
      </c>
      <c r="P155" s="189" t="s">
        <v>3892</v>
      </c>
      <c r="S155" s="202"/>
      <c r="T155" s="340"/>
    </row>
    <row r="156" spans="1:20" ht="22.5" customHeight="1">
      <c r="A156" s="99" t="s">
        <v>37</v>
      </c>
      <c r="B156" s="99" t="s">
        <v>4225</v>
      </c>
      <c r="C156" s="107" t="s">
        <v>4252</v>
      </c>
      <c r="D156" s="99">
        <v>3</v>
      </c>
      <c r="E156" s="99">
        <v>5</v>
      </c>
      <c r="F156" s="99">
        <v>3</v>
      </c>
      <c r="G156" s="212" t="s">
        <v>364</v>
      </c>
      <c r="H156" s="99">
        <v>460</v>
      </c>
      <c r="I156" s="99">
        <v>3</v>
      </c>
      <c r="J156" s="22"/>
      <c r="K156" s="82"/>
      <c r="L156" s="22"/>
      <c r="M156" s="82"/>
      <c r="N156" s="82"/>
      <c r="O156" s="230" t="s">
        <v>3684</v>
      </c>
      <c r="P156" s="189" t="s">
        <v>121</v>
      </c>
      <c r="Q156" s="212" t="s">
        <v>12234</v>
      </c>
      <c r="R156" s="240"/>
      <c r="S156" s="240"/>
      <c r="T156" s="347"/>
    </row>
    <row r="157" spans="1:20" ht="22.5" customHeight="1">
      <c r="A157" s="99" t="s">
        <v>34</v>
      </c>
      <c r="B157" s="99" t="s">
        <v>79</v>
      </c>
      <c r="C157" s="107" t="s">
        <v>365</v>
      </c>
      <c r="D157" s="99">
        <v>4</v>
      </c>
      <c r="E157" s="99">
        <v>6</v>
      </c>
      <c r="F157" s="99"/>
      <c r="G157" s="214" t="s">
        <v>6718</v>
      </c>
      <c r="H157" s="99">
        <v>460</v>
      </c>
      <c r="I157" s="99">
        <v>7</v>
      </c>
      <c r="J157" s="13"/>
      <c r="K157" s="15"/>
      <c r="L157" s="15"/>
      <c r="M157" s="15"/>
      <c r="N157" s="15"/>
      <c r="O157" s="230" t="s">
        <v>3865</v>
      </c>
      <c r="P157" s="189" t="s">
        <v>3893</v>
      </c>
      <c r="Q157" s="214" t="s">
        <v>6730</v>
      </c>
      <c r="S157" s="202"/>
      <c r="T157" s="340"/>
    </row>
    <row r="158" spans="1:20" ht="22.5" customHeight="1">
      <c r="A158" s="99" t="s">
        <v>90</v>
      </c>
      <c r="B158" s="99" t="s">
        <v>4225</v>
      </c>
      <c r="C158" s="107" t="s">
        <v>4253</v>
      </c>
      <c r="D158" s="99">
        <v>12</v>
      </c>
      <c r="E158" s="99">
        <v>12</v>
      </c>
      <c r="F158" s="99"/>
      <c r="G158" s="212" t="s">
        <v>12843</v>
      </c>
      <c r="H158" s="99">
        <v>460</v>
      </c>
      <c r="I158" s="99">
        <v>1</v>
      </c>
      <c r="J158" s="13"/>
      <c r="K158" s="13"/>
      <c r="L158" s="13"/>
      <c r="M158" s="13"/>
      <c r="N158" s="13"/>
      <c r="O158" s="268" t="s">
        <v>3894</v>
      </c>
      <c r="P158" s="189" t="s">
        <v>3895</v>
      </c>
      <c r="Q158" s="212"/>
      <c r="R158" s="212"/>
      <c r="S158" s="202"/>
      <c r="T158" s="340"/>
    </row>
    <row r="159" spans="1:20" ht="22.5" customHeight="1">
      <c r="A159" s="177" t="s">
        <v>11418</v>
      </c>
      <c r="B159" s="99" t="s">
        <v>11426</v>
      </c>
      <c r="C159" s="107" t="s">
        <v>11537</v>
      </c>
      <c r="D159" s="99">
        <v>12</v>
      </c>
      <c r="E159" s="99">
        <v>12</v>
      </c>
      <c r="F159" s="99"/>
      <c r="G159" s="212" t="s">
        <v>11422</v>
      </c>
      <c r="H159" s="99">
        <v>460</v>
      </c>
      <c r="I159" s="99">
        <v>9</v>
      </c>
      <c r="J159" s="13"/>
      <c r="K159" s="13"/>
      <c r="L159" s="13"/>
      <c r="M159" s="13"/>
      <c r="N159" s="13"/>
      <c r="O159" s="230" t="s">
        <v>11423</v>
      </c>
      <c r="P159" s="189" t="s">
        <v>11424</v>
      </c>
      <c r="Q159" s="212" t="s">
        <v>11425</v>
      </c>
      <c r="S159" s="202"/>
      <c r="T159" s="340"/>
    </row>
    <row r="160" spans="1:20" ht="22.5" customHeight="1">
      <c r="B160" s="99" t="s">
        <v>79</v>
      </c>
      <c r="C160" s="107" t="s">
        <v>366</v>
      </c>
      <c r="D160" s="99">
        <v>4</v>
      </c>
      <c r="E160" s="99">
        <v>6</v>
      </c>
      <c r="F160" s="99"/>
      <c r="G160" s="214" t="s">
        <v>367</v>
      </c>
      <c r="H160" s="99">
        <v>456</v>
      </c>
      <c r="I160" s="99">
        <v>3</v>
      </c>
      <c r="J160" s="13"/>
      <c r="K160" s="13"/>
      <c r="L160" s="13"/>
      <c r="M160" s="13"/>
      <c r="N160" s="13"/>
      <c r="O160" s="230" t="s">
        <v>3896</v>
      </c>
      <c r="P160" s="189" t="s">
        <v>3897</v>
      </c>
      <c r="S160" s="202"/>
      <c r="T160" s="340"/>
    </row>
    <row r="161" spans="1:20" ht="22.5" customHeight="1">
      <c r="B161" s="99" t="s">
        <v>79</v>
      </c>
      <c r="C161" s="107" t="s">
        <v>4254</v>
      </c>
      <c r="D161" s="99">
        <v>4</v>
      </c>
      <c r="E161" s="99">
        <v>6</v>
      </c>
      <c r="F161" s="99">
        <v>4</v>
      </c>
      <c r="G161" s="214" t="s">
        <v>6719</v>
      </c>
      <c r="H161" s="99">
        <v>451</v>
      </c>
      <c r="I161" s="99">
        <v>2</v>
      </c>
      <c r="J161" s="13"/>
      <c r="K161" s="15"/>
      <c r="L161" s="15"/>
      <c r="M161" s="15"/>
      <c r="N161" s="15"/>
      <c r="O161" s="230" t="s">
        <v>3898</v>
      </c>
      <c r="P161" s="189" t="s">
        <v>3899</v>
      </c>
      <c r="Q161" s="214" t="s">
        <v>12305</v>
      </c>
      <c r="R161" s="214" t="s">
        <v>12306</v>
      </c>
      <c r="S161" s="212"/>
      <c r="T161" s="343" t="s">
        <v>3900</v>
      </c>
    </row>
    <row r="162" spans="1:20" ht="22.5" customHeight="1">
      <c r="A162" s="99" t="s">
        <v>98</v>
      </c>
      <c r="B162" s="99" t="s">
        <v>79</v>
      </c>
      <c r="C162" s="107" t="s">
        <v>368</v>
      </c>
      <c r="D162" s="99" t="s">
        <v>4245</v>
      </c>
      <c r="E162" s="99"/>
      <c r="F162" s="99"/>
      <c r="G162" s="214" t="s">
        <v>6693</v>
      </c>
      <c r="H162" s="99">
        <v>451</v>
      </c>
      <c r="I162" s="99">
        <v>4</v>
      </c>
      <c r="J162" s="13"/>
      <c r="K162" s="13"/>
      <c r="L162" s="13"/>
      <c r="M162" s="13"/>
      <c r="N162" s="13"/>
      <c r="O162" s="107" t="s">
        <v>11716</v>
      </c>
      <c r="P162" s="189" t="s">
        <v>3901</v>
      </c>
      <c r="S162" s="202"/>
      <c r="T162" s="99" t="s">
        <v>3902</v>
      </c>
    </row>
    <row r="163" spans="1:20" ht="22.5" customHeight="1">
      <c r="A163" s="99" t="s">
        <v>49</v>
      </c>
      <c r="B163" s="99" t="s">
        <v>79</v>
      </c>
      <c r="C163" s="107" t="s">
        <v>369</v>
      </c>
      <c r="D163" s="99" t="s">
        <v>4255</v>
      </c>
      <c r="E163" s="99"/>
      <c r="F163" s="99"/>
      <c r="G163" s="214" t="s">
        <v>6693</v>
      </c>
      <c r="H163" s="99">
        <v>451</v>
      </c>
      <c r="I163" s="99">
        <v>4</v>
      </c>
      <c r="J163" s="13"/>
      <c r="K163" s="13"/>
      <c r="L163" s="13"/>
      <c r="M163" s="13"/>
      <c r="N163" s="13"/>
      <c r="O163" s="107" t="s">
        <v>11716</v>
      </c>
      <c r="P163" s="189" t="s">
        <v>3903</v>
      </c>
      <c r="S163" s="202"/>
      <c r="T163" s="99" t="s">
        <v>3904</v>
      </c>
    </row>
    <row r="164" spans="1:20" ht="22.5" customHeight="1">
      <c r="A164" s="99" t="s">
        <v>37</v>
      </c>
      <c r="B164" s="99" t="s">
        <v>4225</v>
      </c>
      <c r="C164" s="107" t="s">
        <v>11538</v>
      </c>
      <c r="D164" s="99"/>
      <c r="E164" s="99"/>
      <c r="F164" s="99"/>
      <c r="G164" s="214" t="s">
        <v>6720</v>
      </c>
      <c r="H164" s="99">
        <v>450</v>
      </c>
      <c r="I164" s="99">
        <v>5</v>
      </c>
      <c r="J164" s="13"/>
      <c r="K164" s="43"/>
      <c r="L164" s="13"/>
      <c r="M164" s="43"/>
      <c r="N164" s="43"/>
      <c r="O164" s="107" t="s">
        <v>3884</v>
      </c>
      <c r="P164" s="189" t="s">
        <v>3905</v>
      </c>
      <c r="Q164" s="212" t="s">
        <v>189</v>
      </c>
      <c r="R164" s="237"/>
      <c r="S164" s="240"/>
      <c r="T164" s="345"/>
    </row>
    <row r="165" spans="1:20" ht="22.5" customHeight="1">
      <c r="A165" s="99">
        <v>3</v>
      </c>
      <c r="B165" s="99" t="s">
        <v>79</v>
      </c>
      <c r="C165" s="107" t="s">
        <v>4256</v>
      </c>
      <c r="D165" s="99">
        <v>5</v>
      </c>
      <c r="E165" s="99">
        <v>7</v>
      </c>
      <c r="F165" s="99"/>
      <c r="G165" s="214" t="s">
        <v>370</v>
      </c>
      <c r="H165" s="99">
        <v>450</v>
      </c>
      <c r="I165" s="99">
        <v>6</v>
      </c>
      <c r="J165" s="13"/>
      <c r="K165" s="13"/>
      <c r="L165" s="13"/>
      <c r="M165" s="13"/>
      <c r="N165" s="15"/>
      <c r="O165" s="230" t="s">
        <v>3906</v>
      </c>
      <c r="P165" s="189" t="s">
        <v>3907</v>
      </c>
      <c r="S165" s="202"/>
      <c r="T165" s="340"/>
    </row>
    <row r="166" spans="1:20" ht="22.5" customHeight="1">
      <c r="A166" s="99">
        <v>1</v>
      </c>
      <c r="B166" s="99" t="s">
        <v>79</v>
      </c>
      <c r="C166" s="107" t="s">
        <v>371</v>
      </c>
      <c r="D166" s="99">
        <v>5</v>
      </c>
      <c r="E166" s="99">
        <v>7</v>
      </c>
      <c r="F166" s="99">
        <v>5</v>
      </c>
      <c r="G166" s="214" t="s">
        <v>372</v>
      </c>
      <c r="H166" s="99">
        <v>440</v>
      </c>
      <c r="I166" s="99">
        <v>6</v>
      </c>
      <c r="J166" s="13"/>
      <c r="K166" s="15"/>
      <c r="L166" s="15"/>
      <c r="M166" s="15"/>
      <c r="N166" s="15"/>
      <c r="O166" s="230" t="s">
        <v>3908</v>
      </c>
      <c r="P166" s="189" t="s">
        <v>3909</v>
      </c>
      <c r="Q166" s="214" t="s">
        <v>12230</v>
      </c>
      <c r="S166" s="202"/>
      <c r="T166" s="340"/>
    </row>
    <row r="167" spans="1:20" ht="22.5" customHeight="1">
      <c r="B167" s="99" t="s">
        <v>79</v>
      </c>
      <c r="C167" s="107" t="s">
        <v>373</v>
      </c>
      <c r="D167" s="99">
        <v>4</v>
      </c>
      <c r="E167" s="99">
        <v>6</v>
      </c>
      <c r="F167" s="99">
        <v>4</v>
      </c>
      <c r="G167" s="214" t="s">
        <v>167</v>
      </c>
      <c r="H167" s="99">
        <v>440</v>
      </c>
      <c r="I167" s="99">
        <v>3</v>
      </c>
      <c r="J167" s="13"/>
      <c r="K167" s="15"/>
      <c r="L167" s="15"/>
      <c r="M167" s="15"/>
      <c r="N167" s="15"/>
      <c r="O167" s="230" t="s">
        <v>3910</v>
      </c>
      <c r="P167" s="189" t="s">
        <v>3897</v>
      </c>
      <c r="S167" s="202"/>
      <c r="T167" s="340"/>
    </row>
    <row r="168" spans="1:20" ht="22.5" customHeight="1">
      <c r="B168" s="99" t="s">
        <v>79</v>
      </c>
      <c r="C168" s="107" t="s">
        <v>374</v>
      </c>
      <c r="D168" s="99">
        <v>4</v>
      </c>
      <c r="E168" s="99">
        <v>6</v>
      </c>
      <c r="F168" s="99">
        <v>4</v>
      </c>
      <c r="G168" s="214" t="s">
        <v>374</v>
      </c>
      <c r="H168" s="99">
        <v>440</v>
      </c>
      <c r="I168" s="99">
        <v>5</v>
      </c>
      <c r="J168" s="13"/>
      <c r="K168" s="15"/>
      <c r="L168" s="15"/>
      <c r="M168" s="15"/>
      <c r="N168" s="15"/>
      <c r="O168" s="230" t="s">
        <v>3911</v>
      </c>
      <c r="P168" s="189" t="s">
        <v>136</v>
      </c>
      <c r="Q168" s="214" t="s">
        <v>12307</v>
      </c>
      <c r="R168" s="214" t="s">
        <v>104</v>
      </c>
      <c r="S168" s="212"/>
      <c r="T168" s="343" t="s">
        <v>3912</v>
      </c>
    </row>
    <row r="169" spans="1:20" ht="22.5" customHeight="1">
      <c r="A169" s="99" t="s">
        <v>35</v>
      </c>
      <c r="B169" s="99" t="s">
        <v>79</v>
      </c>
      <c r="C169" s="107" t="s">
        <v>375</v>
      </c>
      <c r="G169" s="214" t="s">
        <v>6721</v>
      </c>
      <c r="H169" s="99">
        <v>420</v>
      </c>
      <c r="I169" s="99">
        <v>5</v>
      </c>
      <c r="J169" s="13"/>
      <c r="K169" s="13"/>
      <c r="L169" s="13"/>
      <c r="M169" s="13"/>
      <c r="N169" s="13"/>
      <c r="O169" s="107" t="s">
        <v>3884</v>
      </c>
      <c r="P169" s="189" t="s">
        <v>3905</v>
      </c>
      <c r="Q169" s="214" t="s">
        <v>274</v>
      </c>
      <c r="R169" s="247" t="s">
        <v>275</v>
      </c>
      <c r="S169" s="247"/>
      <c r="T169" s="340"/>
    </row>
    <row r="170" spans="1:20" ht="22.5" customHeight="1">
      <c r="A170" s="99" t="s">
        <v>37</v>
      </c>
      <c r="B170" s="99" t="s">
        <v>4257</v>
      </c>
      <c r="C170" s="107" t="s">
        <v>376</v>
      </c>
      <c r="D170" s="99"/>
      <c r="E170" s="99"/>
      <c r="F170" s="99"/>
      <c r="G170" s="214" t="s">
        <v>6722</v>
      </c>
      <c r="H170" s="99">
        <v>400</v>
      </c>
      <c r="I170" s="99">
        <v>3</v>
      </c>
      <c r="J170" s="13"/>
      <c r="K170" s="13"/>
      <c r="L170" s="13"/>
      <c r="M170" s="13"/>
      <c r="N170" s="13"/>
      <c r="O170" s="107" t="s">
        <v>3913</v>
      </c>
      <c r="P170" s="189" t="s">
        <v>3914</v>
      </c>
      <c r="Q170" s="334"/>
      <c r="R170" s="240"/>
      <c r="S170" s="240"/>
      <c r="T170" s="346"/>
    </row>
    <row r="171" spans="1:20" ht="22.5" customHeight="1">
      <c r="A171" s="99" t="s">
        <v>25</v>
      </c>
      <c r="B171" s="99" t="s">
        <v>85</v>
      </c>
      <c r="C171" s="107" t="s">
        <v>4258</v>
      </c>
      <c r="D171" s="99">
        <v>4</v>
      </c>
      <c r="E171" s="99">
        <v>6</v>
      </c>
      <c r="F171" s="99"/>
      <c r="G171" s="214" t="s">
        <v>12273</v>
      </c>
      <c r="H171" s="99">
        <v>400</v>
      </c>
      <c r="I171" s="99">
        <v>7</v>
      </c>
      <c r="J171" s="13"/>
      <c r="K171" s="13"/>
      <c r="L171" s="13"/>
      <c r="M171" s="13"/>
      <c r="N171" s="15"/>
      <c r="O171" s="230" t="s">
        <v>3915</v>
      </c>
      <c r="P171" s="189" t="s">
        <v>3916</v>
      </c>
      <c r="Q171" s="214" t="s">
        <v>12304</v>
      </c>
      <c r="S171" s="202"/>
      <c r="T171" s="343" t="s">
        <v>3917</v>
      </c>
    </row>
    <row r="172" spans="1:20" ht="22.5" customHeight="1">
      <c r="B172" s="99" t="s">
        <v>85</v>
      </c>
      <c r="C172" s="107" t="s">
        <v>377</v>
      </c>
      <c r="D172" s="99">
        <v>4</v>
      </c>
      <c r="E172" s="99">
        <v>6</v>
      </c>
      <c r="F172" s="99"/>
      <c r="G172" s="214" t="s">
        <v>378</v>
      </c>
      <c r="H172" s="99">
        <v>390</v>
      </c>
      <c r="I172" s="99">
        <v>4</v>
      </c>
      <c r="J172" s="13"/>
      <c r="K172" s="13"/>
      <c r="L172" s="13"/>
      <c r="M172" s="13"/>
      <c r="N172" s="15"/>
      <c r="O172" s="230" t="s">
        <v>3918</v>
      </c>
      <c r="P172" s="189" t="s">
        <v>3919</v>
      </c>
      <c r="Q172" s="214" t="s">
        <v>89</v>
      </c>
      <c r="S172" s="202"/>
      <c r="T172" s="340"/>
    </row>
    <row r="173" spans="1:20" ht="22.5" customHeight="1">
      <c r="A173" s="99" t="s">
        <v>27</v>
      </c>
      <c r="B173" s="99" t="s">
        <v>85</v>
      </c>
      <c r="C173" s="107" t="s">
        <v>379</v>
      </c>
      <c r="D173" s="99" t="s">
        <v>4259</v>
      </c>
      <c r="E173" s="99"/>
      <c r="F173" s="99"/>
      <c r="G173" s="214" t="s">
        <v>6693</v>
      </c>
      <c r="H173" s="99">
        <v>390</v>
      </c>
      <c r="I173" s="99">
        <v>4</v>
      </c>
      <c r="J173" s="13"/>
      <c r="K173" s="13"/>
      <c r="L173" s="13"/>
      <c r="M173" s="13"/>
      <c r="N173" s="15"/>
      <c r="O173" s="107" t="s">
        <v>11716</v>
      </c>
      <c r="P173" s="189" t="s">
        <v>3920</v>
      </c>
      <c r="S173" s="202"/>
      <c r="T173" s="213" t="s">
        <v>3921</v>
      </c>
    </row>
    <row r="174" spans="1:20" ht="22.5" customHeight="1">
      <c r="B174" s="99" t="s">
        <v>85</v>
      </c>
      <c r="C174" s="107" t="s">
        <v>380</v>
      </c>
      <c r="D174" s="99">
        <v>9</v>
      </c>
      <c r="E174" s="99">
        <v>9</v>
      </c>
      <c r="F174" s="99"/>
      <c r="G174" s="214" t="s">
        <v>6723</v>
      </c>
      <c r="H174" s="99">
        <v>390</v>
      </c>
      <c r="I174" s="99">
        <v>2</v>
      </c>
      <c r="J174" s="13"/>
      <c r="K174" s="13"/>
      <c r="L174" s="13"/>
      <c r="M174" s="13"/>
      <c r="N174" s="13"/>
      <c r="O174" s="230" t="s">
        <v>3922</v>
      </c>
      <c r="P174" s="189" t="s">
        <v>3809</v>
      </c>
      <c r="S174" s="202"/>
      <c r="T174" s="340"/>
    </row>
    <row r="175" spans="1:20" ht="22.5" customHeight="1">
      <c r="A175" s="99" t="s">
        <v>34</v>
      </c>
      <c r="B175" s="99" t="s">
        <v>85</v>
      </c>
      <c r="C175" s="107" t="s">
        <v>381</v>
      </c>
      <c r="D175" s="99">
        <v>4</v>
      </c>
      <c r="E175" s="99">
        <v>6</v>
      </c>
      <c r="F175" s="99"/>
      <c r="G175" s="214" t="s">
        <v>6724</v>
      </c>
      <c r="H175" s="99">
        <v>390</v>
      </c>
      <c r="I175" s="99">
        <v>8</v>
      </c>
      <c r="J175" s="13"/>
      <c r="K175" s="13"/>
      <c r="L175" s="15"/>
      <c r="M175" s="15"/>
      <c r="N175" s="15"/>
      <c r="O175" s="230" t="s">
        <v>3923</v>
      </c>
      <c r="P175" s="189" t="s">
        <v>3924</v>
      </c>
      <c r="Q175" s="214" t="s">
        <v>382</v>
      </c>
      <c r="R175" s="214" t="s">
        <v>383</v>
      </c>
      <c r="S175" s="202"/>
      <c r="T175" s="340"/>
    </row>
    <row r="176" spans="1:20" ht="22.5" customHeight="1">
      <c r="A176" s="99" t="s">
        <v>4339</v>
      </c>
      <c r="B176" s="99" t="s">
        <v>85</v>
      </c>
      <c r="C176" s="107" t="s">
        <v>384</v>
      </c>
      <c r="D176" s="99">
        <v>11</v>
      </c>
      <c r="E176" s="99">
        <v>11</v>
      </c>
      <c r="F176" s="99">
        <v>11</v>
      </c>
      <c r="G176" s="214" t="s">
        <v>385</v>
      </c>
      <c r="H176" s="99">
        <v>390</v>
      </c>
      <c r="I176" s="99">
        <v>5</v>
      </c>
      <c r="J176" s="13"/>
      <c r="K176" s="13"/>
      <c r="L176" s="13"/>
      <c r="M176" s="13"/>
      <c r="N176" s="13"/>
      <c r="O176" s="230" t="s">
        <v>3925</v>
      </c>
      <c r="P176" s="189" t="s">
        <v>5251</v>
      </c>
      <c r="Q176" s="214" t="s">
        <v>75</v>
      </c>
      <c r="S176" s="202"/>
      <c r="T176" s="340"/>
    </row>
    <row r="177" spans="1:20" ht="22.5" customHeight="1">
      <c r="A177" s="99" t="s">
        <v>34</v>
      </c>
      <c r="B177" s="99" t="s">
        <v>85</v>
      </c>
      <c r="C177" s="107" t="s">
        <v>11539</v>
      </c>
      <c r="D177" s="99">
        <v>4</v>
      </c>
      <c r="E177" s="99">
        <v>6</v>
      </c>
      <c r="F177" s="99"/>
      <c r="G177" s="214" t="s">
        <v>6725</v>
      </c>
      <c r="H177" s="99">
        <v>390</v>
      </c>
      <c r="I177" s="99">
        <v>6</v>
      </c>
      <c r="J177" s="13"/>
      <c r="K177" s="15"/>
      <c r="L177" s="15"/>
      <c r="M177" s="15"/>
      <c r="N177" s="15"/>
      <c r="O177" s="230" t="s">
        <v>3926</v>
      </c>
      <c r="P177" s="189" t="s">
        <v>3927</v>
      </c>
      <c r="S177" s="202"/>
      <c r="T177" s="340"/>
    </row>
    <row r="178" spans="1:20" ht="22.5" customHeight="1">
      <c r="A178" s="99" t="s">
        <v>49</v>
      </c>
      <c r="B178" s="99" t="s">
        <v>85</v>
      </c>
      <c r="C178" s="107" t="s">
        <v>386</v>
      </c>
      <c r="D178" s="99" t="s">
        <v>4260</v>
      </c>
      <c r="E178" s="99"/>
      <c r="F178" s="99"/>
      <c r="G178" s="214" t="s">
        <v>6693</v>
      </c>
      <c r="H178" s="99">
        <v>390</v>
      </c>
      <c r="I178" s="99">
        <v>4</v>
      </c>
      <c r="J178" s="13"/>
      <c r="K178" s="13"/>
      <c r="L178" s="13"/>
      <c r="M178" s="13"/>
      <c r="N178" s="13"/>
      <c r="O178" s="107" t="s">
        <v>11716</v>
      </c>
      <c r="P178" s="189" t="s">
        <v>3928</v>
      </c>
      <c r="S178" s="202"/>
      <c r="T178" s="213" t="s">
        <v>3929</v>
      </c>
    </row>
    <row r="179" spans="1:20" ht="22.5" customHeight="1">
      <c r="A179" s="99" t="s">
        <v>11148</v>
      </c>
      <c r="B179" s="99" t="s">
        <v>11174</v>
      </c>
      <c r="C179" s="107" t="s">
        <v>11173</v>
      </c>
      <c r="D179" s="99">
        <v>3</v>
      </c>
      <c r="E179" s="99">
        <v>5</v>
      </c>
      <c r="F179" s="99"/>
      <c r="G179" s="212" t="s">
        <v>12734</v>
      </c>
      <c r="H179" s="99">
        <v>390</v>
      </c>
      <c r="I179" s="196">
        <v>5</v>
      </c>
      <c r="J179" s="3"/>
      <c r="K179" s="3"/>
      <c r="L179" s="3"/>
      <c r="M179" s="3"/>
      <c r="N179" s="3"/>
      <c r="O179" s="230" t="s">
        <v>11176</v>
      </c>
      <c r="P179" s="189" t="s">
        <v>11175</v>
      </c>
      <c r="Q179" s="247"/>
      <c r="S179" s="202"/>
      <c r="T179" s="340"/>
    </row>
    <row r="180" spans="1:20" ht="22.5" customHeight="1">
      <c r="B180" s="99" t="s">
        <v>85</v>
      </c>
      <c r="C180" s="107" t="s">
        <v>387</v>
      </c>
      <c r="D180" s="99">
        <v>4</v>
      </c>
      <c r="E180" s="99">
        <v>6</v>
      </c>
      <c r="F180" s="99">
        <v>4</v>
      </c>
      <c r="G180" s="214" t="s">
        <v>388</v>
      </c>
      <c r="H180" s="99">
        <v>380</v>
      </c>
      <c r="I180" s="99">
        <v>6</v>
      </c>
      <c r="J180" s="13"/>
      <c r="K180" s="15"/>
      <c r="L180" s="15"/>
      <c r="M180" s="15"/>
      <c r="N180" s="15"/>
      <c r="O180" s="230" t="s">
        <v>3926</v>
      </c>
      <c r="P180" s="189" t="s">
        <v>3930</v>
      </c>
      <c r="Q180" s="214" t="s">
        <v>101</v>
      </c>
      <c r="S180" s="202"/>
      <c r="T180" s="340"/>
    </row>
    <row r="181" spans="1:20" ht="22.5" customHeight="1">
      <c r="A181" s="99" t="s">
        <v>90</v>
      </c>
      <c r="B181" s="99" t="s">
        <v>4257</v>
      </c>
      <c r="C181" s="107" t="s">
        <v>389</v>
      </c>
      <c r="D181" s="99">
        <v>12</v>
      </c>
      <c r="E181" s="99">
        <v>12</v>
      </c>
      <c r="F181" s="99"/>
      <c r="G181" s="212" t="s">
        <v>12736</v>
      </c>
      <c r="H181" s="99">
        <v>380</v>
      </c>
      <c r="I181" s="99">
        <v>8</v>
      </c>
      <c r="J181" s="13"/>
      <c r="K181" s="13"/>
      <c r="L181" s="13"/>
      <c r="M181" s="13"/>
      <c r="N181" s="13"/>
      <c r="O181" s="268" t="s">
        <v>3931</v>
      </c>
      <c r="P181" s="189" t="s">
        <v>3932</v>
      </c>
      <c r="Q181" s="212"/>
      <c r="R181" s="212"/>
      <c r="S181" s="202"/>
      <c r="T181" s="340"/>
    </row>
    <row r="182" spans="1:20" ht="22.5" customHeight="1">
      <c r="A182" s="99" t="s">
        <v>90</v>
      </c>
      <c r="B182" s="99" t="s">
        <v>4257</v>
      </c>
      <c r="C182" s="107" t="s">
        <v>4261</v>
      </c>
      <c r="D182" s="99">
        <v>12</v>
      </c>
      <c r="E182" s="99">
        <v>12</v>
      </c>
      <c r="F182" s="99"/>
      <c r="G182" s="212" t="s">
        <v>12737</v>
      </c>
      <c r="H182" s="99">
        <v>380</v>
      </c>
      <c r="I182" s="99">
        <v>8</v>
      </c>
      <c r="J182" s="13"/>
      <c r="K182" s="13"/>
      <c r="L182" s="13"/>
      <c r="M182" s="13"/>
      <c r="N182" s="13"/>
      <c r="O182" s="268" t="s">
        <v>3933</v>
      </c>
      <c r="P182" s="189" t="s">
        <v>3934</v>
      </c>
      <c r="Q182" s="212"/>
      <c r="R182" s="212"/>
      <c r="S182" s="202"/>
      <c r="T182" s="340"/>
    </row>
    <row r="183" spans="1:20" ht="22.5" customHeight="1">
      <c r="B183" s="99" t="s">
        <v>85</v>
      </c>
      <c r="C183" s="107" t="s">
        <v>13170</v>
      </c>
      <c r="D183" s="99">
        <v>4</v>
      </c>
      <c r="E183" s="99">
        <v>6</v>
      </c>
      <c r="F183" s="99"/>
      <c r="G183" s="214" t="s">
        <v>390</v>
      </c>
      <c r="H183" s="99">
        <v>380</v>
      </c>
      <c r="I183" s="99">
        <v>4</v>
      </c>
      <c r="J183" s="13"/>
      <c r="K183" s="15"/>
      <c r="L183" s="15"/>
      <c r="M183" s="15"/>
      <c r="N183" s="15"/>
      <c r="O183" s="230" t="s">
        <v>3935</v>
      </c>
      <c r="P183" s="189" t="s">
        <v>3936</v>
      </c>
      <c r="S183" s="202"/>
      <c r="T183" s="340"/>
    </row>
    <row r="184" spans="1:20" ht="22.5" customHeight="1">
      <c r="A184" s="99" t="s">
        <v>90</v>
      </c>
      <c r="B184" s="99" t="s">
        <v>4257</v>
      </c>
      <c r="C184" s="107" t="s">
        <v>4262</v>
      </c>
      <c r="D184" s="99">
        <v>12</v>
      </c>
      <c r="E184" s="99">
        <v>12</v>
      </c>
      <c r="F184" s="99"/>
      <c r="G184" s="212" t="s">
        <v>12735</v>
      </c>
      <c r="H184" s="99">
        <v>380</v>
      </c>
      <c r="I184" s="99">
        <v>8</v>
      </c>
      <c r="J184" s="13"/>
      <c r="K184" s="13"/>
      <c r="L184" s="13"/>
      <c r="M184" s="13"/>
      <c r="N184" s="13"/>
      <c r="O184" s="268" t="s">
        <v>3937</v>
      </c>
      <c r="P184" s="189" t="s">
        <v>3938</v>
      </c>
      <c r="Q184" s="212"/>
      <c r="R184" s="212"/>
      <c r="S184" s="202"/>
      <c r="T184" s="340"/>
    </row>
    <row r="185" spans="1:20" ht="22.5" customHeight="1">
      <c r="A185" s="99" t="s">
        <v>6263</v>
      </c>
      <c r="B185" s="99" t="s">
        <v>6302</v>
      </c>
      <c r="C185" s="107" t="s">
        <v>6303</v>
      </c>
      <c r="D185" s="99">
        <v>4</v>
      </c>
      <c r="E185" s="99">
        <v>6</v>
      </c>
      <c r="F185" s="99"/>
      <c r="G185" s="212" t="s">
        <v>12738</v>
      </c>
      <c r="H185" s="99">
        <v>380</v>
      </c>
      <c r="I185" s="99">
        <v>3</v>
      </c>
      <c r="J185" s="13"/>
      <c r="K185" s="13"/>
      <c r="L185" s="13"/>
      <c r="M185" s="13"/>
      <c r="N185" s="13"/>
      <c r="O185" s="230" t="s">
        <v>6304</v>
      </c>
      <c r="P185" s="189" t="s">
        <v>6324</v>
      </c>
      <c r="Q185" s="247" t="s">
        <v>6673</v>
      </c>
      <c r="S185" s="202"/>
      <c r="T185" s="340"/>
    </row>
    <row r="186" spans="1:20" ht="22.5" customHeight="1">
      <c r="A186" s="99" t="s">
        <v>30</v>
      </c>
      <c r="B186" s="99" t="s">
        <v>4257</v>
      </c>
      <c r="C186" s="107" t="s">
        <v>4263</v>
      </c>
      <c r="D186" s="99">
        <v>4</v>
      </c>
      <c r="E186" s="99">
        <v>6</v>
      </c>
      <c r="F186" s="99">
        <v>4</v>
      </c>
      <c r="G186" s="214" t="s">
        <v>12308</v>
      </c>
      <c r="H186" s="99">
        <v>370</v>
      </c>
      <c r="I186" s="99">
        <v>7</v>
      </c>
      <c r="J186" s="13"/>
      <c r="K186" s="13"/>
      <c r="L186" s="13"/>
      <c r="M186" s="13"/>
      <c r="N186" s="13"/>
      <c r="O186" s="230" t="s">
        <v>3923</v>
      </c>
      <c r="P186" s="189" t="s">
        <v>3939</v>
      </c>
      <c r="S186" s="202"/>
      <c r="T186" s="340"/>
    </row>
    <row r="187" spans="1:20" ht="22.5" customHeight="1">
      <c r="A187" s="99" t="s">
        <v>30</v>
      </c>
      <c r="B187" s="99" t="s">
        <v>4264</v>
      </c>
      <c r="C187" s="107" t="s">
        <v>4265</v>
      </c>
      <c r="D187" s="99">
        <v>4</v>
      </c>
      <c r="E187" s="99">
        <v>6</v>
      </c>
      <c r="F187" s="99">
        <v>4</v>
      </c>
      <c r="G187" s="214" t="s">
        <v>6726</v>
      </c>
      <c r="H187" s="99">
        <v>370</v>
      </c>
      <c r="I187" s="99">
        <v>7</v>
      </c>
      <c r="J187" s="13"/>
      <c r="K187" s="13"/>
      <c r="L187" s="13"/>
      <c r="M187" s="13"/>
      <c r="N187" s="15"/>
      <c r="O187" s="230" t="s">
        <v>3940</v>
      </c>
      <c r="P187" s="189" t="s">
        <v>3941</v>
      </c>
      <c r="Q187" s="214" t="s">
        <v>6736</v>
      </c>
      <c r="R187" s="212" t="s">
        <v>3427</v>
      </c>
      <c r="S187" s="202"/>
      <c r="T187" s="340"/>
    </row>
    <row r="188" spans="1:20" ht="22.5" customHeight="1">
      <c r="A188" s="99" t="s">
        <v>30</v>
      </c>
      <c r="B188" s="99" t="s">
        <v>85</v>
      </c>
      <c r="C188" s="107" t="s">
        <v>391</v>
      </c>
      <c r="D188" s="99"/>
      <c r="E188" s="99"/>
      <c r="F188" s="99"/>
      <c r="G188" s="214" t="s">
        <v>6727</v>
      </c>
      <c r="H188" s="99">
        <v>370</v>
      </c>
      <c r="I188" s="99">
        <v>4</v>
      </c>
      <c r="J188" s="13"/>
      <c r="K188" s="13"/>
      <c r="L188" s="15"/>
      <c r="M188" s="15"/>
      <c r="N188" s="15"/>
      <c r="O188" s="107" t="s">
        <v>3913</v>
      </c>
      <c r="P188" s="335" t="s">
        <v>3942</v>
      </c>
      <c r="Q188" s="214" t="s">
        <v>340</v>
      </c>
      <c r="S188" s="202"/>
      <c r="T188" s="340"/>
    </row>
    <row r="189" spans="1:20" ht="22.5" customHeight="1">
      <c r="B189" s="99" t="s">
        <v>85</v>
      </c>
      <c r="C189" s="107" t="s">
        <v>392</v>
      </c>
      <c r="D189" s="99">
        <v>4</v>
      </c>
      <c r="E189" s="99">
        <v>6</v>
      </c>
      <c r="F189" s="99"/>
      <c r="G189" s="214" t="s">
        <v>393</v>
      </c>
      <c r="H189" s="99">
        <v>370</v>
      </c>
      <c r="I189" s="99">
        <v>3</v>
      </c>
      <c r="J189" s="13"/>
      <c r="K189" s="15"/>
      <c r="L189" s="15"/>
      <c r="M189" s="15"/>
      <c r="N189" s="15"/>
      <c r="O189" s="230" t="s">
        <v>3943</v>
      </c>
      <c r="P189" s="189" t="s">
        <v>136</v>
      </c>
      <c r="S189" s="202"/>
      <c r="T189" s="340"/>
    </row>
    <row r="190" spans="1:20" ht="22.5" customHeight="1">
      <c r="B190" s="99" t="s">
        <v>85</v>
      </c>
      <c r="C190" s="107" t="s">
        <v>394</v>
      </c>
      <c r="D190" s="99">
        <v>4</v>
      </c>
      <c r="E190" s="99">
        <v>6</v>
      </c>
      <c r="F190" s="99"/>
      <c r="G190" s="214" t="s">
        <v>395</v>
      </c>
      <c r="H190" s="99">
        <v>370</v>
      </c>
      <c r="I190" s="99">
        <v>4</v>
      </c>
      <c r="J190" s="13"/>
      <c r="K190" s="15"/>
      <c r="L190" s="15"/>
      <c r="M190" s="15"/>
      <c r="N190" s="15"/>
      <c r="O190" s="230" t="s">
        <v>3944</v>
      </c>
      <c r="P190" s="189" t="s">
        <v>3919</v>
      </c>
      <c r="Q190" s="214" t="s">
        <v>89</v>
      </c>
      <c r="S190" s="202"/>
      <c r="T190" s="340"/>
    </row>
    <row r="191" spans="1:20" ht="22.5" customHeight="1">
      <c r="A191" s="99" t="s">
        <v>69</v>
      </c>
      <c r="B191" s="99" t="s">
        <v>4264</v>
      </c>
      <c r="C191" s="107" t="s">
        <v>4266</v>
      </c>
      <c r="D191" s="99">
        <v>4</v>
      </c>
      <c r="E191" s="99">
        <v>6</v>
      </c>
      <c r="F191" s="99">
        <v>4</v>
      </c>
      <c r="G191" s="214" t="s">
        <v>6728</v>
      </c>
      <c r="H191" s="99">
        <v>370</v>
      </c>
      <c r="I191" s="99">
        <v>7</v>
      </c>
      <c r="J191" s="12"/>
      <c r="K191" s="12"/>
      <c r="L191" s="12"/>
      <c r="M191" s="12"/>
      <c r="N191" s="12"/>
      <c r="O191" s="230" t="s">
        <v>3923</v>
      </c>
      <c r="P191" s="189" t="s">
        <v>3945</v>
      </c>
      <c r="Q191" s="214" t="s">
        <v>12239</v>
      </c>
      <c r="S191" s="202"/>
      <c r="T191" s="340"/>
    </row>
    <row r="192" spans="1:20" ht="22.5" customHeight="1">
      <c r="A192" s="99">
        <v>1</v>
      </c>
      <c r="B192" s="99" t="s">
        <v>85</v>
      </c>
      <c r="C192" s="107" t="s">
        <v>396</v>
      </c>
      <c r="D192" s="99">
        <v>4</v>
      </c>
      <c r="E192" s="99">
        <v>6</v>
      </c>
      <c r="F192" s="99">
        <v>4</v>
      </c>
      <c r="G192" s="214" t="s">
        <v>397</v>
      </c>
      <c r="H192" s="99">
        <v>360</v>
      </c>
      <c r="I192" s="99">
        <v>6</v>
      </c>
      <c r="J192" s="13"/>
      <c r="K192" s="13"/>
      <c r="L192" s="13"/>
      <c r="M192" s="13"/>
      <c r="N192" s="15"/>
      <c r="O192" s="230" t="s">
        <v>3946</v>
      </c>
      <c r="P192" s="189" t="s">
        <v>3932</v>
      </c>
      <c r="Q192" s="214" t="s">
        <v>12230</v>
      </c>
      <c r="S192" s="202"/>
      <c r="T192" s="340"/>
    </row>
    <row r="193" spans="1:20" ht="22.5" customHeight="1">
      <c r="A193" s="99" t="s">
        <v>27</v>
      </c>
      <c r="B193" s="99" t="s">
        <v>85</v>
      </c>
      <c r="C193" s="107" t="s">
        <v>398</v>
      </c>
      <c r="D193" s="99">
        <v>4</v>
      </c>
      <c r="E193" s="99">
        <v>6</v>
      </c>
      <c r="F193" s="99"/>
      <c r="G193" s="214" t="s">
        <v>399</v>
      </c>
      <c r="H193" s="99">
        <v>360</v>
      </c>
      <c r="I193" s="99">
        <v>6</v>
      </c>
      <c r="J193" s="13"/>
      <c r="K193" s="15"/>
      <c r="L193" s="15"/>
      <c r="M193" s="15"/>
      <c r="N193" s="15"/>
      <c r="O193" s="230" t="s">
        <v>11928</v>
      </c>
      <c r="P193" s="189" t="s">
        <v>3947</v>
      </c>
      <c r="Q193" s="214" t="s">
        <v>124</v>
      </c>
      <c r="S193" s="202"/>
      <c r="T193" s="347"/>
    </row>
    <row r="194" spans="1:20" ht="22.5" customHeight="1">
      <c r="A194" s="99" t="s">
        <v>27</v>
      </c>
      <c r="B194" s="99" t="s">
        <v>85</v>
      </c>
      <c r="C194" s="107" t="s">
        <v>400</v>
      </c>
      <c r="D194" s="99">
        <v>4</v>
      </c>
      <c r="E194" s="99">
        <v>6</v>
      </c>
      <c r="F194" s="99">
        <v>4</v>
      </c>
      <c r="G194" s="214" t="s">
        <v>401</v>
      </c>
      <c r="H194" s="99">
        <v>360</v>
      </c>
      <c r="I194" s="99">
        <v>4</v>
      </c>
      <c r="J194" s="13"/>
      <c r="K194" s="15"/>
      <c r="L194" s="15"/>
      <c r="M194" s="15"/>
      <c r="N194" s="15"/>
      <c r="O194" s="230" t="s">
        <v>3922</v>
      </c>
      <c r="P194" s="189" t="s">
        <v>3948</v>
      </c>
      <c r="Q194" s="214" t="s">
        <v>402</v>
      </c>
      <c r="S194" s="202"/>
      <c r="T194" s="340"/>
    </row>
    <row r="195" spans="1:20" ht="22.5" customHeight="1">
      <c r="B195" s="99" t="s">
        <v>85</v>
      </c>
      <c r="C195" s="107" t="s">
        <v>403</v>
      </c>
      <c r="D195" s="99">
        <v>4</v>
      </c>
      <c r="E195" s="99">
        <v>6</v>
      </c>
      <c r="F195" s="99">
        <v>4</v>
      </c>
      <c r="G195" s="214" t="s">
        <v>404</v>
      </c>
      <c r="H195" s="99">
        <v>360</v>
      </c>
      <c r="I195" s="99">
        <v>4</v>
      </c>
      <c r="J195" s="13"/>
      <c r="K195" s="13"/>
      <c r="L195" s="13"/>
      <c r="M195" s="13"/>
      <c r="N195" s="15"/>
      <c r="O195" s="230" t="s">
        <v>3949</v>
      </c>
      <c r="P195" s="189" t="s">
        <v>3948</v>
      </c>
      <c r="Q195" s="214" t="s">
        <v>12309</v>
      </c>
      <c r="S195" s="202"/>
      <c r="T195" s="340"/>
    </row>
    <row r="196" spans="1:20" ht="22.5" customHeight="1">
      <c r="B196" s="99" t="s">
        <v>85</v>
      </c>
      <c r="C196" s="107" t="s">
        <v>405</v>
      </c>
      <c r="D196" s="99">
        <v>4</v>
      </c>
      <c r="E196" s="99">
        <v>6</v>
      </c>
      <c r="F196" s="99">
        <v>4</v>
      </c>
      <c r="G196" s="214" t="s">
        <v>406</v>
      </c>
      <c r="H196" s="99">
        <v>360</v>
      </c>
      <c r="I196" s="99">
        <v>5</v>
      </c>
      <c r="J196" s="13"/>
      <c r="K196" s="15"/>
      <c r="L196" s="15"/>
      <c r="M196" s="15"/>
      <c r="N196" s="15"/>
      <c r="O196" s="230" t="s">
        <v>3935</v>
      </c>
      <c r="P196" s="189" t="s">
        <v>3950</v>
      </c>
      <c r="S196" s="202"/>
      <c r="T196" s="340"/>
    </row>
    <row r="197" spans="1:20" ht="22.5" customHeight="1">
      <c r="A197" s="99" t="s">
        <v>30</v>
      </c>
      <c r="B197" s="99" t="s">
        <v>85</v>
      </c>
      <c r="C197" s="107" t="s">
        <v>4267</v>
      </c>
      <c r="D197" s="99"/>
      <c r="E197" s="99"/>
      <c r="F197" s="99"/>
      <c r="G197" s="214" t="s">
        <v>6729</v>
      </c>
      <c r="H197" s="99">
        <v>360</v>
      </c>
      <c r="I197" s="99">
        <v>4</v>
      </c>
      <c r="J197" s="13"/>
      <c r="K197" s="13"/>
      <c r="L197" s="15"/>
      <c r="M197" s="15"/>
      <c r="N197" s="15"/>
      <c r="O197" s="107" t="s">
        <v>3913</v>
      </c>
      <c r="P197" s="189" t="s">
        <v>3951</v>
      </c>
      <c r="Q197" s="214" t="s">
        <v>33</v>
      </c>
      <c r="S197" s="202"/>
      <c r="T197" s="340"/>
    </row>
    <row r="198" spans="1:20" ht="22.5" customHeight="1">
      <c r="A198" s="99" t="s">
        <v>90</v>
      </c>
      <c r="B198" s="99" t="s">
        <v>4257</v>
      </c>
      <c r="C198" s="107" t="s">
        <v>4268</v>
      </c>
      <c r="D198" s="99">
        <v>12</v>
      </c>
      <c r="E198" s="99">
        <v>12</v>
      </c>
      <c r="F198" s="99"/>
      <c r="G198" s="212" t="s">
        <v>12739</v>
      </c>
      <c r="H198" s="99">
        <v>360</v>
      </c>
      <c r="I198" s="99">
        <v>8</v>
      </c>
      <c r="J198" s="13"/>
      <c r="K198" s="13"/>
      <c r="L198" s="13"/>
      <c r="M198" s="13"/>
      <c r="N198" s="13"/>
      <c r="O198" s="268" t="s">
        <v>3952</v>
      </c>
      <c r="P198" s="189" t="s">
        <v>3953</v>
      </c>
      <c r="Q198" s="212"/>
      <c r="R198" s="212"/>
      <c r="S198" s="202"/>
      <c r="T198" s="340"/>
    </row>
    <row r="199" spans="1:20" ht="22.5" customHeight="1">
      <c r="A199" s="99" t="s">
        <v>34</v>
      </c>
      <c r="B199" s="99" t="s">
        <v>85</v>
      </c>
      <c r="C199" s="107" t="s">
        <v>407</v>
      </c>
      <c r="D199" s="99">
        <v>3</v>
      </c>
      <c r="E199" s="99">
        <v>5</v>
      </c>
      <c r="F199" s="99"/>
      <c r="G199" s="214" t="s">
        <v>6730</v>
      </c>
      <c r="H199" s="99">
        <v>360</v>
      </c>
      <c r="I199" s="99">
        <v>7</v>
      </c>
      <c r="J199" s="13"/>
      <c r="K199" s="13"/>
      <c r="L199" s="15"/>
      <c r="M199" s="15"/>
      <c r="N199" s="15"/>
      <c r="O199" s="230" t="s">
        <v>3940</v>
      </c>
      <c r="P199" s="189" t="s">
        <v>3954</v>
      </c>
      <c r="S199" s="202"/>
      <c r="T199" s="340"/>
    </row>
    <row r="200" spans="1:20" ht="22.5" customHeight="1">
      <c r="A200" s="99">
        <v>2</v>
      </c>
      <c r="B200" s="99" t="s">
        <v>85</v>
      </c>
      <c r="C200" s="107" t="s">
        <v>408</v>
      </c>
      <c r="D200" s="99">
        <v>4</v>
      </c>
      <c r="E200" s="99">
        <v>6</v>
      </c>
      <c r="F200" s="99"/>
      <c r="G200" s="214" t="s">
        <v>408</v>
      </c>
      <c r="H200" s="99">
        <v>360</v>
      </c>
      <c r="I200" s="99">
        <v>4</v>
      </c>
      <c r="J200" s="13"/>
      <c r="K200" s="15"/>
      <c r="L200" s="15"/>
      <c r="M200" s="15"/>
      <c r="N200" s="15"/>
      <c r="O200" s="230" t="s">
        <v>3940</v>
      </c>
      <c r="P200" s="189" t="s">
        <v>3955</v>
      </c>
      <c r="S200" s="202"/>
      <c r="T200" s="97" t="s">
        <v>3956</v>
      </c>
    </row>
    <row r="201" spans="1:20" ht="22.5" customHeight="1">
      <c r="A201" s="99" t="s">
        <v>82</v>
      </c>
      <c r="B201" s="99" t="s">
        <v>85</v>
      </c>
      <c r="C201" s="107" t="s">
        <v>409</v>
      </c>
      <c r="D201" s="99" t="s">
        <v>4269</v>
      </c>
      <c r="E201" s="99"/>
      <c r="F201" s="99"/>
      <c r="G201" s="214" t="s">
        <v>6693</v>
      </c>
      <c r="H201" s="99">
        <v>360</v>
      </c>
      <c r="I201" s="99">
        <v>3</v>
      </c>
      <c r="J201" s="13"/>
      <c r="K201" s="13"/>
      <c r="L201" s="13"/>
      <c r="M201" s="13"/>
      <c r="N201" s="15"/>
      <c r="O201" s="107" t="s">
        <v>11716</v>
      </c>
      <c r="P201" s="189" t="s">
        <v>3957</v>
      </c>
      <c r="S201" s="202"/>
      <c r="T201" s="213" t="s">
        <v>3958</v>
      </c>
    </row>
    <row r="202" spans="1:20" ht="22.5" customHeight="1">
      <c r="A202" s="99" t="s">
        <v>27</v>
      </c>
      <c r="B202" s="99" t="s">
        <v>85</v>
      </c>
      <c r="C202" s="107" t="s">
        <v>410</v>
      </c>
      <c r="D202" s="99">
        <v>4</v>
      </c>
      <c r="E202" s="99">
        <v>6</v>
      </c>
      <c r="F202" s="99">
        <v>4</v>
      </c>
      <c r="G202" s="214" t="s">
        <v>402</v>
      </c>
      <c r="H202" s="99">
        <v>360</v>
      </c>
      <c r="I202" s="99">
        <v>5</v>
      </c>
      <c r="J202" s="13"/>
      <c r="K202" s="13"/>
      <c r="L202" s="13"/>
      <c r="M202" s="13"/>
      <c r="N202" s="15"/>
      <c r="O202" s="230" t="s">
        <v>3959</v>
      </c>
      <c r="P202" s="189" t="s">
        <v>3919</v>
      </c>
      <c r="Q202" s="214" t="s">
        <v>89</v>
      </c>
      <c r="S202" s="202"/>
      <c r="T202" s="340"/>
    </row>
    <row r="203" spans="1:20" ht="22.5" customHeight="1">
      <c r="A203" s="99" t="s">
        <v>90</v>
      </c>
      <c r="B203" s="99" t="s">
        <v>4270</v>
      </c>
      <c r="C203" s="107" t="s">
        <v>4271</v>
      </c>
      <c r="D203" s="99">
        <v>12</v>
      </c>
      <c r="E203" s="99">
        <v>12</v>
      </c>
      <c r="F203" s="99"/>
      <c r="G203" s="212" t="s">
        <v>12740</v>
      </c>
      <c r="H203" s="99">
        <v>360</v>
      </c>
      <c r="I203" s="99">
        <v>8</v>
      </c>
      <c r="J203" s="13"/>
      <c r="K203" s="13"/>
      <c r="L203" s="13"/>
      <c r="M203" s="13"/>
      <c r="N203" s="13"/>
      <c r="O203" s="268" t="s">
        <v>3960</v>
      </c>
      <c r="P203" s="189" t="s">
        <v>3916</v>
      </c>
      <c r="Q203" s="212"/>
      <c r="R203" s="212"/>
      <c r="S203" s="202"/>
      <c r="T203" s="340"/>
    </row>
    <row r="204" spans="1:20" ht="22.5" customHeight="1">
      <c r="A204" s="99" t="s">
        <v>12042</v>
      </c>
      <c r="B204" s="99" t="s">
        <v>12101</v>
      </c>
      <c r="C204" s="203" t="s">
        <v>12141</v>
      </c>
      <c r="D204" s="99">
        <v>11</v>
      </c>
      <c r="E204" s="99">
        <v>11</v>
      </c>
      <c r="F204" s="99"/>
      <c r="G204" s="222" t="s">
        <v>12139</v>
      </c>
      <c r="H204" s="99">
        <v>360</v>
      </c>
      <c r="I204" s="99">
        <v>7</v>
      </c>
      <c r="J204" s="13"/>
      <c r="K204" s="13"/>
      <c r="L204" s="13"/>
      <c r="M204" s="13"/>
      <c r="N204" s="13"/>
      <c r="O204" s="230" t="s">
        <v>12140</v>
      </c>
      <c r="P204" s="189" t="s">
        <v>3641</v>
      </c>
      <c r="Q204" s="212"/>
      <c r="S204" s="202"/>
      <c r="T204" s="349"/>
    </row>
    <row r="205" spans="1:20" ht="22.5" customHeight="1">
      <c r="A205" s="99" t="s">
        <v>27</v>
      </c>
      <c r="B205" s="99" t="s">
        <v>85</v>
      </c>
      <c r="C205" s="107" t="s">
        <v>411</v>
      </c>
      <c r="D205" s="99">
        <v>4</v>
      </c>
      <c r="E205" s="99">
        <v>6</v>
      </c>
      <c r="F205" s="99">
        <v>4</v>
      </c>
      <c r="G205" s="214" t="s">
        <v>412</v>
      </c>
      <c r="H205" s="99">
        <v>350</v>
      </c>
      <c r="I205" s="99">
        <v>6</v>
      </c>
      <c r="J205" s="13"/>
      <c r="K205" s="15"/>
      <c r="L205" s="15"/>
      <c r="M205" s="15"/>
      <c r="N205" s="15"/>
      <c r="O205" s="230" t="s">
        <v>3961</v>
      </c>
      <c r="P205" s="189" t="s">
        <v>140</v>
      </c>
      <c r="Q205" s="214" t="s">
        <v>104</v>
      </c>
      <c r="S205" s="202"/>
      <c r="T205" s="340"/>
    </row>
    <row r="206" spans="1:20" ht="22.5" customHeight="1">
      <c r="B206" s="99" t="s">
        <v>85</v>
      </c>
      <c r="C206" s="107" t="s">
        <v>11929</v>
      </c>
      <c r="D206" s="99">
        <v>4</v>
      </c>
      <c r="E206" s="99">
        <v>6</v>
      </c>
      <c r="F206" s="99">
        <v>4</v>
      </c>
      <c r="G206" s="214" t="s">
        <v>413</v>
      </c>
      <c r="H206" s="99">
        <v>350</v>
      </c>
      <c r="I206" s="99">
        <v>4</v>
      </c>
      <c r="J206" s="13"/>
      <c r="K206" s="15"/>
      <c r="L206" s="15"/>
      <c r="M206" s="15"/>
      <c r="N206" s="15"/>
      <c r="O206" s="230" t="s">
        <v>3935</v>
      </c>
      <c r="P206" s="189" t="s">
        <v>3936</v>
      </c>
      <c r="S206" s="202"/>
      <c r="T206" s="340"/>
    </row>
    <row r="207" spans="1:20" ht="22.5" customHeight="1">
      <c r="B207" s="99" t="s">
        <v>85</v>
      </c>
      <c r="C207" s="107" t="s">
        <v>414</v>
      </c>
      <c r="D207" s="99">
        <v>3</v>
      </c>
      <c r="E207" s="99">
        <v>5</v>
      </c>
      <c r="F207" s="99"/>
      <c r="G207" s="214" t="s">
        <v>414</v>
      </c>
      <c r="H207" s="99">
        <v>350</v>
      </c>
      <c r="I207" s="99">
        <v>4</v>
      </c>
      <c r="J207" s="13"/>
      <c r="K207" s="15"/>
      <c r="L207" s="15"/>
      <c r="M207" s="15"/>
      <c r="N207" s="15"/>
      <c r="O207" s="230" t="s">
        <v>3943</v>
      </c>
      <c r="P207" s="189" t="s">
        <v>3962</v>
      </c>
      <c r="Q207" s="214" t="s">
        <v>12310</v>
      </c>
      <c r="S207" s="202"/>
      <c r="T207" s="343" t="s">
        <v>3963</v>
      </c>
    </row>
    <row r="208" spans="1:20" ht="22.5" customHeight="1">
      <c r="A208" s="99" t="s">
        <v>27</v>
      </c>
      <c r="B208" s="99" t="s">
        <v>85</v>
      </c>
      <c r="C208" s="107" t="s">
        <v>415</v>
      </c>
      <c r="D208" s="99">
        <v>4</v>
      </c>
      <c r="E208" s="99">
        <v>6</v>
      </c>
      <c r="F208" s="99">
        <v>4</v>
      </c>
      <c r="G208" s="214" t="s">
        <v>416</v>
      </c>
      <c r="H208" s="99">
        <v>350</v>
      </c>
      <c r="I208" s="99">
        <v>4</v>
      </c>
      <c r="J208" s="13"/>
      <c r="K208" s="13"/>
      <c r="L208" s="13"/>
      <c r="M208" s="13"/>
      <c r="N208" s="13"/>
      <c r="O208" s="230" t="s">
        <v>417</v>
      </c>
      <c r="P208" s="189" t="s">
        <v>11507</v>
      </c>
      <c r="Q208" s="214" t="s">
        <v>77</v>
      </c>
      <c r="S208" s="202"/>
      <c r="T208" s="340"/>
    </row>
    <row r="209" spans="1:20" ht="22.5" customHeight="1">
      <c r="A209" s="99" t="s">
        <v>69</v>
      </c>
      <c r="B209" s="99" t="s">
        <v>4257</v>
      </c>
      <c r="C209" s="107" t="s">
        <v>4272</v>
      </c>
      <c r="D209" s="99">
        <v>3</v>
      </c>
      <c r="E209" s="99">
        <v>5</v>
      </c>
      <c r="F209" s="99"/>
      <c r="G209" s="214" t="s">
        <v>6731</v>
      </c>
      <c r="H209" s="99">
        <v>350</v>
      </c>
      <c r="I209" s="99">
        <v>7</v>
      </c>
      <c r="J209" s="13"/>
      <c r="K209" s="15"/>
      <c r="L209" s="15"/>
      <c r="M209" s="15"/>
      <c r="N209" s="15"/>
      <c r="O209" s="230" t="s">
        <v>3940</v>
      </c>
      <c r="P209" s="189" t="s">
        <v>3945</v>
      </c>
      <c r="Q209" s="214" t="s">
        <v>10956</v>
      </c>
      <c r="R209" s="212" t="s">
        <v>3415</v>
      </c>
      <c r="S209" s="202"/>
      <c r="T209" s="340"/>
    </row>
    <row r="210" spans="1:20" ht="22.5" customHeight="1">
      <c r="A210" s="99" t="s">
        <v>69</v>
      </c>
      <c r="B210" s="99" t="s">
        <v>4257</v>
      </c>
      <c r="C210" s="107" t="s">
        <v>4273</v>
      </c>
      <c r="D210" s="99">
        <v>3</v>
      </c>
      <c r="E210" s="99">
        <v>5</v>
      </c>
      <c r="F210" s="99"/>
      <c r="G210" s="214" t="s">
        <v>6732</v>
      </c>
      <c r="H210" s="99">
        <v>340</v>
      </c>
      <c r="I210" s="99">
        <v>5</v>
      </c>
      <c r="J210" s="13"/>
      <c r="K210" s="13"/>
      <c r="L210" s="13"/>
      <c r="M210" s="13"/>
      <c r="N210" s="13"/>
      <c r="O210" s="230" t="s">
        <v>3926</v>
      </c>
      <c r="P210" s="189" t="s">
        <v>3964</v>
      </c>
      <c r="Q210" s="212"/>
      <c r="S210" s="202"/>
      <c r="T210" s="340"/>
    </row>
    <row r="211" spans="1:20" ht="22.5" customHeight="1">
      <c r="B211" s="99" t="s">
        <v>85</v>
      </c>
      <c r="C211" s="107" t="s">
        <v>418</v>
      </c>
      <c r="D211" s="99">
        <v>9</v>
      </c>
      <c r="E211" s="99">
        <v>9</v>
      </c>
      <c r="F211" s="99">
        <v>9</v>
      </c>
      <c r="G211" s="214" t="s">
        <v>6733</v>
      </c>
      <c r="H211" s="99">
        <v>340</v>
      </c>
      <c r="I211" s="99">
        <v>2</v>
      </c>
      <c r="J211" s="13"/>
      <c r="K211" s="13"/>
      <c r="L211" s="13"/>
      <c r="M211" s="13"/>
      <c r="N211" s="13"/>
      <c r="O211" s="230" t="s">
        <v>3965</v>
      </c>
      <c r="P211" s="189" t="s">
        <v>3966</v>
      </c>
      <c r="S211" s="202"/>
      <c r="T211" s="340"/>
    </row>
    <row r="212" spans="1:20" ht="22.5" customHeight="1">
      <c r="A212" s="99">
        <v>1</v>
      </c>
      <c r="B212" s="99" t="s">
        <v>85</v>
      </c>
      <c r="C212" s="107" t="s">
        <v>419</v>
      </c>
      <c r="D212" s="99">
        <v>4</v>
      </c>
      <c r="E212" s="99">
        <v>6</v>
      </c>
      <c r="F212" s="99">
        <v>4</v>
      </c>
      <c r="G212" s="214" t="s">
        <v>420</v>
      </c>
      <c r="H212" s="99">
        <v>340</v>
      </c>
      <c r="I212" s="99">
        <v>6</v>
      </c>
      <c r="J212" s="13"/>
      <c r="K212" s="13"/>
      <c r="L212" s="15"/>
      <c r="M212" s="15"/>
      <c r="N212" s="15"/>
      <c r="O212" s="230" t="s">
        <v>3967</v>
      </c>
      <c r="P212" s="189" t="s">
        <v>3968</v>
      </c>
      <c r="S212" s="202"/>
      <c r="T212" s="340"/>
    </row>
    <row r="213" spans="1:20" ht="22.5" customHeight="1">
      <c r="A213" s="99" t="s">
        <v>4211</v>
      </c>
      <c r="B213" s="99" t="s">
        <v>4257</v>
      </c>
      <c r="C213" s="107" t="s">
        <v>4274</v>
      </c>
      <c r="D213" s="99"/>
      <c r="E213" s="99"/>
      <c r="F213" s="99"/>
      <c r="G213" s="219" t="s">
        <v>6734</v>
      </c>
      <c r="H213" s="99">
        <v>340</v>
      </c>
      <c r="I213" s="99">
        <v>5</v>
      </c>
      <c r="J213" s="13"/>
      <c r="K213" s="13"/>
      <c r="L213" s="13"/>
      <c r="M213" s="13"/>
      <c r="N213" s="13"/>
      <c r="O213" s="107" t="s">
        <v>3913</v>
      </c>
      <c r="P213" s="189" t="s">
        <v>3969</v>
      </c>
      <c r="Q213" s="212" t="s">
        <v>3388</v>
      </c>
      <c r="R213" s="212"/>
      <c r="S213" s="202"/>
      <c r="T213" s="340"/>
    </row>
    <row r="214" spans="1:20" ht="22.5" customHeight="1">
      <c r="A214" s="99" t="s">
        <v>11498</v>
      </c>
      <c r="B214" s="99" t="s">
        <v>11511</v>
      </c>
      <c r="C214" s="203" t="s">
        <v>11886</v>
      </c>
      <c r="D214" s="99">
        <v>3</v>
      </c>
      <c r="E214" s="99">
        <v>5</v>
      </c>
      <c r="F214" s="99"/>
      <c r="G214" s="212" t="s">
        <v>12741</v>
      </c>
      <c r="H214" s="99">
        <v>340</v>
      </c>
      <c r="I214" s="99">
        <v>4</v>
      </c>
      <c r="J214" s="3"/>
      <c r="K214" s="3"/>
      <c r="L214" s="3"/>
      <c r="M214" s="3"/>
      <c r="N214" s="3"/>
      <c r="O214" s="230" t="s">
        <v>636</v>
      </c>
      <c r="P214" s="189" t="s">
        <v>11531</v>
      </c>
      <c r="Q214" s="212" t="s">
        <v>12730</v>
      </c>
      <c r="S214" s="202"/>
      <c r="T214" s="340"/>
    </row>
    <row r="215" spans="1:20" ht="22.5" customHeight="1">
      <c r="A215" s="99" t="s">
        <v>69</v>
      </c>
      <c r="B215" s="99" t="s">
        <v>85</v>
      </c>
      <c r="C215" s="107" t="s">
        <v>4275</v>
      </c>
      <c r="D215" s="99">
        <v>3</v>
      </c>
      <c r="E215" s="99">
        <v>8</v>
      </c>
      <c r="F215" s="99"/>
      <c r="G215" s="214" t="s">
        <v>6735</v>
      </c>
      <c r="H215" s="99">
        <v>330</v>
      </c>
      <c r="I215" s="99">
        <v>7</v>
      </c>
      <c r="J215" s="13"/>
      <c r="K215" s="13"/>
      <c r="L215" s="13"/>
      <c r="M215" s="13"/>
      <c r="N215" s="13"/>
      <c r="O215" s="230" t="s">
        <v>3923</v>
      </c>
      <c r="P215" s="189" t="s">
        <v>3970</v>
      </c>
      <c r="Q215" s="214" t="s">
        <v>6732</v>
      </c>
      <c r="S215" s="202"/>
      <c r="T215" s="340"/>
    </row>
    <row r="216" spans="1:20" ht="22.5" customHeight="1">
      <c r="A216" s="99" t="s">
        <v>90</v>
      </c>
      <c r="B216" s="99" t="s">
        <v>4257</v>
      </c>
      <c r="C216" s="107" t="s">
        <v>11615</v>
      </c>
      <c r="D216" s="99">
        <v>9</v>
      </c>
      <c r="E216" s="99">
        <v>9</v>
      </c>
      <c r="F216" s="99"/>
      <c r="G216" s="212" t="s">
        <v>12742</v>
      </c>
      <c r="H216" s="99">
        <v>330</v>
      </c>
      <c r="I216" s="99">
        <v>7</v>
      </c>
      <c r="J216" s="13"/>
      <c r="K216" s="13"/>
      <c r="L216" s="13"/>
      <c r="M216" s="13"/>
      <c r="N216" s="13"/>
      <c r="O216" s="268" t="s">
        <v>11616</v>
      </c>
      <c r="P216" s="189" t="s">
        <v>11614</v>
      </c>
      <c r="Q216" s="212"/>
      <c r="R216" s="212"/>
      <c r="S216" s="202"/>
      <c r="T216" s="340"/>
    </row>
    <row r="217" spans="1:20" ht="22.5" customHeight="1">
      <c r="A217" s="99" t="s">
        <v>30</v>
      </c>
      <c r="B217" s="99" t="s">
        <v>85</v>
      </c>
      <c r="C217" s="107" t="s">
        <v>4276</v>
      </c>
      <c r="D217" s="99">
        <v>3</v>
      </c>
      <c r="E217" s="99">
        <v>5</v>
      </c>
      <c r="F217" s="99"/>
      <c r="G217" s="214" t="s">
        <v>6736</v>
      </c>
      <c r="H217" s="99">
        <v>330</v>
      </c>
      <c r="I217" s="99">
        <v>7</v>
      </c>
      <c r="J217" s="12"/>
      <c r="K217" s="12"/>
      <c r="L217" s="12"/>
      <c r="M217" s="12"/>
      <c r="N217" s="12"/>
      <c r="O217" s="230" t="s">
        <v>3923</v>
      </c>
      <c r="P217" s="189" t="s">
        <v>3971</v>
      </c>
      <c r="Q217" s="212"/>
      <c r="S217" s="202"/>
      <c r="T217" s="340"/>
    </row>
    <row r="218" spans="1:20" ht="22.5" customHeight="1">
      <c r="B218" s="99" t="s">
        <v>85</v>
      </c>
      <c r="C218" s="107" t="s">
        <v>421</v>
      </c>
      <c r="D218" s="99">
        <v>3</v>
      </c>
      <c r="E218" s="99">
        <v>5</v>
      </c>
      <c r="F218" s="99"/>
      <c r="G218" s="214" t="s">
        <v>422</v>
      </c>
      <c r="H218" s="99">
        <v>330</v>
      </c>
      <c r="I218" s="99">
        <v>3</v>
      </c>
      <c r="J218" s="13"/>
      <c r="K218" s="13"/>
      <c r="L218" s="13"/>
      <c r="M218" s="13"/>
      <c r="N218" s="15"/>
      <c r="O218" s="230" t="s">
        <v>423</v>
      </c>
      <c r="P218" s="189" t="s">
        <v>3972</v>
      </c>
      <c r="Q218" s="214" t="s">
        <v>161</v>
      </c>
      <c r="S218" s="202"/>
      <c r="T218" s="340"/>
    </row>
    <row r="219" spans="1:20" ht="22.5" customHeight="1">
      <c r="A219" s="99">
        <v>3</v>
      </c>
      <c r="B219" s="99" t="s">
        <v>85</v>
      </c>
      <c r="C219" s="107" t="s">
        <v>424</v>
      </c>
      <c r="D219" s="99">
        <v>4</v>
      </c>
      <c r="E219" s="99">
        <v>6</v>
      </c>
      <c r="F219" s="99">
        <v>4</v>
      </c>
      <c r="G219" s="214" t="s">
        <v>425</v>
      </c>
      <c r="H219" s="99">
        <v>330</v>
      </c>
      <c r="I219" s="99">
        <v>6</v>
      </c>
      <c r="J219" s="13"/>
      <c r="K219" s="15"/>
      <c r="L219" s="15"/>
      <c r="M219" s="15"/>
      <c r="N219" s="15"/>
      <c r="O219" s="230" t="s">
        <v>3940</v>
      </c>
      <c r="P219" s="189" t="s">
        <v>11919</v>
      </c>
      <c r="S219" s="202"/>
      <c r="T219" s="340"/>
    </row>
    <row r="220" spans="1:20" ht="22.5" customHeight="1">
      <c r="A220" s="99" t="s">
        <v>30</v>
      </c>
      <c r="B220" s="99" t="s">
        <v>85</v>
      </c>
      <c r="C220" s="107" t="s">
        <v>4277</v>
      </c>
      <c r="D220" s="99">
        <v>3</v>
      </c>
      <c r="E220" s="99">
        <v>5</v>
      </c>
      <c r="F220" s="99"/>
      <c r="G220" s="214" t="s">
        <v>6758</v>
      </c>
      <c r="H220" s="99">
        <v>330</v>
      </c>
      <c r="I220" s="99">
        <v>6</v>
      </c>
      <c r="J220" s="12"/>
      <c r="K220" s="12"/>
      <c r="L220" s="12"/>
      <c r="M220" s="12"/>
      <c r="N220" s="15"/>
      <c r="O220" s="230" t="s">
        <v>3940</v>
      </c>
      <c r="P220" s="189" t="s">
        <v>3973</v>
      </c>
      <c r="Q220" s="214" t="s">
        <v>6625</v>
      </c>
      <c r="S220" s="202"/>
      <c r="T220" s="340"/>
    </row>
    <row r="221" spans="1:20" ht="22.5" customHeight="1">
      <c r="A221" s="99">
        <v>2</v>
      </c>
      <c r="B221" s="99" t="s">
        <v>85</v>
      </c>
      <c r="C221" s="107" t="s">
        <v>426</v>
      </c>
      <c r="D221" s="99">
        <v>4</v>
      </c>
      <c r="E221" s="99">
        <v>6</v>
      </c>
      <c r="F221" s="99">
        <v>4</v>
      </c>
      <c r="G221" s="214" t="s">
        <v>427</v>
      </c>
      <c r="H221" s="99">
        <v>330</v>
      </c>
      <c r="I221" s="99">
        <v>5</v>
      </c>
      <c r="J221" s="9"/>
      <c r="K221" s="9"/>
      <c r="L221" s="9"/>
      <c r="M221" s="9"/>
      <c r="N221" s="9"/>
      <c r="O221" s="230" t="s">
        <v>3940</v>
      </c>
      <c r="P221" s="189" t="s">
        <v>3974</v>
      </c>
      <c r="S221" s="202"/>
      <c r="T221" s="344"/>
    </row>
    <row r="222" spans="1:20" ht="22.5" customHeight="1">
      <c r="A222" s="177" t="s">
        <v>3665</v>
      </c>
      <c r="B222" s="99" t="s">
        <v>3664</v>
      </c>
      <c r="C222" s="107" t="s">
        <v>4278</v>
      </c>
      <c r="D222" s="99">
        <v>3</v>
      </c>
      <c r="E222" s="99">
        <v>5</v>
      </c>
      <c r="F222" s="99"/>
      <c r="G222" s="212" t="s">
        <v>695</v>
      </c>
      <c r="H222" s="99">
        <v>330</v>
      </c>
      <c r="I222" s="99">
        <v>3</v>
      </c>
      <c r="J222" s="13"/>
      <c r="K222" s="13"/>
      <c r="L222" s="13"/>
      <c r="M222" s="13"/>
      <c r="N222" s="13"/>
      <c r="O222" s="230" t="s">
        <v>3975</v>
      </c>
      <c r="P222" s="189" t="s">
        <v>694</v>
      </c>
      <c r="Q222" s="247" t="s">
        <v>694</v>
      </c>
      <c r="S222" s="202"/>
      <c r="T222" s="340"/>
    </row>
    <row r="223" spans="1:20" ht="22.5" customHeight="1">
      <c r="A223" s="99" t="s">
        <v>11498</v>
      </c>
      <c r="B223" s="99" t="s">
        <v>11511</v>
      </c>
      <c r="C223" s="203" t="s">
        <v>11746</v>
      </c>
      <c r="D223" s="99">
        <v>3</v>
      </c>
      <c r="E223" s="99">
        <v>5</v>
      </c>
      <c r="F223" s="99">
        <v>3</v>
      </c>
      <c r="G223" s="212" t="s">
        <v>12743</v>
      </c>
      <c r="H223" s="99">
        <v>330</v>
      </c>
      <c r="I223" s="99">
        <v>6</v>
      </c>
      <c r="J223" s="3"/>
      <c r="K223" s="3"/>
      <c r="L223" s="3"/>
      <c r="M223" s="3"/>
      <c r="N223" s="3"/>
      <c r="O223" s="230" t="s">
        <v>11528</v>
      </c>
      <c r="P223" s="189" t="s">
        <v>11529</v>
      </c>
      <c r="Q223" s="212" t="s">
        <v>319</v>
      </c>
      <c r="S223" s="202"/>
      <c r="T223" s="340"/>
    </row>
    <row r="224" spans="1:20" ht="22.5" customHeight="1">
      <c r="A224" s="99" t="s">
        <v>54</v>
      </c>
      <c r="B224" s="99" t="s">
        <v>85</v>
      </c>
      <c r="C224" s="107" t="s">
        <v>4279</v>
      </c>
      <c r="D224" s="99">
        <v>8</v>
      </c>
      <c r="E224" s="99">
        <v>8</v>
      </c>
      <c r="F224" s="99"/>
      <c r="G224" s="214" t="s">
        <v>6759</v>
      </c>
      <c r="H224" s="99">
        <v>320</v>
      </c>
      <c r="I224" s="99">
        <v>4</v>
      </c>
      <c r="J224" s="9"/>
      <c r="K224" s="9"/>
      <c r="L224" s="9"/>
      <c r="M224" s="9"/>
      <c r="N224" s="9"/>
      <c r="O224" s="230" t="s">
        <v>127</v>
      </c>
      <c r="P224" s="189" t="s">
        <v>3976</v>
      </c>
      <c r="Q224" s="214" t="s">
        <v>12311</v>
      </c>
      <c r="S224" s="202"/>
      <c r="T224" s="340"/>
    </row>
    <row r="225" spans="1:20" ht="22.5" customHeight="1">
      <c r="B225" s="99" t="s">
        <v>85</v>
      </c>
      <c r="C225" s="107" t="s">
        <v>428</v>
      </c>
      <c r="D225" s="99">
        <v>3</v>
      </c>
      <c r="E225" s="99">
        <v>5</v>
      </c>
      <c r="F225" s="99"/>
      <c r="G225" s="214" t="s">
        <v>429</v>
      </c>
      <c r="H225" s="99">
        <v>320</v>
      </c>
      <c r="I225" s="99">
        <v>4</v>
      </c>
      <c r="J225" s="9"/>
      <c r="K225" s="9"/>
      <c r="L225" s="9"/>
      <c r="M225" s="9"/>
      <c r="N225" s="9"/>
      <c r="O225" s="230" t="s">
        <v>3977</v>
      </c>
      <c r="P225" s="189" t="s">
        <v>3978</v>
      </c>
      <c r="Q225" s="214" t="s">
        <v>89</v>
      </c>
      <c r="S225" s="202"/>
      <c r="T225" s="340"/>
    </row>
    <row r="226" spans="1:20" ht="22.5" customHeight="1">
      <c r="A226" s="99" t="s">
        <v>69</v>
      </c>
      <c r="B226" s="99" t="s">
        <v>85</v>
      </c>
      <c r="C226" s="107" t="s">
        <v>4280</v>
      </c>
      <c r="D226" s="99">
        <v>3</v>
      </c>
      <c r="E226" s="99">
        <v>5</v>
      </c>
      <c r="F226" s="99"/>
      <c r="G226" s="214" t="s">
        <v>6760</v>
      </c>
      <c r="H226" s="99">
        <v>320</v>
      </c>
      <c r="I226" s="99">
        <v>6</v>
      </c>
      <c r="J226" s="9"/>
      <c r="K226" s="9"/>
      <c r="L226" s="9"/>
      <c r="M226" s="9"/>
      <c r="N226" s="9"/>
      <c r="O226" s="230" t="s">
        <v>3979</v>
      </c>
      <c r="P226" s="189" t="s">
        <v>3980</v>
      </c>
      <c r="Q226" s="214" t="s">
        <v>120</v>
      </c>
      <c r="R226" s="212"/>
      <c r="S226" s="212"/>
      <c r="T226" s="340"/>
    </row>
    <row r="227" spans="1:20" ht="22.5" customHeight="1">
      <c r="A227" s="99" t="s">
        <v>98</v>
      </c>
      <c r="B227" s="99" t="s">
        <v>85</v>
      </c>
      <c r="C227" s="107" t="s">
        <v>430</v>
      </c>
      <c r="D227" s="99"/>
      <c r="E227" s="99"/>
      <c r="F227" s="99"/>
      <c r="G227" s="214" t="s">
        <v>6693</v>
      </c>
      <c r="H227" s="99">
        <v>320</v>
      </c>
      <c r="I227" s="99">
        <v>3</v>
      </c>
      <c r="J227" s="9"/>
      <c r="K227" s="9"/>
      <c r="L227" s="9"/>
      <c r="M227" s="9"/>
      <c r="N227" s="9"/>
      <c r="O227" s="107" t="s">
        <v>11716</v>
      </c>
      <c r="P227" s="189" t="s">
        <v>3981</v>
      </c>
      <c r="S227" s="202"/>
      <c r="T227" s="213" t="s">
        <v>3982</v>
      </c>
    </row>
    <row r="228" spans="1:20" ht="22.5" customHeight="1">
      <c r="A228" s="99" t="s">
        <v>27</v>
      </c>
      <c r="B228" s="99" t="s">
        <v>85</v>
      </c>
      <c r="C228" s="107" t="s">
        <v>431</v>
      </c>
      <c r="D228" s="99">
        <v>4</v>
      </c>
      <c r="E228" s="99">
        <v>6</v>
      </c>
      <c r="F228" s="99">
        <v>4</v>
      </c>
      <c r="G228" s="214" t="s">
        <v>432</v>
      </c>
      <c r="H228" s="99">
        <v>320</v>
      </c>
      <c r="I228" s="99">
        <v>8</v>
      </c>
      <c r="J228" s="9"/>
      <c r="K228" s="9"/>
      <c r="L228" s="9"/>
      <c r="M228" s="9"/>
      <c r="N228" s="9"/>
      <c r="O228" s="230" t="s">
        <v>11917</v>
      </c>
      <c r="P228" s="189" t="s">
        <v>3983</v>
      </c>
      <c r="Q228" s="214" t="s">
        <v>433</v>
      </c>
      <c r="S228" s="202"/>
      <c r="T228" s="340"/>
    </row>
    <row r="229" spans="1:20" ht="22.5" customHeight="1">
      <c r="A229" s="99">
        <v>2</v>
      </c>
      <c r="B229" s="99" t="s">
        <v>85</v>
      </c>
      <c r="C229" s="107" t="s">
        <v>434</v>
      </c>
      <c r="D229" s="99">
        <v>4</v>
      </c>
      <c r="E229" s="99">
        <v>6</v>
      </c>
      <c r="F229" s="99">
        <v>4</v>
      </c>
      <c r="G229" s="214" t="s">
        <v>435</v>
      </c>
      <c r="H229" s="99">
        <v>310</v>
      </c>
      <c r="I229" s="99">
        <v>4</v>
      </c>
      <c r="J229" s="9"/>
      <c r="K229" s="9"/>
      <c r="L229" s="9"/>
      <c r="M229" s="9"/>
      <c r="N229" s="9"/>
      <c r="O229" s="230" t="s">
        <v>3984</v>
      </c>
      <c r="P229" s="189" t="s">
        <v>3985</v>
      </c>
      <c r="S229" s="202"/>
      <c r="T229" s="340"/>
    </row>
    <row r="230" spans="1:20" ht="22.5" customHeight="1">
      <c r="A230" s="99" t="s">
        <v>151</v>
      </c>
      <c r="B230" s="99" t="s">
        <v>85</v>
      </c>
      <c r="C230" s="107" t="s">
        <v>436</v>
      </c>
      <c r="D230" s="99" t="s">
        <v>4281</v>
      </c>
      <c r="E230" s="99"/>
      <c r="F230" s="99"/>
      <c r="G230" s="214" t="s">
        <v>6693</v>
      </c>
      <c r="H230" s="99">
        <v>310</v>
      </c>
      <c r="I230" s="99">
        <v>3</v>
      </c>
      <c r="J230" s="9"/>
      <c r="K230" s="9"/>
      <c r="L230" s="9"/>
      <c r="M230" s="9"/>
      <c r="N230" s="9"/>
      <c r="O230" s="107" t="s">
        <v>11716</v>
      </c>
      <c r="P230" s="189" t="s">
        <v>3986</v>
      </c>
      <c r="S230" s="202"/>
      <c r="T230" s="99" t="s">
        <v>3987</v>
      </c>
    </row>
    <row r="231" spans="1:20" ht="22.5" customHeight="1">
      <c r="A231" s="99" t="s">
        <v>27</v>
      </c>
      <c r="B231" s="99" t="s">
        <v>85</v>
      </c>
      <c r="C231" s="107" t="s">
        <v>437</v>
      </c>
      <c r="D231" s="99"/>
      <c r="E231" s="99"/>
      <c r="F231" s="99"/>
      <c r="G231" s="214" t="s">
        <v>6693</v>
      </c>
      <c r="H231" s="99">
        <v>310</v>
      </c>
      <c r="I231" s="99">
        <v>3</v>
      </c>
      <c r="J231" s="9"/>
      <c r="K231" s="9"/>
      <c r="L231" s="9"/>
      <c r="M231" s="9"/>
      <c r="N231" s="9"/>
      <c r="O231" s="107" t="s">
        <v>11716</v>
      </c>
      <c r="P231" s="189" t="s">
        <v>3988</v>
      </c>
      <c r="S231" s="202"/>
      <c r="T231" s="340"/>
    </row>
    <row r="232" spans="1:20" ht="22.5" customHeight="1">
      <c r="A232" s="99" t="s">
        <v>34</v>
      </c>
      <c r="B232" s="99" t="s">
        <v>85</v>
      </c>
      <c r="C232" s="107" t="s">
        <v>438</v>
      </c>
      <c r="D232" s="99">
        <v>3</v>
      </c>
      <c r="E232" s="99">
        <v>5</v>
      </c>
      <c r="F232" s="99">
        <v>3</v>
      </c>
      <c r="G232" s="214" t="s">
        <v>6761</v>
      </c>
      <c r="H232" s="99">
        <v>310</v>
      </c>
      <c r="I232" s="99">
        <v>6</v>
      </c>
      <c r="J232" s="9"/>
      <c r="K232" s="9"/>
      <c r="L232" s="9"/>
      <c r="M232" s="9"/>
      <c r="N232" s="9"/>
      <c r="O232" s="230" t="s">
        <v>3691</v>
      </c>
      <c r="P232" s="189" t="s">
        <v>3989</v>
      </c>
      <c r="S232" s="202"/>
      <c r="T232" s="340"/>
    </row>
    <row r="233" spans="1:20" ht="22.5" customHeight="1">
      <c r="A233" s="99" t="s">
        <v>27</v>
      </c>
      <c r="B233" s="99" t="s">
        <v>85</v>
      </c>
      <c r="C233" s="107" t="s">
        <v>439</v>
      </c>
      <c r="D233" s="99">
        <v>3</v>
      </c>
      <c r="E233" s="99">
        <v>5</v>
      </c>
      <c r="F233" s="99"/>
      <c r="G233" s="214" t="s">
        <v>440</v>
      </c>
      <c r="H233" s="99">
        <v>310</v>
      </c>
      <c r="I233" s="99">
        <v>4</v>
      </c>
      <c r="J233" s="9"/>
      <c r="K233" s="9"/>
      <c r="L233" s="9"/>
      <c r="M233" s="9"/>
      <c r="N233" s="9"/>
      <c r="O233" s="230" t="s">
        <v>3990</v>
      </c>
      <c r="P233" s="189" t="s">
        <v>3991</v>
      </c>
      <c r="S233" s="202"/>
      <c r="T233" s="97" t="s">
        <v>3992</v>
      </c>
    </row>
    <row r="234" spans="1:20" ht="22.5" customHeight="1">
      <c r="B234" s="99" t="s">
        <v>85</v>
      </c>
      <c r="C234" s="107" t="s">
        <v>441</v>
      </c>
      <c r="D234" s="99">
        <v>3</v>
      </c>
      <c r="E234" s="99">
        <v>5</v>
      </c>
      <c r="F234" s="99"/>
      <c r="G234" s="214" t="s">
        <v>442</v>
      </c>
      <c r="H234" s="99">
        <v>310</v>
      </c>
      <c r="I234" s="99">
        <v>3</v>
      </c>
      <c r="J234" s="9"/>
      <c r="K234" s="9"/>
      <c r="L234" s="9"/>
      <c r="M234" s="9"/>
      <c r="N234" s="9"/>
      <c r="O234" s="230" t="s">
        <v>3745</v>
      </c>
      <c r="P234" s="189" t="s">
        <v>3993</v>
      </c>
      <c r="S234" s="202"/>
      <c r="T234" s="340"/>
    </row>
    <row r="235" spans="1:20" ht="22.5" customHeight="1">
      <c r="A235" s="99" t="s">
        <v>4339</v>
      </c>
      <c r="B235" s="99" t="s">
        <v>85</v>
      </c>
      <c r="C235" s="107" t="s">
        <v>443</v>
      </c>
      <c r="D235" s="99" t="s">
        <v>4282</v>
      </c>
      <c r="E235" s="99"/>
      <c r="F235" s="99"/>
      <c r="G235" s="214" t="s">
        <v>6693</v>
      </c>
      <c r="H235" s="99">
        <v>310</v>
      </c>
      <c r="I235" s="99">
        <v>3</v>
      </c>
      <c r="J235" s="9"/>
      <c r="K235" s="9"/>
      <c r="L235" s="9"/>
      <c r="M235" s="9"/>
      <c r="N235" s="9"/>
      <c r="O235" s="107" t="s">
        <v>11716</v>
      </c>
      <c r="P235" s="189" t="s">
        <v>3994</v>
      </c>
      <c r="S235" s="202"/>
      <c r="T235" s="99" t="s">
        <v>3995</v>
      </c>
    </row>
    <row r="236" spans="1:20" ht="22.5" customHeight="1">
      <c r="A236" s="99" t="s">
        <v>82</v>
      </c>
      <c r="B236" s="99" t="s">
        <v>85</v>
      </c>
      <c r="C236" s="107" t="s">
        <v>444</v>
      </c>
      <c r="D236" s="99">
        <v>3</v>
      </c>
      <c r="E236" s="99">
        <v>5</v>
      </c>
      <c r="F236" s="99"/>
      <c r="G236" s="214" t="s">
        <v>445</v>
      </c>
      <c r="H236" s="99">
        <v>310</v>
      </c>
      <c r="I236" s="99">
        <v>3</v>
      </c>
      <c r="J236" s="9"/>
      <c r="K236" s="9"/>
      <c r="L236" s="9"/>
      <c r="M236" s="9"/>
      <c r="N236" s="9"/>
      <c r="O236" s="230" t="s">
        <v>3733</v>
      </c>
      <c r="P236" s="189" t="s">
        <v>3996</v>
      </c>
      <c r="S236" s="202"/>
      <c r="T236" s="340"/>
    </row>
    <row r="237" spans="1:20" ht="22.5" customHeight="1">
      <c r="A237" s="99" t="s">
        <v>30</v>
      </c>
      <c r="B237" s="99" t="s">
        <v>85</v>
      </c>
      <c r="C237" s="107" t="s">
        <v>446</v>
      </c>
      <c r="D237" s="99"/>
      <c r="E237" s="99"/>
      <c r="F237" s="99"/>
      <c r="G237" s="214" t="s">
        <v>6762</v>
      </c>
      <c r="H237" s="99">
        <v>310</v>
      </c>
      <c r="I237" s="99">
        <v>3</v>
      </c>
      <c r="J237" s="9"/>
      <c r="K237" s="9"/>
      <c r="L237" s="9"/>
      <c r="M237" s="9"/>
      <c r="N237" s="9"/>
      <c r="O237" s="107" t="s">
        <v>3750</v>
      </c>
      <c r="P237" s="335" t="s">
        <v>3997</v>
      </c>
      <c r="S237" s="202"/>
      <c r="T237" s="101" t="s">
        <v>3998</v>
      </c>
    </row>
    <row r="238" spans="1:20" ht="22.5" customHeight="1">
      <c r="A238" s="99" t="s">
        <v>27</v>
      </c>
      <c r="B238" s="99" t="s">
        <v>85</v>
      </c>
      <c r="C238" s="107" t="s">
        <v>447</v>
      </c>
      <c r="D238" s="99">
        <v>3</v>
      </c>
      <c r="E238" s="99">
        <v>5</v>
      </c>
      <c r="F238" s="99"/>
      <c r="G238" s="214" t="s">
        <v>6763</v>
      </c>
      <c r="H238" s="99">
        <v>310</v>
      </c>
      <c r="I238" s="99">
        <v>5</v>
      </c>
      <c r="J238" s="9"/>
      <c r="K238" s="9"/>
      <c r="L238" s="9"/>
      <c r="M238" s="9"/>
      <c r="N238" s="9"/>
      <c r="O238" s="230" t="s">
        <v>3678</v>
      </c>
      <c r="P238" s="189" t="s">
        <v>3999</v>
      </c>
      <c r="S238" s="202"/>
      <c r="T238" s="97" t="s">
        <v>3466</v>
      </c>
    </row>
    <row r="239" spans="1:20" ht="22.5" customHeight="1">
      <c r="A239" s="99" t="s">
        <v>27</v>
      </c>
      <c r="B239" s="99" t="s">
        <v>85</v>
      </c>
      <c r="C239" s="107" t="s">
        <v>4283</v>
      </c>
      <c r="D239" s="99">
        <v>9</v>
      </c>
      <c r="E239" s="99">
        <v>9</v>
      </c>
      <c r="F239" s="99">
        <v>9</v>
      </c>
      <c r="G239" s="214" t="s">
        <v>6764</v>
      </c>
      <c r="H239" s="99">
        <v>310</v>
      </c>
      <c r="I239" s="99">
        <v>8</v>
      </c>
      <c r="J239" s="9"/>
      <c r="K239" s="9"/>
      <c r="L239" s="9"/>
      <c r="M239" s="9"/>
      <c r="N239" s="9"/>
      <c r="O239" s="230" t="s">
        <v>3678</v>
      </c>
      <c r="P239" s="189" t="s">
        <v>4000</v>
      </c>
      <c r="Q239" s="214" t="s">
        <v>12183</v>
      </c>
      <c r="S239" s="202"/>
      <c r="T239" s="340"/>
    </row>
    <row r="240" spans="1:20" ht="22.5" customHeight="1">
      <c r="A240" s="99" t="s">
        <v>49</v>
      </c>
      <c r="B240" s="99" t="s">
        <v>85</v>
      </c>
      <c r="C240" s="107" t="s">
        <v>448</v>
      </c>
      <c r="D240" s="99"/>
      <c r="E240" s="99"/>
      <c r="F240" s="99"/>
      <c r="G240" s="214" t="s">
        <v>6693</v>
      </c>
      <c r="H240" s="99">
        <v>310</v>
      </c>
      <c r="I240" s="99">
        <v>3</v>
      </c>
      <c r="J240" s="9"/>
      <c r="K240" s="9"/>
      <c r="L240" s="9"/>
      <c r="M240" s="9"/>
      <c r="N240" s="9"/>
      <c r="O240" s="107" t="s">
        <v>11716</v>
      </c>
      <c r="P240" s="189" t="s">
        <v>4001</v>
      </c>
      <c r="S240" s="202"/>
      <c r="T240" s="213" t="s">
        <v>4002</v>
      </c>
    </row>
    <row r="241" spans="1:20" ht="22.5" customHeight="1">
      <c r="A241" s="99" t="s">
        <v>30</v>
      </c>
      <c r="B241" s="99" t="s">
        <v>85</v>
      </c>
      <c r="C241" s="107" t="s">
        <v>4284</v>
      </c>
      <c r="D241" s="99">
        <v>3</v>
      </c>
      <c r="E241" s="99">
        <v>5</v>
      </c>
      <c r="F241" s="99"/>
      <c r="G241" s="214" t="s">
        <v>6765</v>
      </c>
      <c r="H241" s="99">
        <v>310</v>
      </c>
      <c r="I241" s="99">
        <v>5</v>
      </c>
      <c r="J241" s="9"/>
      <c r="K241" s="9"/>
      <c r="L241" s="9"/>
      <c r="M241" s="9"/>
      <c r="N241" s="9"/>
      <c r="O241" s="230" t="s">
        <v>3691</v>
      </c>
      <c r="P241" s="189" t="s">
        <v>4440</v>
      </c>
      <c r="Q241" s="212"/>
      <c r="S241" s="202"/>
      <c r="T241" s="340"/>
    </row>
    <row r="242" spans="1:20" ht="22.5" customHeight="1">
      <c r="A242" s="99" t="s">
        <v>11769</v>
      </c>
      <c r="B242" s="99" t="s">
        <v>11773</v>
      </c>
      <c r="C242" s="203" t="s">
        <v>12745</v>
      </c>
      <c r="D242" s="99">
        <v>2</v>
      </c>
      <c r="E242" s="99">
        <v>4</v>
      </c>
      <c r="F242" s="99"/>
      <c r="G242" s="212" t="s">
        <v>12744</v>
      </c>
      <c r="H242" s="99">
        <v>310</v>
      </c>
      <c r="I242" s="99">
        <v>3</v>
      </c>
      <c r="J242" s="13"/>
      <c r="K242" s="13"/>
      <c r="L242" s="13"/>
      <c r="M242" s="13"/>
      <c r="N242" s="13"/>
      <c r="O242" s="230" t="s">
        <v>11774</v>
      </c>
      <c r="P242" s="189" t="s">
        <v>11779</v>
      </c>
      <c r="Q242" s="212" t="s">
        <v>12746</v>
      </c>
      <c r="S242" s="202"/>
      <c r="T242" s="340"/>
    </row>
    <row r="243" spans="1:20" ht="22.5" customHeight="1">
      <c r="A243" s="99" t="s">
        <v>11762</v>
      </c>
      <c r="B243" s="99" t="s">
        <v>11773</v>
      </c>
      <c r="C243" s="107" t="s">
        <v>11782</v>
      </c>
      <c r="D243" s="99">
        <v>3</v>
      </c>
      <c r="E243" s="99">
        <v>5</v>
      </c>
      <c r="F243" s="99"/>
      <c r="G243" s="212" t="s">
        <v>12747</v>
      </c>
      <c r="H243" s="99">
        <v>310</v>
      </c>
      <c r="I243" s="99">
        <v>3</v>
      </c>
      <c r="J243" s="13"/>
      <c r="K243" s="13"/>
      <c r="L243" s="13"/>
      <c r="M243" s="13"/>
      <c r="N243" s="13"/>
      <c r="O243" s="230" t="s">
        <v>11783</v>
      </c>
      <c r="P243" s="189" t="s">
        <v>11784</v>
      </c>
      <c r="Q243" s="212" t="s">
        <v>12733</v>
      </c>
      <c r="S243" s="202"/>
      <c r="T243" s="340"/>
    </row>
    <row r="244" spans="1:20" ht="22.5" customHeight="1">
      <c r="A244" s="99" t="s">
        <v>49</v>
      </c>
      <c r="B244" s="99" t="s">
        <v>85</v>
      </c>
      <c r="C244" s="107" t="s">
        <v>449</v>
      </c>
      <c r="D244" s="99">
        <v>9</v>
      </c>
      <c r="E244" s="99">
        <v>9</v>
      </c>
      <c r="F244" s="99"/>
      <c r="G244" s="214" t="s">
        <v>6766</v>
      </c>
      <c r="H244" s="99">
        <v>305</v>
      </c>
      <c r="I244" s="99">
        <v>3</v>
      </c>
      <c r="J244" s="9"/>
      <c r="K244" s="9"/>
      <c r="L244" s="9"/>
      <c r="M244" s="9"/>
      <c r="N244" s="9"/>
      <c r="O244" s="230" t="s">
        <v>3689</v>
      </c>
      <c r="P244" s="189" t="s">
        <v>140</v>
      </c>
      <c r="Q244" s="212" t="s">
        <v>104</v>
      </c>
      <c r="S244" s="202"/>
      <c r="T244" s="340"/>
    </row>
    <row r="245" spans="1:20" ht="22.5" customHeight="1">
      <c r="B245" s="99" t="s">
        <v>85</v>
      </c>
      <c r="C245" s="107" t="s">
        <v>11541</v>
      </c>
      <c r="D245" s="99">
        <v>3</v>
      </c>
      <c r="E245" s="99">
        <v>5</v>
      </c>
      <c r="F245" s="99">
        <v>3</v>
      </c>
      <c r="G245" s="214" t="s">
        <v>12312</v>
      </c>
      <c r="H245" s="99">
        <v>300</v>
      </c>
      <c r="I245" s="99">
        <v>2</v>
      </c>
      <c r="J245" s="9"/>
      <c r="K245" s="9"/>
      <c r="L245" s="9"/>
      <c r="M245" s="9"/>
      <c r="N245" s="9"/>
      <c r="O245" s="230" t="s">
        <v>3689</v>
      </c>
      <c r="P245" s="189" t="s">
        <v>3733</v>
      </c>
      <c r="S245" s="202"/>
      <c r="T245" s="340"/>
    </row>
    <row r="246" spans="1:20" ht="22.5" customHeight="1">
      <c r="A246" s="99" t="s">
        <v>90</v>
      </c>
      <c r="B246" s="99" t="s">
        <v>4257</v>
      </c>
      <c r="C246" s="107" t="s">
        <v>4285</v>
      </c>
      <c r="D246" s="99">
        <v>10</v>
      </c>
      <c r="E246" s="99">
        <v>10</v>
      </c>
      <c r="F246" s="99"/>
      <c r="G246" s="212" t="s">
        <v>12844</v>
      </c>
      <c r="H246" s="99">
        <v>300</v>
      </c>
      <c r="I246" s="99">
        <v>7</v>
      </c>
      <c r="J246" s="9"/>
      <c r="K246" s="9"/>
      <c r="L246" s="9"/>
      <c r="M246" s="9"/>
      <c r="N246" s="9"/>
      <c r="O246" s="268" t="s">
        <v>4003</v>
      </c>
      <c r="P246" s="189" t="s">
        <v>4004</v>
      </c>
      <c r="Q246" s="212"/>
      <c r="R246" s="212"/>
      <c r="S246" s="202"/>
      <c r="T246" s="340"/>
    </row>
    <row r="247" spans="1:20" ht="22.5" customHeight="1">
      <c r="B247" s="99" t="s">
        <v>85</v>
      </c>
      <c r="C247" s="107" t="s">
        <v>450</v>
      </c>
      <c r="D247" s="99">
        <v>3</v>
      </c>
      <c r="E247" s="99">
        <v>5</v>
      </c>
      <c r="F247" s="99">
        <v>3</v>
      </c>
      <c r="G247" s="214" t="s">
        <v>451</v>
      </c>
      <c r="H247" s="99">
        <v>300</v>
      </c>
      <c r="I247" s="99">
        <v>2</v>
      </c>
      <c r="J247" s="9"/>
      <c r="K247" s="9"/>
      <c r="L247" s="9"/>
      <c r="M247" s="9"/>
      <c r="N247" s="9"/>
      <c r="O247" s="230" t="s">
        <v>4005</v>
      </c>
      <c r="P247" s="189" t="s">
        <v>3734</v>
      </c>
      <c r="S247" s="202"/>
      <c r="T247" s="340"/>
    </row>
    <row r="248" spans="1:20" ht="22.5" customHeight="1">
      <c r="A248" s="99" t="s">
        <v>11142</v>
      </c>
      <c r="B248" s="99" t="s">
        <v>11174</v>
      </c>
      <c r="C248" s="107" t="s">
        <v>11180</v>
      </c>
      <c r="D248" s="99">
        <v>5</v>
      </c>
      <c r="E248" s="99">
        <v>5</v>
      </c>
      <c r="F248" s="99"/>
      <c r="G248" s="222" t="s">
        <v>11181</v>
      </c>
      <c r="H248" s="99">
        <v>300</v>
      </c>
      <c r="I248" s="196">
        <v>5</v>
      </c>
      <c r="J248" s="3"/>
      <c r="K248" s="3"/>
      <c r="L248" s="3"/>
      <c r="M248" s="3"/>
      <c r="N248" s="3"/>
      <c r="O248" s="230" t="s">
        <v>11182</v>
      </c>
      <c r="P248" s="189" t="s">
        <v>11209</v>
      </c>
      <c r="Q248" s="212" t="s">
        <v>11151</v>
      </c>
      <c r="S248" s="202"/>
      <c r="T248" s="99" t="s">
        <v>11183</v>
      </c>
    </row>
    <row r="249" spans="1:20" ht="22.5" customHeight="1">
      <c r="A249" s="99" t="s">
        <v>12081</v>
      </c>
      <c r="B249" s="99" t="s">
        <v>12101</v>
      </c>
      <c r="C249" s="295" t="s">
        <v>12106</v>
      </c>
      <c r="D249" s="99">
        <v>6</v>
      </c>
      <c r="E249" s="99">
        <v>8</v>
      </c>
      <c r="F249" s="99"/>
      <c r="G249" s="222" t="s">
        <v>12107</v>
      </c>
      <c r="H249" s="99">
        <v>300</v>
      </c>
      <c r="I249" s="99">
        <v>5</v>
      </c>
      <c r="J249" s="13"/>
      <c r="K249" s="13"/>
      <c r="L249" s="13"/>
      <c r="M249" s="13"/>
      <c r="N249" s="13"/>
      <c r="O249" s="268" t="s">
        <v>12103</v>
      </c>
      <c r="P249" s="189" t="s">
        <v>12102</v>
      </c>
      <c r="Q249" s="247"/>
      <c r="S249" s="202"/>
      <c r="T249" s="349" t="s">
        <v>12104</v>
      </c>
    </row>
    <row r="250" spans="1:20" ht="22.5" customHeight="1">
      <c r="A250" s="99" t="s">
        <v>12081</v>
      </c>
      <c r="B250" s="99" t="s">
        <v>12101</v>
      </c>
      <c r="C250" s="203" t="s">
        <v>13302</v>
      </c>
      <c r="D250" s="99">
        <v>6</v>
      </c>
      <c r="E250" s="99">
        <v>8</v>
      </c>
      <c r="F250" s="99"/>
      <c r="G250" s="222" t="s">
        <v>12108</v>
      </c>
      <c r="H250" s="99">
        <v>300</v>
      </c>
      <c r="I250" s="99">
        <v>5</v>
      </c>
      <c r="J250" s="13"/>
      <c r="K250" s="13"/>
      <c r="L250" s="13"/>
      <c r="M250" s="13"/>
      <c r="N250" s="13"/>
      <c r="O250" s="268" t="s">
        <v>12103</v>
      </c>
      <c r="P250" s="189" t="s">
        <v>12102</v>
      </c>
      <c r="Q250" s="247"/>
      <c r="S250" s="202"/>
      <c r="T250" s="349" t="s">
        <v>12104</v>
      </c>
    </row>
    <row r="251" spans="1:20" ht="22.5" customHeight="1">
      <c r="A251" s="99" t="s">
        <v>12081</v>
      </c>
      <c r="B251" s="99" t="s">
        <v>12101</v>
      </c>
      <c r="C251" s="203" t="s">
        <v>12110</v>
      </c>
      <c r="D251" s="99">
        <v>6</v>
      </c>
      <c r="E251" s="99">
        <v>8</v>
      </c>
      <c r="F251" s="99"/>
      <c r="G251" s="222" t="s">
        <v>12109</v>
      </c>
      <c r="H251" s="99">
        <v>300</v>
      </c>
      <c r="I251" s="99">
        <v>5</v>
      </c>
      <c r="J251" s="13"/>
      <c r="K251" s="13"/>
      <c r="L251" s="13"/>
      <c r="M251" s="13"/>
      <c r="N251" s="13"/>
      <c r="O251" s="268" t="s">
        <v>12103</v>
      </c>
      <c r="P251" s="189" t="s">
        <v>12102</v>
      </c>
      <c r="Q251" s="247"/>
      <c r="S251" s="202"/>
      <c r="T251" s="349" t="s">
        <v>12104</v>
      </c>
    </row>
    <row r="252" spans="1:20" ht="22.5" customHeight="1">
      <c r="A252" s="99" t="s">
        <v>12042</v>
      </c>
      <c r="B252" s="99" t="s">
        <v>12101</v>
      </c>
      <c r="C252" s="295" t="s">
        <v>12113</v>
      </c>
      <c r="D252" s="99">
        <v>6</v>
      </c>
      <c r="E252" s="99">
        <v>8</v>
      </c>
      <c r="F252" s="99"/>
      <c r="G252" s="222" t="s">
        <v>12112</v>
      </c>
      <c r="H252" s="99">
        <v>300</v>
      </c>
      <c r="I252" s="99">
        <v>5</v>
      </c>
      <c r="J252" s="13"/>
      <c r="K252" s="13"/>
      <c r="L252" s="13"/>
      <c r="M252" s="13"/>
      <c r="N252" s="13"/>
      <c r="O252" s="268" t="s">
        <v>12103</v>
      </c>
      <c r="P252" s="189" t="s">
        <v>12111</v>
      </c>
      <c r="Q252" s="247"/>
      <c r="S252" s="202"/>
      <c r="T252" s="349" t="s">
        <v>12104</v>
      </c>
    </row>
    <row r="253" spans="1:20" ht="22.5" customHeight="1">
      <c r="A253" s="99" t="s">
        <v>12042</v>
      </c>
      <c r="B253" s="99" t="s">
        <v>12101</v>
      </c>
      <c r="C253" s="203" t="s">
        <v>13304</v>
      </c>
      <c r="D253" s="99">
        <v>6</v>
      </c>
      <c r="E253" s="99">
        <v>8</v>
      </c>
      <c r="F253" s="99"/>
      <c r="G253" s="222" t="s">
        <v>13303</v>
      </c>
      <c r="H253" s="99">
        <v>300</v>
      </c>
      <c r="I253" s="99">
        <v>5</v>
      </c>
      <c r="J253" s="13"/>
      <c r="K253" s="13"/>
      <c r="L253" s="13"/>
      <c r="M253" s="13"/>
      <c r="N253" s="13"/>
      <c r="O253" s="268" t="s">
        <v>12103</v>
      </c>
      <c r="P253" s="189" t="s">
        <v>12114</v>
      </c>
      <c r="Q253" s="247"/>
      <c r="S253" s="202"/>
      <c r="T253" s="349" t="s">
        <v>12104</v>
      </c>
    </row>
    <row r="254" spans="1:20" ht="22.5" customHeight="1">
      <c r="A254" s="99" t="s">
        <v>12042</v>
      </c>
      <c r="B254" s="99" t="s">
        <v>12101</v>
      </c>
      <c r="C254" s="203" t="s">
        <v>12116</v>
      </c>
      <c r="D254" s="99">
        <v>6</v>
      </c>
      <c r="E254" s="99">
        <v>8</v>
      </c>
      <c r="F254" s="99"/>
      <c r="G254" s="222" t="s">
        <v>12115</v>
      </c>
      <c r="H254" s="99">
        <v>300</v>
      </c>
      <c r="I254" s="99">
        <v>5</v>
      </c>
      <c r="J254" s="13"/>
      <c r="K254" s="13"/>
      <c r="L254" s="13"/>
      <c r="M254" s="13"/>
      <c r="N254" s="13"/>
      <c r="O254" s="268" t="s">
        <v>12103</v>
      </c>
      <c r="P254" s="189" t="s">
        <v>12111</v>
      </c>
      <c r="Q254" s="247"/>
      <c r="S254" s="202"/>
      <c r="T254" s="349" t="s">
        <v>12104</v>
      </c>
    </row>
    <row r="255" spans="1:20" ht="22.5" customHeight="1">
      <c r="A255" s="166" t="s">
        <v>11775</v>
      </c>
      <c r="B255" s="99" t="s">
        <v>11773</v>
      </c>
      <c r="C255" s="295" t="s">
        <v>11841</v>
      </c>
      <c r="D255" s="99">
        <v>8</v>
      </c>
      <c r="E255" s="99">
        <v>8</v>
      </c>
      <c r="F255" s="99"/>
      <c r="G255" s="222" t="s">
        <v>11839</v>
      </c>
      <c r="H255" s="196">
        <v>297</v>
      </c>
      <c r="I255" s="196">
        <v>4</v>
      </c>
      <c r="J255" s="13"/>
      <c r="K255" s="13"/>
      <c r="L255" s="13"/>
      <c r="M255" s="13"/>
      <c r="N255" s="13"/>
      <c r="O255" s="230" t="s">
        <v>11840</v>
      </c>
      <c r="P255" s="189" t="s">
        <v>11784</v>
      </c>
      <c r="Q255" s="219"/>
      <c r="S255" s="202"/>
      <c r="T255" s="340"/>
    </row>
    <row r="256" spans="1:20" ht="22.5" customHeight="1">
      <c r="A256" s="99" t="s">
        <v>30</v>
      </c>
      <c r="B256" s="99" t="s">
        <v>85</v>
      </c>
      <c r="C256" s="107" t="s">
        <v>4286</v>
      </c>
      <c r="D256" s="99">
        <v>2</v>
      </c>
      <c r="E256" s="99">
        <v>4</v>
      </c>
      <c r="F256" s="99"/>
      <c r="G256" s="214" t="s">
        <v>6767</v>
      </c>
      <c r="H256" s="99">
        <v>290</v>
      </c>
      <c r="I256" s="99">
        <v>5</v>
      </c>
      <c r="J256" s="9"/>
      <c r="K256" s="9"/>
      <c r="L256" s="9"/>
      <c r="M256" s="9"/>
      <c r="N256" s="9"/>
      <c r="O256" s="230" t="s">
        <v>3674</v>
      </c>
      <c r="P256" s="189" t="s">
        <v>4006</v>
      </c>
      <c r="Q256" s="214" t="s">
        <v>6758</v>
      </c>
      <c r="S256" s="202"/>
      <c r="T256" s="340"/>
    </row>
    <row r="257" spans="1:20" ht="22.5" customHeight="1">
      <c r="A257" s="99" t="s">
        <v>47</v>
      </c>
      <c r="B257" s="99" t="s">
        <v>85</v>
      </c>
      <c r="C257" s="107" t="s">
        <v>4287</v>
      </c>
      <c r="D257" s="99">
        <v>3</v>
      </c>
      <c r="E257" s="99">
        <v>5</v>
      </c>
      <c r="F257" s="99">
        <v>3</v>
      </c>
      <c r="G257" s="214" t="s">
        <v>6768</v>
      </c>
      <c r="H257" s="99">
        <v>290</v>
      </c>
      <c r="I257" s="99">
        <v>6</v>
      </c>
      <c r="J257" s="9"/>
      <c r="K257" s="9"/>
      <c r="L257" s="9"/>
      <c r="M257" s="9"/>
      <c r="N257" s="9"/>
      <c r="O257" s="230" t="s">
        <v>3678</v>
      </c>
      <c r="P257" s="189" t="s">
        <v>4007</v>
      </c>
      <c r="Q257" s="214" t="s">
        <v>12227</v>
      </c>
      <c r="R257" s="212"/>
      <c r="S257" s="212"/>
      <c r="T257" s="340"/>
    </row>
    <row r="258" spans="1:20" ht="22.5" customHeight="1">
      <c r="A258" s="99">
        <v>2</v>
      </c>
      <c r="B258" s="99" t="s">
        <v>85</v>
      </c>
      <c r="C258" s="107" t="s">
        <v>452</v>
      </c>
      <c r="D258" s="99">
        <v>3</v>
      </c>
      <c r="E258" s="99">
        <v>5</v>
      </c>
      <c r="F258" s="99">
        <v>3</v>
      </c>
      <c r="G258" s="214" t="s">
        <v>453</v>
      </c>
      <c r="H258" s="99">
        <v>290</v>
      </c>
      <c r="I258" s="99">
        <v>5</v>
      </c>
      <c r="J258" s="13"/>
      <c r="K258" s="13"/>
      <c r="L258" s="13"/>
      <c r="M258" s="13"/>
      <c r="N258" s="13"/>
      <c r="O258" s="230" t="s">
        <v>3672</v>
      </c>
      <c r="P258" s="189" t="s">
        <v>4008</v>
      </c>
      <c r="S258" s="202"/>
      <c r="T258" s="340"/>
    </row>
    <row r="259" spans="1:20" ht="22.5" customHeight="1">
      <c r="B259" s="99" t="s">
        <v>85</v>
      </c>
      <c r="C259" s="107" t="s">
        <v>454</v>
      </c>
      <c r="D259" s="99">
        <v>3</v>
      </c>
      <c r="E259" s="99">
        <v>5</v>
      </c>
      <c r="F259" s="99">
        <v>3</v>
      </c>
      <c r="G259" s="214" t="s">
        <v>455</v>
      </c>
      <c r="H259" s="99">
        <v>290</v>
      </c>
      <c r="I259" s="99">
        <v>4</v>
      </c>
      <c r="J259" s="13"/>
      <c r="K259" s="15"/>
      <c r="L259" s="15"/>
      <c r="M259" s="15"/>
      <c r="N259" s="15"/>
      <c r="O259" s="230" t="s">
        <v>3674</v>
      </c>
      <c r="P259" s="189" t="s">
        <v>4009</v>
      </c>
      <c r="S259" s="202"/>
      <c r="T259" s="340"/>
    </row>
    <row r="260" spans="1:20" ht="22.5" customHeight="1">
      <c r="B260" s="99" t="s">
        <v>85</v>
      </c>
      <c r="C260" s="107" t="s">
        <v>456</v>
      </c>
      <c r="D260" s="99">
        <v>3</v>
      </c>
      <c r="E260" s="99">
        <v>5</v>
      </c>
      <c r="F260" s="99"/>
      <c r="G260" s="214" t="s">
        <v>457</v>
      </c>
      <c r="H260" s="99">
        <v>290</v>
      </c>
      <c r="I260" s="99">
        <v>3</v>
      </c>
      <c r="J260" s="13"/>
      <c r="K260" s="13"/>
      <c r="L260" s="13"/>
      <c r="M260" s="13"/>
      <c r="N260" s="15"/>
      <c r="O260" s="230" t="s">
        <v>3984</v>
      </c>
      <c r="P260" s="189" t="s">
        <v>4423</v>
      </c>
      <c r="S260" s="202"/>
      <c r="T260" s="340"/>
    </row>
    <row r="261" spans="1:20" ht="22.5" customHeight="1">
      <c r="A261" s="99" t="s">
        <v>35</v>
      </c>
      <c r="B261" s="99" t="s">
        <v>85</v>
      </c>
      <c r="C261" s="107" t="s">
        <v>458</v>
      </c>
      <c r="D261" s="99">
        <v>8</v>
      </c>
      <c r="E261" s="99">
        <v>8</v>
      </c>
      <c r="F261" s="99"/>
      <c r="G261" s="212" t="s">
        <v>6769</v>
      </c>
      <c r="H261" s="99">
        <v>290</v>
      </c>
      <c r="I261" s="99">
        <v>5</v>
      </c>
      <c r="J261" s="13"/>
      <c r="K261" s="13"/>
      <c r="L261" s="13"/>
      <c r="M261" s="13"/>
      <c r="N261" s="15"/>
      <c r="O261" s="230" t="s">
        <v>4010</v>
      </c>
      <c r="P261" s="189" t="s">
        <v>4011</v>
      </c>
      <c r="S261" s="202"/>
      <c r="T261" s="340"/>
    </row>
    <row r="262" spans="1:20" ht="22.5" customHeight="1">
      <c r="A262" s="99" t="s">
        <v>90</v>
      </c>
      <c r="B262" s="99" t="s">
        <v>4257</v>
      </c>
      <c r="C262" s="107" t="s">
        <v>4288</v>
      </c>
      <c r="D262" s="99">
        <v>8</v>
      </c>
      <c r="E262" s="99">
        <v>8</v>
      </c>
      <c r="F262" s="99"/>
      <c r="G262" s="212" t="s">
        <v>12845</v>
      </c>
      <c r="H262" s="99">
        <v>280</v>
      </c>
      <c r="I262" s="99">
        <v>6</v>
      </c>
      <c r="J262" s="13"/>
      <c r="K262" s="13"/>
      <c r="L262" s="13"/>
      <c r="M262" s="13"/>
      <c r="N262" s="13"/>
      <c r="O262" s="268" t="s">
        <v>4012</v>
      </c>
      <c r="P262" s="189" t="s">
        <v>11507</v>
      </c>
      <c r="Q262" s="212"/>
      <c r="R262" s="212"/>
      <c r="S262" s="202"/>
      <c r="T262" s="340"/>
    </row>
    <row r="263" spans="1:20" ht="22.5" customHeight="1">
      <c r="B263" s="99" t="s">
        <v>85</v>
      </c>
      <c r="C263" s="107" t="s">
        <v>459</v>
      </c>
      <c r="D263" s="99">
        <v>3</v>
      </c>
      <c r="E263" s="99">
        <v>5</v>
      </c>
      <c r="F263" s="99">
        <v>3</v>
      </c>
      <c r="G263" s="214" t="s">
        <v>460</v>
      </c>
      <c r="H263" s="99">
        <v>280</v>
      </c>
      <c r="I263" s="99">
        <v>3</v>
      </c>
      <c r="J263" s="13"/>
      <c r="K263" s="13"/>
      <c r="L263" s="13"/>
      <c r="M263" s="13"/>
      <c r="N263" s="13"/>
      <c r="O263" s="230" t="s">
        <v>4013</v>
      </c>
      <c r="P263" s="189" t="s">
        <v>4014</v>
      </c>
      <c r="S263" s="202"/>
      <c r="T263" s="340"/>
    </row>
    <row r="264" spans="1:20" ht="22.5" customHeight="1">
      <c r="B264" s="99" t="s">
        <v>85</v>
      </c>
      <c r="C264" s="107" t="s">
        <v>462</v>
      </c>
      <c r="D264" s="99">
        <v>3</v>
      </c>
      <c r="E264" s="99">
        <v>5</v>
      </c>
      <c r="F264" s="99"/>
      <c r="G264" s="214" t="s">
        <v>463</v>
      </c>
      <c r="H264" s="99">
        <v>280</v>
      </c>
      <c r="I264" s="99">
        <v>3</v>
      </c>
      <c r="J264" s="13"/>
      <c r="K264" s="13"/>
      <c r="L264" s="13"/>
      <c r="M264" s="13"/>
      <c r="N264" s="15"/>
      <c r="O264" s="230" t="s">
        <v>4015</v>
      </c>
      <c r="P264" s="189" t="s">
        <v>3731</v>
      </c>
      <c r="S264" s="202"/>
      <c r="T264" s="340"/>
    </row>
    <row r="265" spans="1:20" ht="22.5" customHeight="1">
      <c r="A265" s="99" t="s">
        <v>4342</v>
      </c>
      <c r="B265" s="99" t="s">
        <v>85</v>
      </c>
      <c r="C265" s="107" t="s">
        <v>464</v>
      </c>
      <c r="D265" s="99">
        <v>3</v>
      </c>
      <c r="E265" s="99">
        <v>5</v>
      </c>
      <c r="F265" s="99">
        <v>3</v>
      </c>
      <c r="G265" s="214" t="s">
        <v>465</v>
      </c>
      <c r="H265" s="99">
        <v>280</v>
      </c>
      <c r="I265" s="99">
        <v>5</v>
      </c>
      <c r="J265" s="13"/>
      <c r="K265" s="15"/>
      <c r="L265" s="15"/>
      <c r="M265" s="15"/>
      <c r="N265" s="15"/>
      <c r="O265" s="230" t="s">
        <v>3672</v>
      </c>
      <c r="P265" s="189" t="s">
        <v>4008</v>
      </c>
      <c r="S265" s="202"/>
      <c r="T265" s="340"/>
    </row>
    <row r="266" spans="1:20" ht="22.5" customHeight="1">
      <c r="A266" s="99">
        <v>2</v>
      </c>
      <c r="B266" s="99" t="s">
        <v>85</v>
      </c>
      <c r="C266" s="107" t="s">
        <v>466</v>
      </c>
      <c r="D266" s="99">
        <v>3</v>
      </c>
      <c r="E266" s="99">
        <v>5</v>
      </c>
      <c r="F266" s="99">
        <v>3</v>
      </c>
      <c r="G266" s="214" t="s">
        <v>467</v>
      </c>
      <c r="H266" s="99">
        <v>280</v>
      </c>
      <c r="I266" s="99">
        <v>4</v>
      </c>
      <c r="J266" s="13"/>
      <c r="K266" s="13"/>
      <c r="L266" s="13"/>
      <c r="M266" s="13"/>
      <c r="N266" s="13"/>
      <c r="O266" s="230" t="s">
        <v>4016</v>
      </c>
      <c r="P266" s="189" t="s">
        <v>4017</v>
      </c>
      <c r="S266" s="202"/>
      <c r="T266" s="347"/>
    </row>
    <row r="267" spans="1:20" ht="22.5" customHeight="1">
      <c r="A267" s="99" t="s">
        <v>4340</v>
      </c>
      <c r="B267" s="99" t="s">
        <v>85</v>
      </c>
      <c r="C267" s="107" t="s">
        <v>468</v>
      </c>
      <c r="D267" s="99" t="s">
        <v>4289</v>
      </c>
      <c r="E267" s="99"/>
      <c r="F267" s="99"/>
      <c r="G267" s="214" t="s">
        <v>6693</v>
      </c>
      <c r="H267" s="99">
        <v>280</v>
      </c>
      <c r="I267" s="99">
        <v>3</v>
      </c>
      <c r="J267" s="13"/>
      <c r="K267" s="13"/>
      <c r="L267" s="13"/>
      <c r="M267" s="13"/>
      <c r="N267" s="13"/>
      <c r="O267" s="107" t="s">
        <v>11716</v>
      </c>
      <c r="P267" s="189" t="s">
        <v>4018</v>
      </c>
      <c r="S267" s="202"/>
      <c r="T267" s="213" t="s">
        <v>4019</v>
      </c>
    </row>
    <row r="268" spans="1:20" ht="22.5" customHeight="1">
      <c r="A268" s="99" t="s">
        <v>27</v>
      </c>
      <c r="B268" s="99" t="s">
        <v>85</v>
      </c>
      <c r="C268" s="107" t="s">
        <v>469</v>
      </c>
      <c r="D268" s="99">
        <v>3</v>
      </c>
      <c r="E268" s="99">
        <v>5</v>
      </c>
      <c r="F268" s="99">
        <v>3</v>
      </c>
      <c r="G268" s="214" t="s">
        <v>470</v>
      </c>
      <c r="H268" s="99">
        <v>280</v>
      </c>
      <c r="I268" s="99">
        <v>7</v>
      </c>
      <c r="J268" s="13"/>
      <c r="K268" s="15"/>
      <c r="L268" s="15"/>
      <c r="M268" s="15"/>
      <c r="N268" s="15"/>
      <c r="O268" s="230" t="s">
        <v>11917</v>
      </c>
      <c r="P268" s="189" t="s">
        <v>4020</v>
      </c>
      <c r="Q268" s="214" t="s">
        <v>12314</v>
      </c>
      <c r="S268" s="202"/>
      <c r="T268" s="340"/>
    </row>
    <row r="269" spans="1:20" ht="22.5" customHeight="1">
      <c r="A269" s="99" t="s">
        <v>30</v>
      </c>
      <c r="B269" s="99" t="s">
        <v>85</v>
      </c>
      <c r="C269" s="107" t="s">
        <v>4290</v>
      </c>
      <c r="D269" s="99">
        <v>8</v>
      </c>
      <c r="E269" s="99">
        <v>8</v>
      </c>
      <c r="F269" s="99"/>
      <c r="G269" s="214" t="s">
        <v>6770</v>
      </c>
      <c r="H269" s="99">
        <v>280</v>
      </c>
      <c r="I269" s="99">
        <v>5</v>
      </c>
      <c r="J269" s="13"/>
      <c r="K269" s="13"/>
      <c r="L269" s="13"/>
      <c r="M269" s="13"/>
      <c r="N269" s="13"/>
      <c r="O269" s="230" t="s">
        <v>3688</v>
      </c>
      <c r="P269" s="189" t="s">
        <v>4021</v>
      </c>
      <c r="S269" s="202"/>
      <c r="T269" s="340"/>
    </row>
    <row r="270" spans="1:20" ht="22.5" customHeight="1">
      <c r="B270" s="99" t="s">
        <v>85</v>
      </c>
      <c r="C270" s="107" t="s">
        <v>471</v>
      </c>
      <c r="D270" s="99">
        <v>3</v>
      </c>
      <c r="E270" s="99">
        <v>5</v>
      </c>
      <c r="F270" s="99">
        <v>3</v>
      </c>
      <c r="G270" s="214" t="s">
        <v>472</v>
      </c>
      <c r="H270" s="99">
        <v>275</v>
      </c>
      <c r="I270" s="99">
        <v>3</v>
      </c>
      <c r="J270" s="13"/>
      <c r="K270" s="13"/>
      <c r="L270" s="13"/>
      <c r="M270" s="13"/>
      <c r="N270" s="13"/>
      <c r="O270" s="230" t="s">
        <v>3745</v>
      </c>
      <c r="P270" s="189" t="s">
        <v>4022</v>
      </c>
      <c r="S270" s="202"/>
      <c r="T270" s="340"/>
    </row>
    <row r="271" spans="1:20" ht="22.5" customHeight="1">
      <c r="A271" s="99">
        <v>1</v>
      </c>
      <c r="B271" s="99" t="s">
        <v>85</v>
      </c>
      <c r="C271" s="107" t="s">
        <v>473</v>
      </c>
      <c r="D271" s="99">
        <v>3</v>
      </c>
      <c r="E271" s="99">
        <v>5</v>
      </c>
      <c r="F271" s="99">
        <v>3</v>
      </c>
      <c r="G271" s="214" t="s">
        <v>474</v>
      </c>
      <c r="H271" s="99">
        <v>270</v>
      </c>
      <c r="I271" s="99">
        <v>5</v>
      </c>
      <c r="J271" s="13"/>
      <c r="K271" s="13"/>
      <c r="L271" s="13"/>
      <c r="M271" s="13"/>
      <c r="N271" s="15"/>
      <c r="O271" s="230" t="s">
        <v>4023</v>
      </c>
      <c r="P271" s="189" t="s">
        <v>4024</v>
      </c>
      <c r="S271" s="202"/>
      <c r="T271" s="340"/>
    </row>
    <row r="272" spans="1:20" ht="22.5" customHeight="1">
      <c r="A272" s="99">
        <v>1</v>
      </c>
      <c r="B272" s="99" t="s">
        <v>85</v>
      </c>
      <c r="C272" s="107" t="s">
        <v>475</v>
      </c>
      <c r="D272" s="99">
        <v>3</v>
      </c>
      <c r="E272" s="99">
        <v>5</v>
      </c>
      <c r="F272" s="99">
        <v>3</v>
      </c>
      <c r="G272" s="214" t="s">
        <v>476</v>
      </c>
      <c r="H272" s="99">
        <v>270</v>
      </c>
      <c r="I272" s="99">
        <v>3</v>
      </c>
      <c r="J272" s="13"/>
      <c r="K272" s="13"/>
      <c r="L272" s="13"/>
      <c r="M272" s="13"/>
      <c r="N272" s="15"/>
      <c r="O272" s="230" t="s">
        <v>3743</v>
      </c>
      <c r="P272" s="189" t="s">
        <v>4025</v>
      </c>
      <c r="S272" s="202"/>
      <c r="T272" s="340"/>
    </row>
    <row r="273" spans="1:20" ht="22.5" customHeight="1">
      <c r="B273" s="99" t="s">
        <v>85</v>
      </c>
      <c r="C273" s="107" t="s">
        <v>477</v>
      </c>
      <c r="D273" s="99">
        <v>2</v>
      </c>
      <c r="E273" s="99">
        <v>4</v>
      </c>
      <c r="F273" s="99"/>
      <c r="G273" s="214" t="s">
        <v>477</v>
      </c>
      <c r="H273" s="99">
        <v>270</v>
      </c>
      <c r="I273" s="99">
        <v>4</v>
      </c>
      <c r="J273" s="13"/>
      <c r="K273" s="13"/>
      <c r="L273" s="13"/>
      <c r="M273" s="13"/>
      <c r="N273" s="15"/>
      <c r="O273" s="230" t="s">
        <v>3733</v>
      </c>
      <c r="P273" s="189" t="s">
        <v>4026</v>
      </c>
      <c r="Q273" s="214" t="s">
        <v>12315</v>
      </c>
      <c r="S273" s="202"/>
      <c r="T273" s="343" t="s">
        <v>4027</v>
      </c>
    </row>
    <row r="274" spans="1:20" ht="22.5" customHeight="1">
      <c r="A274" s="99" t="s">
        <v>82</v>
      </c>
      <c r="B274" s="99" t="s">
        <v>85</v>
      </c>
      <c r="C274" s="107" t="s">
        <v>478</v>
      </c>
      <c r="D274" s="99"/>
      <c r="E274" s="99">
        <v>3</v>
      </c>
      <c r="F274" s="99"/>
      <c r="G274" s="214" t="s">
        <v>6693</v>
      </c>
      <c r="H274" s="99">
        <v>270</v>
      </c>
      <c r="I274" s="99">
        <v>3</v>
      </c>
      <c r="J274" s="13"/>
      <c r="K274" s="13"/>
      <c r="L274" s="13"/>
      <c r="M274" s="13"/>
      <c r="N274" s="15"/>
      <c r="O274" s="107" t="s">
        <v>11716</v>
      </c>
      <c r="P274" s="189" t="s">
        <v>4028</v>
      </c>
      <c r="S274" s="202"/>
      <c r="T274" s="99" t="s">
        <v>4029</v>
      </c>
    </row>
    <row r="275" spans="1:20" ht="22.5" customHeight="1">
      <c r="B275" s="99" t="s">
        <v>85</v>
      </c>
      <c r="C275" s="107" t="s">
        <v>479</v>
      </c>
      <c r="D275" s="99">
        <v>3</v>
      </c>
      <c r="E275" s="99">
        <v>5</v>
      </c>
      <c r="F275" s="99">
        <v>3</v>
      </c>
      <c r="G275" s="214" t="s">
        <v>480</v>
      </c>
      <c r="H275" s="99">
        <v>270</v>
      </c>
      <c r="I275" s="99">
        <v>4</v>
      </c>
      <c r="J275" s="13"/>
      <c r="K275" s="15"/>
      <c r="L275" s="15"/>
      <c r="M275" s="15"/>
      <c r="N275" s="15"/>
      <c r="O275" s="230" t="s">
        <v>3743</v>
      </c>
      <c r="P275" s="189" t="s">
        <v>3731</v>
      </c>
      <c r="Q275" s="214" t="s">
        <v>442</v>
      </c>
      <c r="S275" s="202"/>
      <c r="T275" s="340"/>
    </row>
    <row r="276" spans="1:20" ht="22.5" customHeight="1">
      <c r="A276" s="99">
        <v>1</v>
      </c>
      <c r="B276" s="99" t="s">
        <v>85</v>
      </c>
      <c r="C276" s="107" t="s">
        <v>481</v>
      </c>
      <c r="D276" s="99">
        <v>3</v>
      </c>
      <c r="E276" s="99">
        <v>5</v>
      </c>
      <c r="F276" s="99">
        <v>3</v>
      </c>
      <c r="G276" s="214" t="s">
        <v>12313</v>
      </c>
      <c r="H276" s="99">
        <v>270</v>
      </c>
      <c r="I276" s="99">
        <v>5</v>
      </c>
      <c r="J276" s="13"/>
      <c r="K276" s="15"/>
      <c r="L276" s="15"/>
      <c r="M276" s="15"/>
      <c r="N276" s="15"/>
      <c r="O276" s="230" t="s">
        <v>3692</v>
      </c>
      <c r="P276" s="189" t="s">
        <v>4024</v>
      </c>
      <c r="S276" s="202"/>
      <c r="T276" s="340"/>
    </row>
    <row r="277" spans="1:20" ht="22.5" customHeight="1">
      <c r="A277" s="99" t="s">
        <v>11705</v>
      </c>
      <c r="B277" s="99" t="s">
        <v>85</v>
      </c>
      <c r="C277" s="107" t="s">
        <v>11706</v>
      </c>
      <c r="D277" s="99">
        <v>1</v>
      </c>
      <c r="E277" s="99">
        <v>3</v>
      </c>
      <c r="F277" s="99"/>
      <c r="G277" s="212" t="s">
        <v>12748</v>
      </c>
      <c r="H277" s="99">
        <v>270</v>
      </c>
      <c r="I277" s="99">
        <v>4</v>
      </c>
      <c r="J277" s="13"/>
      <c r="K277" s="13"/>
      <c r="L277" s="13"/>
      <c r="M277" s="13"/>
      <c r="N277" s="13"/>
      <c r="O277" s="230" t="s">
        <v>11714</v>
      </c>
      <c r="P277" s="189" t="s">
        <v>3202</v>
      </c>
      <c r="Q277" s="247"/>
      <c r="S277" s="202"/>
      <c r="T277" s="340"/>
    </row>
    <row r="278" spans="1:20" ht="22.5" customHeight="1">
      <c r="A278" s="99" t="s">
        <v>4340</v>
      </c>
      <c r="B278" s="99" t="s">
        <v>85</v>
      </c>
      <c r="C278" s="107" t="s">
        <v>482</v>
      </c>
      <c r="D278" s="99"/>
      <c r="E278" s="99"/>
      <c r="F278" s="99"/>
      <c r="G278" s="214" t="s">
        <v>6693</v>
      </c>
      <c r="H278" s="99">
        <v>260</v>
      </c>
      <c r="I278" s="99">
        <v>3</v>
      </c>
      <c r="J278" s="13"/>
      <c r="K278" s="13"/>
      <c r="L278" s="13"/>
      <c r="M278" s="13"/>
      <c r="N278" s="15"/>
      <c r="O278" s="107" t="s">
        <v>11716</v>
      </c>
      <c r="P278" s="189" t="s">
        <v>4030</v>
      </c>
      <c r="S278" s="202"/>
      <c r="T278" s="340"/>
    </row>
    <row r="279" spans="1:20" ht="22.5" customHeight="1">
      <c r="A279" s="99" t="s">
        <v>30</v>
      </c>
      <c r="B279" s="99" t="s">
        <v>85</v>
      </c>
      <c r="C279" s="107" t="s">
        <v>4291</v>
      </c>
      <c r="D279" s="99">
        <v>2</v>
      </c>
      <c r="E279" s="99">
        <v>4</v>
      </c>
      <c r="F279" s="99">
        <v>2</v>
      </c>
      <c r="G279" s="214" t="s">
        <v>6771</v>
      </c>
      <c r="H279" s="99">
        <v>260</v>
      </c>
      <c r="I279" s="99">
        <v>6</v>
      </c>
      <c r="J279" s="13"/>
      <c r="K279" s="13"/>
      <c r="L279" s="13"/>
      <c r="M279" s="13"/>
      <c r="N279" s="13"/>
      <c r="O279" s="230" t="s">
        <v>3691</v>
      </c>
      <c r="P279" s="189" t="s">
        <v>4006</v>
      </c>
      <c r="Q279" s="214" t="s">
        <v>6765</v>
      </c>
      <c r="S279" s="202"/>
      <c r="T279" s="340"/>
    </row>
    <row r="280" spans="1:20" ht="22.5" customHeight="1">
      <c r="A280" s="99" t="s">
        <v>11704</v>
      </c>
      <c r="B280" s="99" t="s">
        <v>85</v>
      </c>
      <c r="C280" s="107" t="s">
        <v>11897</v>
      </c>
      <c r="D280" s="99">
        <v>8</v>
      </c>
      <c r="E280" s="99">
        <v>8</v>
      </c>
      <c r="F280" s="99"/>
      <c r="G280" s="222" t="s">
        <v>11887</v>
      </c>
      <c r="H280" s="99">
        <v>260</v>
      </c>
      <c r="I280" s="99">
        <v>6</v>
      </c>
      <c r="J280" s="13"/>
      <c r="K280" s="13"/>
      <c r="L280" s="13"/>
      <c r="M280" s="13"/>
      <c r="N280" s="13"/>
      <c r="O280" s="230" t="s">
        <v>11711</v>
      </c>
      <c r="P280" s="189" t="s">
        <v>11712</v>
      </c>
      <c r="Q280" s="212" t="s">
        <v>84</v>
      </c>
      <c r="S280" s="202"/>
      <c r="T280" s="340"/>
    </row>
    <row r="281" spans="1:20" ht="22.5" customHeight="1">
      <c r="A281" s="99" t="s">
        <v>12042</v>
      </c>
      <c r="B281" s="99" t="s">
        <v>12101</v>
      </c>
      <c r="C281" s="295" t="s">
        <v>12138</v>
      </c>
      <c r="D281" s="99">
        <v>8</v>
      </c>
      <c r="E281" s="99">
        <v>8</v>
      </c>
      <c r="F281" s="99"/>
      <c r="G281" s="222" t="s">
        <v>12136</v>
      </c>
      <c r="H281" s="99">
        <v>260</v>
      </c>
      <c r="I281" s="99">
        <v>4</v>
      </c>
      <c r="J281" s="13"/>
      <c r="K281" s="13"/>
      <c r="L281" s="13"/>
      <c r="M281" s="13"/>
      <c r="N281" s="13"/>
      <c r="O281" s="230" t="s">
        <v>12137</v>
      </c>
      <c r="P281" s="189" t="s">
        <v>12135</v>
      </c>
      <c r="Q281" s="212" t="s">
        <v>124</v>
      </c>
      <c r="S281" s="202"/>
      <c r="T281" s="349"/>
    </row>
    <row r="282" spans="1:20" ht="22.5" customHeight="1">
      <c r="A282" s="99" t="s">
        <v>151</v>
      </c>
      <c r="B282" s="99" t="s">
        <v>85</v>
      </c>
      <c r="C282" s="107" t="s">
        <v>483</v>
      </c>
      <c r="D282" s="99">
        <v>8</v>
      </c>
      <c r="E282" s="99">
        <v>8</v>
      </c>
      <c r="F282" s="99">
        <v>8</v>
      </c>
      <c r="G282" s="214" t="s">
        <v>6772</v>
      </c>
      <c r="H282" s="99">
        <v>255</v>
      </c>
      <c r="I282" s="99">
        <v>4</v>
      </c>
      <c r="J282" s="13"/>
      <c r="K282" s="13"/>
      <c r="L282" s="13"/>
      <c r="M282" s="13"/>
      <c r="N282" s="13"/>
      <c r="O282" s="230" t="s">
        <v>4031</v>
      </c>
      <c r="P282" s="189" t="s">
        <v>4032</v>
      </c>
      <c r="S282" s="202"/>
      <c r="T282" s="340"/>
    </row>
    <row r="283" spans="1:20" ht="22.5" customHeight="1">
      <c r="A283" s="99" t="s">
        <v>90</v>
      </c>
      <c r="B283" s="99" t="s">
        <v>4270</v>
      </c>
      <c r="C283" s="107" t="s">
        <v>4292</v>
      </c>
      <c r="D283" s="99">
        <v>4</v>
      </c>
      <c r="E283" s="99">
        <v>4</v>
      </c>
      <c r="F283" s="99"/>
      <c r="G283" s="212" t="s">
        <v>12749</v>
      </c>
      <c r="H283" s="99">
        <v>250</v>
      </c>
      <c r="I283" s="99">
        <v>3</v>
      </c>
      <c r="J283" s="13"/>
      <c r="K283" s="13"/>
      <c r="L283" s="13"/>
      <c r="M283" s="13"/>
      <c r="N283" s="13"/>
      <c r="O283" s="268" t="s">
        <v>4033</v>
      </c>
      <c r="P283" s="189" t="s">
        <v>3690</v>
      </c>
      <c r="Q283" s="212"/>
      <c r="R283" s="212"/>
      <c r="S283" s="202"/>
      <c r="T283" s="340"/>
    </row>
    <row r="284" spans="1:20" ht="22.5" customHeight="1">
      <c r="A284" s="99">
        <v>1</v>
      </c>
      <c r="B284" s="99" t="s">
        <v>85</v>
      </c>
      <c r="C284" s="107" t="s">
        <v>484</v>
      </c>
      <c r="D284" s="99">
        <v>3</v>
      </c>
      <c r="E284" s="99">
        <v>5</v>
      </c>
      <c r="F284" s="99">
        <v>3</v>
      </c>
      <c r="G284" s="214" t="s">
        <v>485</v>
      </c>
      <c r="H284" s="99">
        <v>250</v>
      </c>
      <c r="I284" s="99">
        <v>5</v>
      </c>
      <c r="J284" s="13"/>
      <c r="K284" s="13"/>
      <c r="L284" s="15"/>
      <c r="M284" s="15"/>
      <c r="N284" s="15"/>
      <c r="O284" s="230" t="s">
        <v>3990</v>
      </c>
      <c r="P284" s="189" t="s">
        <v>4034</v>
      </c>
      <c r="S284" s="202"/>
      <c r="T284" s="340"/>
    </row>
    <row r="285" spans="1:20" ht="22.5" customHeight="1">
      <c r="B285" s="99" t="s">
        <v>85</v>
      </c>
      <c r="C285" s="107" t="s">
        <v>486</v>
      </c>
      <c r="D285" s="99">
        <v>2</v>
      </c>
      <c r="E285" s="99">
        <v>4</v>
      </c>
      <c r="F285" s="99">
        <v>2</v>
      </c>
      <c r="G285" s="214" t="s">
        <v>12316</v>
      </c>
      <c r="H285" s="99">
        <v>250</v>
      </c>
      <c r="I285" s="99">
        <v>2</v>
      </c>
      <c r="J285" s="13"/>
      <c r="K285" s="13"/>
      <c r="L285" s="13"/>
      <c r="M285" s="13"/>
      <c r="N285" s="15"/>
      <c r="O285" s="230" t="s">
        <v>4035</v>
      </c>
      <c r="P285" s="189" t="s">
        <v>136</v>
      </c>
      <c r="S285" s="202"/>
      <c r="T285" s="340"/>
    </row>
    <row r="286" spans="1:20" ht="22.5" customHeight="1">
      <c r="A286" s="99" t="s">
        <v>30</v>
      </c>
      <c r="B286" s="99" t="s">
        <v>85</v>
      </c>
      <c r="C286" s="107" t="s">
        <v>4293</v>
      </c>
      <c r="D286" s="99">
        <v>8</v>
      </c>
      <c r="E286" s="99">
        <v>8</v>
      </c>
      <c r="F286" s="99"/>
      <c r="G286" s="214" t="s">
        <v>6773</v>
      </c>
      <c r="H286" s="99">
        <v>250</v>
      </c>
      <c r="I286" s="99">
        <v>6</v>
      </c>
      <c r="J286" s="13"/>
      <c r="K286" s="13"/>
      <c r="L286" s="13"/>
      <c r="M286" s="13"/>
      <c r="N286" s="13"/>
      <c r="O286" s="230" t="s">
        <v>3674</v>
      </c>
      <c r="P286" s="189" t="s">
        <v>4036</v>
      </c>
      <c r="S286" s="202"/>
      <c r="T286" s="340"/>
    </row>
    <row r="287" spans="1:20" ht="22.5" customHeight="1">
      <c r="A287" s="99" t="s">
        <v>90</v>
      </c>
      <c r="B287" s="99" t="s">
        <v>4257</v>
      </c>
      <c r="C287" s="107" t="s">
        <v>4294</v>
      </c>
      <c r="D287" s="99">
        <v>8</v>
      </c>
      <c r="E287" s="99">
        <v>8</v>
      </c>
      <c r="F287" s="99"/>
      <c r="G287" s="212" t="s">
        <v>12750</v>
      </c>
      <c r="H287" s="99">
        <v>250</v>
      </c>
      <c r="I287" s="99">
        <v>6</v>
      </c>
      <c r="J287" s="13"/>
      <c r="K287" s="13"/>
      <c r="L287" s="13"/>
      <c r="M287" s="13"/>
      <c r="N287" s="13"/>
      <c r="O287" s="268" t="s">
        <v>4037</v>
      </c>
      <c r="P287" s="189" t="s">
        <v>3673</v>
      </c>
      <c r="Q287" s="212"/>
      <c r="R287" s="212"/>
      <c r="S287" s="202"/>
      <c r="T287" s="340"/>
    </row>
    <row r="288" spans="1:20" ht="22.5" customHeight="1">
      <c r="A288" s="99">
        <v>1</v>
      </c>
      <c r="B288" s="99" t="s">
        <v>85</v>
      </c>
      <c r="C288" s="107" t="s">
        <v>487</v>
      </c>
      <c r="D288" s="99">
        <v>7</v>
      </c>
      <c r="E288" s="99">
        <v>7</v>
      </c>
      <c r="F288" s="99">
        <v>7</v>
      </c>
      <c r="G288" s="214" t="s">
        <v>6774</v>
      </c>
      <c r="H288" s="99">
        <v>245</v>
      </c>
      <c r="I288" s="99">
        <v>2</v>
      </c>
      <c r="J288" s="13"/>
      <c r="K288" s="13"/>
      <c r="L288" s="13"/>
      <c r="M288" s="13"/>
      <c r="N288" s="13"/>
      <c r="O288" s="230" t="s">
        <v>4038</v>
      </c>
      <c r="P288" s="189" t="s">
        <v>4039</v>
      </c>
      <c r="S288" s="202"/>
      <c r="T288" s="340"/>
    </row>
    <row r="289" spans="1:20" ht="22.5" customHeight="1">
      <c r="A289" s="177" t="s">
        <v>11418</v>
      </c>
      <c r="B289" s="99" t="s">
        <v>11431</v>
      </c>
      <c r="C289" s="107" t="s">
        <v>11540</v>
      </c>
      <c r="D289" s="99">
        <v>5</v>
      </c>
      <c r="E289" s="99">
        <v>7</v>
      </c>
      <c r="F289" s="99"/>
      <c r="G289" s="212" t="s">
        <v>12711</v>
      </c>
      <c r="H289" s="196">
        <v>243</v>
      </c>
      <c r="I289" s="99">
        <v>7</v>
      </c>
      <c r="J289" s="13"/>
      <c r="K289" s="13"/>
      <c r="L289" s="13"/>
      <c r="M289" s="13"/>
      <c r="N289" s="13"/>
      <c r="O289" s="230" t="s">
        <v>11427</v>
      </c>
      <c r="P289" s="189" t="s">
        <v>11428</v>
      </c>
      <c r="Q289" s="212" t="s">
        <v>11430</v>
      </c>
      <c r="R289" s="212" t="s">
        <v>12751</v>
      </c>
      <c r="S289" s="202"/>
      <c r="T289" s="340"/>
    </row>
    <row r="290" spans="1:20" ht="22.5" customHeight="1">
      <c r="A290" s="99" t="s">
        <v>32</v>
      </c>
      <c r="B290" s="99" t="s">
        <v>4257</v>
      </c>
      <c r="C290" s="107" t="s">
        <v>4295</v>
      </c>
      <c r="D290" s="99">
        <v>6</v>
      </c>
      <c r="E290" s="99">
        <v>6</v>
      </c>
      <c r="F290" s="99">
        <v>6</v>
      </c>
      <c r="G290" s="270" t="s">
        <v>6775</v>
      </c>
      <c r="H290" s="99">
        <v>240</v>
      </c>
      <c r="I290" s="99">
        <v>5</v>
      </c>
      <c r="J290" s="13"/>
      <c r="K290" s="13"/>
      <c r="L290" s="15"/>
      <c r="M290" s="15"/>
      <c r="N290" s="15"/>
      <c r="O290" s="230" t="s">
        <v>4040</v>
      </c>
      <c r="P290" s="189" t="s">
        <v>4041</v>
      </c>
      <c r="Q290" s="214" t="s">
        <v>6712</v>
      </c>
      <c r="S290" s="202"/>
      <c r="T290" s="340"/>
    </row>
    <row r="291" spans="1:20" ht="22.5" customHeight="1">
      <c r="B291" s="99" t="s">
        <v>85</v>
      </c>
      <c r="C291" s="107" t="s">
        <v>488</v>
      </c>
      <c r="D291" s="99">
        <v>2</v>
      </c>
      <c r="E291" s="99">
        <v>4</v>
      </c>
      <c r="F291" s="99"/>
      <c r="G291" s="270" t="s">
        <v>489</v>
      </c>
      <c r="H291" s="99">
        <v>240</v>
      </c>
      <c r="I291" s="99">
        <v>4</v>
      </c>
      <c r="J291" s="13"/>
      <c r="K291" s="15"/>
      <c r="L291" s="15"/>
      <c r="M291" s="15"/>
      <c r="N291" s="15"/>
      <c r="O291" s="230" t="s">
        <v>4042</v>
      </c>
      <c r="P291" s="189" t="s">
        <v>4043</v>
      </c>
      <c r="Q291" s="214" t="s">
        <v>101</v>
      </c>
      <c r="S291" s="202"/>
      <c r="T291" s="340"/>
    </row>
    <row r="292" spans="1:20" ht="22.5" customHeight="1">
      <c r="B292" s="99" t="s">
        <v>85</v>
      </c>
      <c r="C292" s="107" t="s">
        <v>490</v>
      </c>
      <c r="D292" s="99">
        <v>8</v>
      </c>
      <c r="E292" s="99">
        <v>8</v>
      </c>
      <c r="F292" s="99"/>
      <c r="G292" s="270" t="s">
        <v>6776</v>
      </c>
      <c r="H292" s="99">
        <v>230</v>
      </c>
      <c r="I292" s="99">
        <v>3</v>
      </c>
      <c r="J292" s="13"/>
      <c r="K292" s="13"/>
      <c r="L292" s="13"/>
      <c r="M292" s="13"/>
      <c r="N292" s="13"/>
      <c r="O292" s="230" t="s">
        <v>4044</v>
      </c>
      <c r="P292" s="189" t="s">
        <v>4045</v>
      </c>
      <c r="S292" s="202"/>
      <c r="T292" s="340"/>
    </row>
    <row r="293" spans="1:20" ht="22.5" customHeight="1">
      <c r="A293" s="99" t="s">
        <v>4343</v>
      </c>
      <c r="B293" s="99" t="s">
        <v>85</v>
      </c>
      <c r="C293" s="107" t="s">
        <v>491</v>
      </c>
      <c r="D293" s="99">
        <v>2</v>
      </c>
      <c r="E293" s="99">
        <v>4</v>
      </c>
      <c r="F293" s="99">
        <v>2</v>
      </c>
      <c r="G293" s="270" t="s">
        <v>492</v>
      </c>
      <c r="H293" s="99">
        <v>230</v>
      </c>
      <c r="I293" s="99">
        <v>6</v>
      </c>
      <c r="J293" s="13"/>
      <c r="K293" s="13"/>
      <c r="L293" s="13"/>
      <c r="M293" s="13"/>
      <c r="N293" s="15"/>
      <c r="O293" s="230" t="s">
        <v>3674</v>
      </c>
      <c r="P293" s="189" t="s">
        <v>3677</v>
      </c>
      <c r="Q293" s="214" t="s">
        <v>284</v>
      </c>
      <c r="S293" s="202"/>
      <c r="T293" s="347"/>
    </row>
    <row r="294" spans="1:20" ht="22.5" customHeight="1">
      <c r="A294" s="99" t="s">
        <v>27</v>
      </c>
      <c r="B294" s="99" t="s">
        <v>85</v>
      </c>
      <c r="C294" s="107" t="s">
        <v>493</v>
      </c>
      <c r="D294" s="99">
        <v>2</v>
      </c>
      <c r="E294" s="99">
        <v>4</v>
      </c>
      <c r="F294" s="99">
        <v>2</v>
      </c>
      <c r="G294" s="270" t="s">
        <v>494</v>
      </c>
      <c r="H294" s="99">
        <v>230</v>
      </c>
      <c r="I294" s="99">
        <v>6</v>
      </c>
      <c r="J294" s="13"/>
      <c r="K294" s="13"/>
      <c r="L294" s="13"/>
      <c r="M294" s="13"/>
      <c r="N294" s="13"/>
      <c r="O294" s="230" t="s">
        <v>3678</v>
      </c>
      <c r="P294" s="189" t="s">
        <v>4020</v>
      </c>
      <c r="S294" s="202"/>
      <c r="T294" s="340"/>
    </row>
    <row r="295" spans="1:20" ht="22.5" customHeight="1">
      <c r="B295" s="99" t="s">
        <v>85</v>
      </c>
      <c r="C295" s="107" t="s">
        <v>495</v>
      </c>
      <c r="D295" s="99">
        <v>2</v>
      </c>
      <c r="E295" s="99">
        <v>4</v>
      </c>
      <c r="F295" s="99"/>
      <c r="G295" s="270" t="s">
        <v>496</v>
      </c>
      <c r="H295" s="99">
        <v>230</v>
      </c>
      <c r="I295" s="99">
        <v>2</v>
      </c>
      <c r="J295" s="13"/>
      <c r="K295" s="13"/>
      <c r="L295" s="13"/>
      <c r="M295" s="13"/>
      <c r="N295" s="15"/>
      <c r="O295" s="230" t="s">
        <v>4046</v>
      </c>
      <c r="P295" s="189" t="s">
        <v>4022</v>
      </c>
      <c r="S295" s="202"/>
      <c r="T295" s="340"/>
    </row>
    <row r="296" spans="1:20" ht="22.5" customHeight="1">
      <c r="A296" s="99" t="s">
        <v>73</v>
      </c>
      <c r="B296" s="99" t="s">
        <v>4296</v>
      </c>
      <c r="C296" s="107" t="s">
        <v>4297</v>
      </c>
      <c r="D296" s="99">
        <v>7</v>
      </c>
      <c r="E296" s="99">
        <v>7</v>
      </c>
      <c r="F296" s="99"/>
      <c r="G296" s="252" t="s">
        <v>6777</v>
      </c>
      <c r="H296" s="99">
        <v>230</v>
      </c>
      <c r="I296" s="99">
        <v>2</v>
      </c>
      <c r="J296" s="13"/>
      <c r="K296" s="13"/>
      <c r="L296" s="13"/>
      <c r="M296" s="13"/>
      <c r="N296" s="13"/>
      <c r="O296" s="230" t="s">
        <v>4010</v>
      </c>
      <c r="P296" s="189" t="s">
        <v>3733</v>
      </c>
      <c r="Q296" s="247"/>
      <c r="S296" s="202"/>
      <c r="T296" s="340"/>
    </row>
    <row r="297" spans="1:20" ht="22.5" customHeight="1">
      <c r="A297" s="99" t="s">
        <v>90</v>
      </c>
      <c r="B297" s="99" t="s">
        <v>4257</v>
      </c>
      <c r="C297" s="107" t="s">
        <v>4298</v>
      </c>
      <c r="D297" s="99">
        <v>7</v>
      </c>
      <c r="E297" s="99">
        <v>7</v>
      </c>
      <c r="F297" s="99"/>
      <c r="G297" s="219" t="s">
        <v>12842</v>
      </c>
      <c r="H297" s="99">
        <v>220</v>
      </c>
      <c r="I297" s="99">
        <v>5</v>
      </c>
      <c r="J297" s="13"/>
      <c r="K297" s="13"/>
      <c r="L297" s="13"/>
      <c r="M297" s="13"/>
      <c r="N297" s="13"/>
      <c r="O297" s="268" t="s">
        <v>4047</v>
      </c>
      <c r="P297" s="189" t="s">
        <v>4048</v>
      </c>
      <c r="Q297" s="212"/>
      <c r="R297" s="212"/>
      <c r="S297" s="202"/>
      <c r="T297" s="340"/>
    </row>
    <row r="298" spans="1:20" ht="22.5" customHeight="1">
      <c r="B298" s="99" t="s">
        <v>85</v>
      </c>
      <c r="C298" s="107" t="s">
        <v>497</v>
      </c>
      <c r="D298" s="99">
        <v>2</v>
      </c>
      <c r="E298" s="99">
        <v>4</v>
      </c>
      <c r="F298" s="99">
        <v>2</v>
      </c>
      <c r="G298" s="270" t="s">
        <v>498</v>
      </c>
      <c r="H298" s="99">
        <v>220</v>
      </c>
      <c r="I298" s="99">
        <v>2</v>
      </c>
      <c r="J298" s="13"/>
      <c r="K298" s="13"/>
      <c r="L298" s="13"/>
      <c r="M298" s="13"/>
      <c r="N298" s="15"/>
      <c r="O298" s="230" t="s">
        <v>3743</v>
      </c>
      <c r="P298" s="189" t="s">
        <v>4026</v>
      </c>
      <c r="S298" s="202"/>
      <c r="T298" s="340"/>
    </row>
    <row r="299" spans="1:20" ht="22.5" customHeight="1">
      <c r="A299" s="99" t="s">
        <v>90</v>
      </c>
      <c r="B299" s="99" t="s">
        <v>4257</v>
      </c>
      <c r="C299" s="107" t="s">
        <v>4299</v>
      </c>
      <c r="D299" s="99">
        <v>5</v>
      </c>
      <c r="E299" s="99">
        <v>5</v>
      </c>
      <c r="F299" s="99"/>
      <c r="G299" s="212" t="s">
        <v>12752</v>
      </c>
      <c r="H299" s="99">
        <v>220</v>
      </c>
      <c r="I299" s="99">
        <v>1</v>
      </c>
      <c r="J299" s="13"/>
      <c r="K299" s="13"/>
      <c r="L299" s="13"/>
      <c r="M299" s="13"/>
      <c r="N299" s="13"/>
      <c r="O299" s="268" t="s">
        <v>4049</v>
      </c>
      <c r="P299" s="189" t="s">
        <v>4050</v>
      </c>
      <c r="Q299" s="212"/>
      <c r="R299" s="212"/>
      <c r="S299" s="202"/>
      <c r="T299" s="340"/>
    </row>
    <row r="300" spans="1:20" ht="22.5" customHeight="1">
      <c r="A300" s="99" t="s">
        <v>27</v>
      </c>
      <c r="B300" s="99" t="s">
        <v>85</v>
      </c>
      <c r="C300" s="107" t="s">
        <v>499</v>
      </c>
      <c r="D300" s="99">
        <v>2</v>
      </c>
      <c r="E300" s="99">
        <v>4</v>
      </c>
      <c r="F300" s="99"/>
      <c r="G300" s="270" t="s">
        <v>500</v>
      </c>
      <c r="H300" s="99">
        <v>220</v>
      </c>
      <c r="I300" s="99">
        <v>6</v>
      </c>
      <c r="J300" s="13"/>
      <c r="K300" s="15"/>
      <c r="L300" s="15"/>
      <c r="M300" s="15"/>
      <c r="N300" s="15"/>
      <c r="O300" s="230" t="s">
        <v>3678</v>
      </c>
      <c r="P300" s="189" t="s">
        <v>4020</v>
      </c>
      <c r="Q300" s="214" t="s">
        <v>501</v>
      </c>
      <c r="S300" s="202"/>
      <c r="T300" s="340"/>
    </row>
    <row r="301" spans="1:20" ht="22.5" customHeight="1">
      <c r="A301" s="99" t="s">
        <v>27</v>
      </c>
      <c r="B301" s="99" t="s">
        <v>85</v>
      </c>
      <c r="C301" s="107" t="s">
        <v>502</v>
      </c>
      <c r="D301" s="99">
        <v>2</v>
      </c>
      <c r="E301" s="99">
        <v>4</v>
      </c>
      <c r="F301" s="99">
        <v>2</v>
      </c>
      <c r="G301" s="270" t="s">
        <v>503</v>
      </c>
      <c r="H301" s="99">
        <v>220</v>
      </c>
      <c r="I301" s="99">
        <v>7</v>
      </c>
      <c r="J301" s="13"/>
      <c r="K301" s="13"/>
      <c r="L301" s="13"/>
      <c r="M301" s="13"/>
      <c r="N301" s="13"/>
      <c r="O301" s="230" t="s">
        <v>4979</v>
      </c>
      <c r="P301" s="189" t="s">
        <v>4051</v>
      </c>
      <c r="Q301" s="214" t="s">
        <v>12317</v>
      </c>
      <c r="S301" s="202"/>
      <c r="T301" s="343" t="s">
        <v>504</v>
      </c>
    </row>
    <row r="302" spans="1:20" ht="22.5" customHeight="1">
      <c r="B302" s="99" t="s">
        <v>85</v>
      </c>
      <c r="C302" s="107" t="s">
        <v>505</v>
      </c>
      <c r="D302" s="99">
        <v>2</v>
      </c>
      <c r="E302" s="99">
        <v>4</v>
      </c>
      <c r="F302" s="99"/>
      <c r="G302" s="270" t="s">
        <v>506</v>
      </c>
      <c r="H302" s="99">
        <v>220</v>
      </c>
      <c r="I302" s="99">
        <v>3</v>
      </c>
      <c r="J302" s="13"/>
      <c r="K302" s="13"/>
      <c r="L302" s="13"/>
      <c r="M302" s="13"/>
      <c r="N302" s="15"/>
      <c r="O302" s="230" t="s">
        <v>507</v>
      </c>
      <c r="P302" s="189" t="s">
        <v>4052</v>
      </c>
      <c r="Q302" s="214" t="s">
        <v>189</v>
      </c>
      <c r="S302" s="202"/>
      <c r="T302" s="340"/>
    </row>
    <row r="303" spans="1:20" ht="22.5" customHeight="1">
      <c r="A303" s="99" t="s">
        <v>49</v>
      </c>
      <c r="B303" s="99" t="s">
        <v>85</v>
      </c>
      <c r="C303" s="107" t="s">
        <v>508</v>
      </c>
      <c r="D303" s="99">
        <v>2</v>
      </c>
      <c r="E303" s="99">
        <v>4</v>
      </c>
      <c r="F303" s="99"/>
      <c r="G303" s="270" t="s">
        <v>509</v>
      </c>
      <c r="H303" s="99">
        <v>220</v>
      </c>
      <c r="I303" s="99">
        <v>3</v>
      </c>
      <c r="J303" s="13"/>
      <c r="K303" s="13"/>
      <c r="L303" s="13"/>
      <c r="M303" s="13"/>
      <c r="N303" s="15"/>
      <c r="O303" s="230" t="s">
        <v>4053</v>
      </c>
      <c r="P303" s="189" t="s">
        <v>11614</v>
      </c>
      <c r="Q303" s="214" t="s">
        <v>12292</v>
      </c>
      <c r="S303" s="202"/>
      <c r="T303" s="340"/>
    </row>
    <row r="304" spans="1:20" ht="22.5" customHeight="1">
      <c r="A304" s="99" t="s">
        <v>69</v>
      </c>
      <c r="B304" s="99" t="s">
        <v>85</v>
      </c>
      <c r="C304" s="107" t="s">
        <v>4300</v>
      </c>
      <c r="D304" s="99">
        <v>1</v>
      </c>
      <c r="E304" s="99">
        <v>3</v>
      </c>
      <c r="F304" s="99">
        <v>1</v>
      </c>
      <c r="G304" s="212" t="s">
        <v>3425</v>
      </c>
      <c r="H304" s="99">
        <v>210</v>
      </c>
      <c r="I304" s="99">
        <v>5</v>
      </c>
      <c r="J304" s="13"/>
      <c r="K304" s="13"/>
      <c r="L304" s="13"/>
      <c r="M304" s="13"/>
      <c r="N304" s="13"/>
      <c r="O304" s="230" t="s">
        <v>4054</v>
      </c>
      <c r="P304" s="189" t="s">
        <v>4055</v>
      </c>
      <c r="S304" s="202"/>
      <c r="T304" s="340"/>
    </row>
    <row r="305" spans="1:20" ht="22.5" customHeight="1">
      <c r="A305" s="99" t="s">
        <v>69</v>
      </c>
      <c r="B305" s="99" t="s">
        <v>85</v>
      </c>
      <c r="C305" s="107" t="s">
        <v>4301</v>
      </c>
      <c r="D305" s="99"/>
      <c r="E305" s="99"/>
      <c r="F305" s="99"/>
      <c r="G305" s="214" t="s">
        <v>12318</v>
      </c>
      <c r="H305" s="99">
        <v>210</v>
      </c>
      <c r="I305" s="99">
        <v>6</v>
      </c>
      <c r="J305" s="13"/>
      <c r="K305" s="13"/>
      <c r="L305" s="15"/>
      <c r="M305" s="15"/>
      <c r="N305" s="15"/>
      <c r="O305" s="107" t="s">
        <v>4056</v>
      </c>
      <c r="P305" s="189" t="s">
        <v>11920</v>
      </c>
      <c r="Q305" s="214" t="s">
        <v>132</v>
      </c>
      <c r="S305" s="202"/>
      <c r="T305" s="340"/>
    </row>
    <row r="306" spans="1:20" ht="22.5" customHeight="1">
      <c r="B306" s="99" t="s">
        <v>85</v>
      </c>
      <c r="C306" s="107" t="s">
        <v>510</v>
      </c>
      <c r="D306" s="99">
        <v>2</v>
      </c>
      <c r="E306" s="99">
        <v>4</v>
      </c>
      <c r="F306" s="99"/>
      <c r="G306" s="270" t="s">
        <v>12319</v>
      </c>
      <c r="H306" s="99">
        <v>210</v>
      </c>
      <c r="I306" s="99">
        <v>3</v>
      </c>
      <c r="J306" s="13"/>
      <c r="K306" s="15"/>
      <c r="L306" s="15"/>
      <c r="M306" s="15"/>
      <c r="N306" s="15"/>
      <c r="O306" s="230" t="s">
        <v>4057</v>
      </c>
      <c r="P306" s="189" t="s">
        <v>4058</v>
      </c>
      <c r="S306" s="202"/>
      <c r="T306" s="340"/>
    </row>
    <row r="307" spans="1:20" ht="22.5" customHeight="1">
      <c r="A307" s="99">
        <v>1</v>
      </c>
      <c r="B307" s="99" t="s">
        <v>85</v>
      </c>
      <c r="C307" s="107" t="s">
        <v>511</v>
      </c>
      <c r="D307" s="99">
        <v>2</v>
      </c>
      <c r="E307" s="99">
        <v>4</v>
      </c>
      <c r="F307" s="99">
        <v>2</v>
      </c>
      <c r="G307" s="270" t="s">
        <v>512</v>
      </c>
      <c r="H307" s="99">
        <v>210</v>
      </c>
      <c r="I307" s="99">
        <v>2</v>
      </c>
      <c r="J307" s="13"/>
      <c r="K307" s="15"/>
      <c r="L307" s="15"/>
      <c r="M307" s="15"/>
      <c r="N307" s="15"/>
      <c r="O307" s="230" t="s">
        <v>4979</v>
      </c>
      <c r="P307" s="189" t="s">
        <v>4059</v>
      </c>
      <c r="S307" s="202"/>
      <c r="T307" s="340"/>
    </row>
    <row r="308" spans="1:20" ht="22.5" customHeight="1">
      <c r="B308" s="99" t="s">
        <v>85</v>
      </c>
      <c r="C308" s="107" t="s">
        <v>513</v>
      </c>
      <c r="D308" s="99">
        <v>2</v>
      </c>
      <c r="E308" s="99">
        <v>4</v>
      </c>
      <c r="F308" s="99"/>
      <c r="G308" s="270" t="s">
        <v>514</v>
      </c>
      <c r="H308" s="99">
        <v>210</v>
      </c>
      <c r="I308" s="99">
        <v>3</v>
      </c>
      <c r="J308" s="13"/>
      <c r="K308" s="15"/>
      <c r="L308" s="15"/>
      <c r="M308" s="15"/>
      <c r="N308" s="15"/>
      <c r="O308" s="230" t="s">
        <v>4057</v>
      </c>
      <c r="P308" s="189" t="s">
        <v>4058</v>
      </c>
      <c r="S308" s="202"/>
      <c r="T308" s="340"/>
    </row>
    <row r="309" spans="1:20" ht="22.5" customHeight="1">
      <c r="A309" s="99" t="s">
        <v>4211</v>
      </c>
      <c r="B309" s="99" t="s">
        <v>4257</v>
      </c>
      <c r="C309" s="107" t="s">
        <v>4302</v>
      </c>
      <c r="D309" s="99">
        <v>1</v>
      </c>
      <c r="E309" s="99">
        <v>3</v>
      </c>
      <c r="F309" s="99"/>
      <c r="G309" s="212" t="s">
        <v>6778</v>
      </c>
      <c r="H309" s="99">
        <v>210</v>
      </c>
      <c r="I309" s="99">
        <v>3</v>
      </c>
      <c r="J309" s="13"/>
      <c r="K309" s="13"/>
      <c r="L309" s="13"/>
      <c r="M309" s="13"/>
      <c r="N309" s="13"/>
      <c r="O309" s="230" t="s">
        <v>4060</v>
      </c>
      <c r="P309" s="189" t="s">
        <v>515</v>
      </c>
      <c r="S309" s="202"/>
      <c r="T309" s="340"/>
    </row>
    <row r="310" spans="1:20" ht="22.5" customHeight="1">
      <c r="A310" s="99">
        <v>3</v>
      </c>
      <c r="B310" s="99" t="s">
        <v>85</v>
      </c>
      <c r="C310" s="107" t="s">
        <v>516</v>
      </c>
      <c r="D310" s="99">
        <v>2</v>
      </c>
      <c r="E310" s="99">
        <v>4</v>
      </c>
      <c r="F310" s="99"/>
      <c r="G310" s="270" t="s">
        <v>517</v>
      </c>
      <c r="H310" s="99">
        <v>210</v>
      </c>
      <c r="I310" s="99">
        <v>4</v>
      </c>
      <c r="J310" s="13"/>
      <c r="K310" s="13"/>
      <c r="L310" s="13"/>
      <c r="M310" s="13"/>
      <c r="N310" s="15"/>
      <c r="O310" s="230" t="s">
        <v>4061</v>
      </c>
      <c r="P310" s="189" t="s">
        <v>4062</v>
      </c>
      <c r="S310" s="202"/>
      <c r="T310" s="340"/>
    </row>
    <row r="311" spans="1:20" ht="22.5" customHeight="1">
      <c r="A311" s="99" t="s">
        <v>4303</v>
      </c>
      <c r="B311" s="99" t="s">
        <v>4257</v>
      </c>
      <c r="C311" s="107" t="s">
        <v>4304</v>
      </c>
      <c r="D311" s="99">
        <v>7</v>
      </c>
      <c r="E311" s="99">
        <v>7</v>
      </c>
      <c r="F311" s="99"/>
      <c r="G311" s="222" t="s">
        <v>6779</v>
      </c>
      <c r="H311" s="99">
        <v>210</v>
      </c>
      <c r="I311" s="99">
        <v>4</v>
      </c>
      <c r="J311" s="13"/>
      <c r="K311" s="13"/>
      <c r="L311" s="13"/>
      <c r="M311" s="13"/>
      <c r="N311" s="13"/>
      <c r="O311" s="230" t="s">
        <v>4063</v>
      </c>
      <c r="P311" s="189" t="s">
        <v>518</v>
      </c>
      <c r="Q311" s="212" t="s">
        <v>3428</v>
      </c>
      <c r="R311" s="227"/>
      <c r="S311" s="202"/>
      <c r="T311" s="340"/>
    </row>
    <row r="312" spans="1:20" ht="22.5" customHeight="1">
      <c r="A312" s="99" t="s">
        <v>4303</v>
      </c>
      <c r="B312" s="99" t="s">
        <v>4257</v>
      </c>
      <c r="C312" s="107" t="s">
        <v>4305</v>
      </c>
      <c r="D312" s="99">
        <v>6</v>
      </c>
      <c r="E312" s="99">
        <v>6</v>
      </c>
      <c r="F312" s="99"/>
      <c r="G312" s="212" t="s">
        <v>12753</v>
      </c>
      <c r="H312" s="99">
        <v>210</v>
      </c>
      <c r="I312" s="99">
        <v>3</v>
      </c>
      <c r="J312" s="13"/>
      <c r="K312" s="13"/>
      <c r="L312" s="13"/>
      <c r="M312" s="13"/>
      <c r="N312" s="13"/>
      <c r="O312" s="268" t="s">
        <v>4064</v>
      </c>
      <c r="P312" s="189" t="s">
        <v>78</v>
      </c>
      <c r="Q312" s="350"/>
      <c r="R312" s="227"/>
      <c r="S312" s="202"/>
      <c r="T312" s="101" t="s">
        <v>4065</v>
      </c>
    </row>
    <row r="313" spans="1:20" ht="22.5" customHeight="1">
      <c r="A313" s="99" t="s">
        <v>27</v>
      </c>
      <c r="B313" s="99" t="s">
        <v>103</v>
      </c>
      <c r="C313" s="107" t="s">
        <v>519</v>
      </c>
      <c r="D313" s="99">
        <v>1</v>
      </c>
      <c r="E313" s="99">
        <v>3</v>
      </c>
      <c r="F313" s="99"/>
      <c r="G313" s="270" t="s">
        <v>520</v>
      </c>
      <c r="H313" s="99">
        <v>200</v>
      </c>
      <c r="I313" s="99">
        <v>3</v>
      </c>
      <c r="J313" s="13"/>
      <c r="K313" s="13"/>
      <c r="L313" s="13"/>
      <c r="M313" s="13"/>
      <c r="N313" s="13"/>
      <c r="O313" s="230" t="s">
        <v>4066</v>
      </c>
      <c r="P313" s="189" t="s">
        <v>4067</v>
      </c>
      <c r="Q313" s="214" t="s">
        <v>521</v>
      </c>
      <c r="S313" s="202"/>
      <c r="T313" s="347"/>
    </row>
    <row r="314" spans="1:20" ht="22.5" customHeight="1">
      <c r="A314" s="99" t="s">
        <v>151</v>
      </c>
      <c r="B314" s="99" t="s">
        <v>103</v>
      </c>
      <c r="C314" s="107" t="s">
        <v>522</v>
      </c>
      <c r="D314" s="99"/>
      <c r="E314" s="99"/>
      <c r="F314" s="99"/>
      <c r="G314" s="270" t="s">
        <v>6693</v>
      </c>
      <c r="H314" s="99">
        <v>200</v>
      </c>
      <c r="I314" s="99">
        <v>2</v>
      </c>
      <c r="J314" s="13"/>
      <c r="K314" s="13"/>
      <c r="L314" s="13"/>
      <c r="M314" s="13"/>
      <c r="N314" s="13"/>
      <c r="O314" s="107" t="s">
        <v>11716</v>
      </c>
      <c r="P314" s="189" t="s">
        <v>4068</v>
      </c>
      <c r="S314" s="202"/>
      <c r="T314" s="340"/>
    </row>
    <row r="315" spans="1:20" ht="22.5" customHeight="1">
      <c r="B315" s="99" t="s">
        <v>103</v>
      </c>
      <c r="C315" s="107" t="s">
        <v>523</v>
      </c>
      <c r="D315" s="99">
        <v>7</v>
      </c>
      <c r="E315" s="99">
        <v>7</v>
      </c>
      <c r="F315" s="99">
        <v>7</v>
      </c>
      <c r="G315" s="270" t="s">
        <v>6780</v>
      </c>
      <c r="H315" s="99">
        <v>190</v>
      </c>
      <c r="I315" s="99">
        <v>2</v>
      </c>
      <c r="J315" s="13"/>
      <c r="K315" s="15"/>
      <c r="L315" s="13"/>
      <c r="M315" s="13"/>
      <c r="N315" s="13"/>
      <c r="O315" s="230" t="s">
        <v>4053</v>
      </c>
      <c r="P315" s="189" t="s">
        <v>4052</v>
      </c>
      <c r="Q315" s="214" t="s">
        <v>189</v>
      </c>
      <c r="S315" s="202"/>
      <c r="T315" s="340"/>
    </row>
    <row r="316" spans="1:20" ht="22.5" customHeight="1">
      <c r="A316" s="99" t="s">
        <v>34</v>
      </c>
      <c r="B316" s="99" t="s">
        <v>4306</v>
      </c>
      <c r="C316" s="107" t="s">
        <v>4307</v>
      </c>
      <c r="D316" s="99">
        <v>5</v>
      </c>
      <c r="E316" s="99">
        <v>5</v>
      </c>
      <c r="F316" s="99">
        <v>5</v>
      </c>
      <c r="G316" s="270" t="s">
        <v>6781</v>
      </c>
      <c r="H316" s="99">
        <v>190</v>
      </c>
      <c r="I316" s="99">
        <v>5</v>
      </c>
      <c r="J316" s="13"/>
      <c r="K316" s="13"/>
      <c r="L316" s="13"/>
      <c r="M316" s="13"/>
      <c r="N316" s="13"/>
      <c r="O316" s="230" t="s">
        <v>4069</v>
      </c>
      <c r="P316" s="189" t="s">
        <v>4070</v>
      </c>
      <c r="S316" s="202"/>
      <c r="T316" s="340"/>
    </row>
    <row r="317" spans="1:20" ht="22.5" customHeight="1">
      <c r="A317" s="99" t="s">
        <v>35</v>
      </c>
      <c r="B317" s="99" t="s">
        <v>103</v>
      </c>
      <c r="C317" s="107" t="s">
        <v>524</v>
      </c>
      <c r="D317" s="99">
        <v>5</v>
      </c>
      <c r="E317" s="99">
        <v>5</v>
      </c>
      <c r="F317" s="99"/>
      <c r="G317" s="270" t="s">
        <v>6782</v>
      </c>
      <c r="H317" s="99">
        <v>190</v>
      </c>
      <c r="I317" s="99">
        <v>5</v>
      </c>
      <c r="J317" s="13"/>
      <c r="K317" s="13"/>
      <c r="L317" s="13"/>
      <c r="M317" s="13"/>
      <c r="N317" s="13"/>
      <c r="O317" s="230" t="s">
        <v>4071</v>
      </c>
      <c r="P317" s="189" t="s">
        <v>4072</v>
      </c>
      <c r="S317" s="202"/>
      <c r="T317" s="340"/>
    </row>
    <row r="318" spans="1:20" ht="22.5" customHeight="1">
      <c r="A318" s="99" t="s">
        <v>90</v>
      </c>
      <c r="B318" s="99" t="s">
        <v>4270</v>
      </c>
      <c r="C318" s="107" t="s">
        <v>4308</v>
      </c>
      <c r="D318" s="99">
        <v>6</v>
      </c>
      <c r="E318" s="99">
        <v>6</v>
      </c>
      <c r="F318" s="99"/>
      <c r="G318" s="212" t="s">
        <v>12754</v>
      </c>
      <c r="H318" s="99">
        <v>190</v>
      </c>
      <c r="I318" s="99">
        <v>4</v>
      </c>
      <c r="J318" s="13"/>
      <c r="K318" s="13"/>
      <c r="L318" s="13"/>
      <c r="M318" s="13"/>
      <c r="N318" s="13"/>
      <c r="O318" s="268" t="s">
        <v>4073</v>
      </c>
      <c r="P318" s="189" t="s">
        <v>4074</v>
      </c>
      <c r="Q318" s="212"/>
      <c r="R318" s="212"/>
      <c r="S318" s="202"/>
      <c r="T318" s="340"/>
    </row>
    <row r="319" spans="1:20" ht="22.5" customHeight="1">
      <c r="A319" s="99" t="s">
        <v>30</v>
      </c>
      <c r="B319" s="99" t="s">
        <v>103</v>
      </c>
      <c r="C319" s="107" t="s">
        <v>4309</v>
      </c>
      <c r="D319" s="99">
        <v>6</v>
      </c>
      <c r="E319" s="99">
        <v>6</v>
      </c>
      <c r="F319" s="99"/>
      <c r="G319" s="270" t="s">
        <v>6783</v>
      </c>
      <c r="H319" s="99">
        <v>190</v>
      </c>
      <c r="I319" s="99">
        <v>5</v>
      </c>
      <c r="J319" s="13"/>
      <c r="K319" s="13"/>
      <c r="L319" s="13"/>
      <c r="M319" s="13"/>
      <c r="N319" s="13"/>
      <c r="O319" s="230" t="s">
        <v>4075</v>
      </c>
      <c r="P319" s="189" t="s">
        <v>4440</v>
      </c>
      <c r="Q319" s="247" t="s">
        <v>11542</v>
      </c>
      <c r="S319" s="202"/>
      <c r="T319" s="340"/>
    </row>
    <row r="320" spans="1:20" ht="22.5" customHeight="1">
      <c r="A320" s="99">
        <v>1</v>
      </c>
      <c r="B320" s="99" t="s">
        <v>103</v>
      </c>
      <c r="C320" s="107" t="s">
        <v>525</v>
      </c>
      <c r="D320" s="99">
        <v>6</v>
      </c>
      <c r="E320" s="99">
        <v>6</v>
      </c>
      <c r="F320" s="99">
        <v>6</v>
      </c>
      <c r="G320" s="270" t="s">
        <v>6784</v>
      </c>
      <c r="H320" s="99">
        <v>190</v>
      </c>
      <c r="I320" s="99">
        <v>1</v>
      </c>
      <c r="J320" s="13"/>
      <c r="K320" s="13"/>
      <c r="L320" s="13"/>
      <c r="M320" s="13"/>
      <c r="N320" s="13"/>
      <c r="O320" s="230" t="s">
        <v>526</v>
      </c>
      <c r="P320" s="189" t="s">
        <v>4025</v>
      </c>
      <c r="S320" s="202"/>
      <c r="T320" s="340"/>
    </row>
    <row r="321" spans="1:20" ht="22.5" customHeight="1">
      <c r="B321" s="99" t="s">
        <v>103</v>
      </c>
      <c r="C321" s="107" t="s">
        <v>527</v>
      </c>
      <c r="D321" s="99">
        <v>1</v>
      </c>
      <c r="E321" s="99">
        <v>3</v>
      </c>
      <c r="F321" s="99"/>
      <c r="G321" s="270" t="s">
        <v>527</v>
      </c>
      <c r="H321" s="99">
        <v>190</v>
      </c>
      <c r="I321" s="99">
        <v>3</v>
      </c>
      <c r="J321" s="13"/>
      <c r="K321" s="15"/>
      <c r="L321" s="15"/>
      <c r="M321" s="15"/>
      <c r="N321" s="15"/>
      <c r="O321" s="230" t="s">
        <v>4076</v>
      </c>
      <c r="P321" s="189" t="s">
        <v>4077</v>
      </c>
      <c r="Q321" s="214" t="s">
        <v>12320</v>
      </c>
      <c r="S321" s="202"/>
      <c r="T321" s="343" t="s">
        <v>4078</v>
      </c>
    </row>
    <row r="322" spans="1:20" ht="22.5" customHeight="1">
      <c r="A322" s="99" t="s">
        <v>34</v>
      </c>
      <c r="B322" s="99" t="s">
        <v>4310</v>
      </c>
      <c r="C322" s="107" t="s">
        <v>4311</v>
      </c>
      <c r="D322" s="99">
        <v>5</v>
      </c>
      <c r="E322" s="99">
        <v>5</v>
      </c>
      <c r="G322" s="270" t="s">
        <v>6785</v>
      </c>
      <c r="H322" s="99">
        <v>190</v>
      </c>
      <c r="I322" s="99">
        <v>5</v>
      </c>
      <c r="J322" s="13"/>
      <c r="K322" s="13"/>
      <c r="L322" s="13"/>
      <c r="M322" s="13"/>
      <c r="N322" s="13"/>
      <c r="O322" s="230" t="s">
        <v>4079</v>
      </c>
      <c r="P322" s="189" t="s">
        <v>4080</v>
      </c>
      <c r="Q322" s="247" t="s">
        <v>6675</v>
      </c>
      <c r="S322" s="202"/>
      <c r="T322" s="340"/>
    </row>
    <row r="323" spans="1:20" ht="22.5" customHeight="1">
      <c r="A323" s="99" t="s">
        <v>4312</v>
      </c>
      <c r="B323" s="99" t="s">
        <v>4310</v>
      </c>
      <c r="C323" s="107" t="s">
        <v>4313</v>
      </c>
      <c r="D323" s="99">
        <v>5</v>
      </c>
      <c r="E323" s="99">
        <v>5</v>
      </c>
      <c r="F323" s="99"/>
      <c r="G323" s="212" t="s">
        <v>12755</v>
      </c>
      <c r="H323" s="99">
        <v>190</v>
      </c>
      <c r="I323" s="99">
        <v>2</v>
      </c>
      <c r="J323" s="13"/>
      <c r="K323" s="13"/>
      <c r="L323" s="13"/>
      <c r="M323" s="13"/>
      <c r="N323" s="13"/>
      <c r="O323" s="268" t="s">
        <v>4081</v>
      </c>
      <c r="P323" s="189" t="s">
        <v>518</v>
      </c>
      <c r="Q323" s="228"/>
      <c r="R323" s="227"/>
      <c r="S323" s="202"/>
      <c r="T323" s="213" t="s">
        <v>13185</v>
      </c>
    </row>
    <row r="324" spans="1:20" ht="22.5" customHeight="1">
      <c r="A324" s="99" t="s">
        <v>49</v>
      </c>
      <c r="B324" s="99" t="s">
        <v>103</v>
      </c>
      <c r="C324" s="107" t="s">
        <v>528</v>
      </c>
      <c r="D324" s="99">
        <v>6</v>
      </c>
      <c r="E324" s="99">
        <v>6</v>
      </c>
      <c r="F324" s="99"/>
      <c r="G324" s="270" t="s">
        <v>6786</v>
      </c>
      <c r="H324" s="99">
        <v>180</v>
      </c>
      <c r="I324" s="99">
        <v>3</v>
      </c>
      <c r="J324" s="13"/>
      <c r="K324" s="13"/>
      <c r="L324" s="13"/>
      <c r="M324" s="13"/>
      <c r="N324" s="13"/>
      <c r="O324" s="230" t="s">
        <v>529</v>
      </c>
      <c r="P324" s="189" t="s">
        <v>4082</v>
      </c>
      <c r="Q324" s="214" t="s">
        <v>161</v>
      </c>
      <c r="S324" s="202"/>
      <c r="T324" s="340"/>
    </row>
    <row r="325" spans="1:20" ht="22.5" customHeight="1">
      <c r="A325" s="99">
        <v>1</v>
      </c>
      <c r="B325" s="99" t="s">
        <v>103</v>
      </c>
      <c r="C325" s="107" t="s">
        <v>530</v>
      </c>
      <c r="D325" s="99">
        <v>6</v>
      </c>
      <c r="E325" s="99">
        <v>6</v>
      </c>
      <c r="F325" s="99">
        <v>6</v>
      </c>
      <c r="G325" s="270" t="s">
        <v>6787</v>
      </c>
      <c r="H325" s="99">
        <v>180</v>
      </c>
      <c r="I325" s="99">
        <v>1</v>
      </c>
      <c r="J325" s="13"/>
      <c r="K325" s="13"/>
      <c r="L325" s="13"/>
      <c r="M325" s="13"/>
      <c r="N325" s="13"/>
      <c r="O325" s="230" t="s">
        <v>4083</v>
      </c>
      <c r="P325" s="189" t="s">
        <v>4084</v>
      </c>
      <c r="S325" s="202"/>
      <c r="T325" s="340"/>
    </row>
    <row r="326" spans="1:20" ht="22.5" customHeight="1">
      <c r="B326" s="99" t="s">
        <v>103</v>
      </c>
      <c r="C326" s="107" t="s">
        <v>531</v>
      </c>
      <c r="D326" s="99">
        <v>2</v>
      </c>
      <c r="E326" s="99">
        <v>4</v>
      </c>
      <c r="F326" s="99">
        <v>2</v>
      </c>
      <c r="G326" s="270" t="s">
        <v>532</v>
      </c>
      <c r="H326" s="99">
        <v>180</v>
      </c>
      <c r="I326" s="99">
        <v>3</v>
      </c>
      <c r="J326" s="13"/>
      <c r="K326" s="13"/>
      <c r="L326" s="13"/>
      <c r="M326" s="13"/>
      <c r="N326" s="15"/>
      <c r="O326" s="230" t="s">
        <v>4085</v>
      </c>
      <c r="P326" s="189" t="s">
        <v>4086</v>
      </c>
      <c r="Q326" s="214" t="s">
        <v>12211</v>
      </c>
      <c r="S326" s="202"/>
      <c r="T326" s="340"/>
    </row>
    <row r="327" spans="1:20" ht="22.5" customHeight="1">
      <c r="B327" s="99" t="s">
        <v>103</v>
      </c>
      <c r="C327" s="107" t="s">
        <v>533</v>
      </c>
      <c r="D327" s="99">
        <v>1</v>
      </c>
      <c r="E327" s="99">
        <v>3</v>
      </c>
      <c r="F327" s="99">
        <v>1</v>
      </c>
      <c r="G327" s="270" t="s">
        <v>534</v>
      </c>
      <c r="H327" s="99">
        <v>180</v>
      </c>
      <c r="I327" s="99">
        <v>3</v>
      </c>
      <c r="J327" s="13"/>
      <c r="K327" s="13"/>
      <c r="L327" s="13"/>
      <c r="M327" s="13"/>
      <c r="N327" s="15"/>
      <c r="O327" s="230" t="s">
        <v>4087</v>
      </c>
      <c r="P327" s="189" t="s">
        <v>4088</v>
      </c>
      <c r="Q327" s="214" t="s">
        <v>189</v>
      </c>
      <c r="S327" s="202"/>
      <c r="T327" s="340"/>
    </row>
    <row r="328" spans="1:20" ht="22.5" customHeight="1">
      <c r="A328" s="99" t="s">
        <v>90</v>
      </c>
      <c r="B328" s="99" t="s">
        <v>4270</v>
      </c>
      <c r="C328" s="107" t="s">
        <v>4314</v>
      </c>
      <c r="D328" s="99">
        <v>5</v>
      </c>
      <c r="E328" s="99">
        <v>5</v>
      </c>
      <c r="F328" s="99"/>
      <c r="G328" s="212" t="s">
        <v>12756</v>
      </c>
      <c r="H328" s="99">
        <v>180</v>
      </c>
      <c r="I328" s="99">
        <v>4</v>
      </c>
      <c r="J328" s="13"/>
      <c r="K328" s="13"/>
      <c r="L328" s="13"/>
      <c r="M328" s="13"/>
      <c r="N328" s="13"/>
      <c r="O328" s="268" t="s">
        <v>4089</v>
      </c>
      <c r="P328" s="189" t="s">
        <v>4090</v>
      </c>
      <c r="Q328" s="212"/>
      <c r="R328" s="212"/>
      <c r="S328" s="202"/>
      <c r="T328" s="340"/>
    </row>
    <row r="329" spans="1:20" ht="22.5" customHeight="1">
      <c r="B329" s="99" t="s">
        <v>103</v>
      </c>
      <c r="C329" s="107" t="s">
        <v>535</v>
      </c>
      <c r="D329" s="99">
        <v>1</v>
      </c>
      <c r="E329" s="99">
        <v>3</v>
      </c>
      <c r="F329" s="99"/>
      <c r="G329" s="270" t="s">
        <v>536</v>
      </c>
      <c r="H329" s="99">
        <v>180</v>
      </c>
      <c r="I329" s="99">
        <v>4</v>
      </c>
      <c r="J329" s="13"/>
      <c r="K329" s="15"/>
      <c r="L329" s="15"/>
      <c r="M329" s="15"/>
      <c r="N329" s="15"/>
      <c r="O329" s="230" t="s">
        <v>4091</v>
      </c>
      <c r="P329" s="189" t="s">
        <v>4092</v>
      </c>
      <c r="Q329" s="214" t="s">
        <v>101</v>
      </c>
      <c r="S329" s="202"/>
      <c r="T329" s="340"/>
    </row>
    <row r="330" spans="1:20" ht="22.5" customHeight="1">
      <c r="A330" s="99" t="s">
        <v>69</v>
      </c>
      <c r="B330" s="99" t="s">
        <v>103</v>
      </c>
      <c r="C330" s="107" t="s">
        <v>4315</v>
      </c>
      <c r="D330" s="99">
        <v>6</v>
      </c>
      <c r="E330" s="99">
        <v>6</v>
      </c>
      <c r="F330" s="99">
        <v>6</v>
      </c>
      <c r="G330" s="270" t="s">
        <v>6788</v>
      </c>
      <c r="H330" s="99">
        <v>180</v>
      </c>
      <c r="I330" s="99">
        <v>5</v>
      </c>
      <c r="J330" s="13"/>
      <c r="K330" s="13"/>
      <c r="L330" s="13"/>
      <c r="M330" s="13"/>
      <c r="N330" s="13"/>
      <c r="O330" s="230" t="s">
        <v>127</v>
      </c>
      <c r="P330" s="189" t="s">
        <v>3676</v>
      </c>
      <c r="S330" s="202"/>
      <c r="T330" s="340"/>
    </row>
    <row r="331" spans="1:20" ht="22.5" customHeight="1">
      <c r="B331" s="99" t="s">
        <v>103</v>
      </c>
      <c r="C331" s="107" t="s">
        <v>4316</v>
      </c>
      <c r="D331" s="99">
        <v>6</v>
      </c>
      <c r="E331" s="99">
        <v>6</v>
      </c>
      <c r="F331" s="99">
        <v>6</v>
      </c>
      <c r="G331" s="270" t="s">
        <v>6789</v>
      </c>
      <c r="H331" s="99">
        <v>175</v>
      </c>
      <c r="I331" s="99">
        <v>3</v>
      </c>
      <c r="J331" s="13"/>
      <c r="K331" s="13"/>
      <c r="L331" s="13"/>
      <c r="M331" s="13"/>
      <c r="N331" s="13"/>
      <c r="O331" s="230" t="s">
        <v>4093</v>
      </c>
      <c r="P331" s="189" t="s">
        <v>4423</v>
      </c>
      <c r="Q331" s="247" t="s">
        <v>6471</v>
      </c>
      <c r="S331" s="202"/>
      <c r="T331" s="340"/>
    </row>
    <row r="332" spans="1:20" ht="22.5" customHeight="1">
      <c r="B332" s="99" t="s">
        <v>103</v>
      </c>
      <c r="C332" s="107" t="s">
        <v>537</v>
      </c>
      <c r="D332" s="99">
        <v>1</v>
      </c>
      <c r="E332" s="99">
        <v>3</v>
      </c>
      <c r="F332" s="99">
        <v>1</v>
      </c>
      <c r="G332" s="270" t="s">
        <v>538</v>
      </c>
      <c r="H332" s="99">
        <v>175</v>
      </c>
      <c r="I332" s="99">
        <v>2</v>
      </c>
      <c r="J332" s="13"/>
      <c r="K332" s="13"/>
      <c r="L332" s="15"/>
      <c r="M332" s="15"/>
      <c r="N332" s="15"/>
      <c r="O332" s="230" t="s">
        <v>4094</v>
      </c>
      <c r="P332" s="189" t="s">
        <v>4095</v>
      </c>
      <c r="S332" s="202"/>
      <c r="T332" s="340"/>
    </row>
    <row r="333" spans="1:20" ht="22.5" customHeight="1">
      <c r="A333" s="99" t="s">
        <v>11142</v>
      </c>
      <c r="B333" s="99" t="s">
        <v>11174</v>
      </c>
      <c r="C333" s="107" t="s">
        <v>11177</v>
      </c>
      <c r="D333" s="99">
        <v>2</v>
      </c>
      <c r="E333" s="99">
        <v>4</v>
      </c>
      <c r="F333" s="99"/>
      <c r="G333" s="212" t="s">
        <v>12757</v>
      </c>
      <c r="H333" s="99">
        <v>175</v>
      </c>
      <c r="I333" s="99">
        <v>2</v>
      </c>
      <c r="J333" s="3"/>
      <c r="K333" s="3"/>
      <c r="L333" s="3"/>
      <c r="M333" s="3"/>
      <c r="N333" s="3"/>
      <c r="O333" s="230" t="s">
        <v>11178</v>
      </c>
      <c r="P333" s="189" t="s">
        <v>11179</v>
      </c>
      <c r="Q333" s="247"/>
      <c r="S333" s="202"/>
      <c r="T333" s="340"/>
    </row>
    <row r="334" spans="1:20" ht="22.5" customHeight="1">
      <c r="A334" s="99" t="s">
        <v>151</v>
      </c>
      <c r="B334" s="99" t="s">
        <v>103</v>
      </c>
      <c r="C334" s="107" t="s">
        <v>539</v>
      </c>
      <c r="D334" s="99">
        <v>6</v>
      </c>
      <c r="E334" s="99">
        <v>6</v>
      </c>
      <c r="F334" s="99"/>
      <c r="G334" s="270" t="s">
        <v>6790</v>
      </c>
      <c r="H334" s="99">
        <v>170</v>
      </c>
      <c r="I334" s="99">
        <v>5</v>
      </c>
      <c r="J334" s="13"/>
      <c r="K334" s="15"/>
      <c r="L334" s="15"/>
      <c r="M334" s="15"/>
      <c r="N334" s="15"/>
      <c r="O334" s="230" t="s">
        <v>4096</v>
      </c>
      <c r="P334" s="189" t="s">
        <v>4097</v>
      </c>
      <c r="Q334" s="214" t="s">
        <v>12238</v>
      </c>
      <c r="S334" s="202"/>
      <c r="T334" s="340"/>
    </row>
    <row r="335" spans="1:20" ht="22.5" customHeight="1">
      <c r="A335" s="99" t="s">
        <v>27</v>
      </c>
      <c r="B335" s="99" t="s">
        <v>103</v>
      </c>
      <c r="C335" s="107" t="s">
        <v>540</v>
      </c>
      <c r="D335" s="99">
        <v>6</v>
      </c>
      <c r="E335" s="99">
        <v>6</v>
      </c>
      <c r="F335" s="99">
        <v>6</v>
      </c>
      <c r="G335" s="270" t="s">
        <v>6791</v>
      </c>
      <c r="H335" s="99">
        <v>170</v>
      </c>
      <c r="I335" s="99">
        <v>8</v>
      </c>
      <c r="J335" s="13"/>
      <c r="K335" s="13"/>
      <c r="L335" s="13"/>
      <c r="M335" s="13"/>
      <c r="N335" s="13"/>
      <c r="O335" s="230" t="s">
        <v>3678</v>
      </c>
      <c r="P335" s="189" t="s">
        <v>4000</v>
      </c>
      <c r="Q335" s="212" t="s">
        <v>124</v>
      </c>
      <c r="S335" s="202"/>
      <c r="T335" s="340"/>
    </row>
    <row r="336" spans="1:20" ht="22.5" customHeight="1">
      <c r="B336" s="99" t="s">
        <v>103</v>
      </c>
      <c r="C336" s="107" t="s">
        <v>541</v>
      </c>
      <c r="D336" s="99">
        <v>1</v>
      </c>
      <c r="E336" s="99">
        <v>3</v>
      </c>
      <c r="F336" s="99">
        <v>1</v>
      </c>
      <c r="G336" s="270" t="s">
        <v>542</v>
      </c>
      <c r="H336" s="99">
        <v>160</v>
      </c>
      <c r="I336" s="99">
        <v>4</v>
      </c>
      <c r="J336" s="13"/>
      <c r="K336" s="15"/>
      <c r="L336" s="15"/>
      <c r="M336" s="15"/>
      <c r="N336" s="15"/>
      <c r="O336" s="230" t="s">
        <v>4042</v>
      </c>
      <c r="P336" s="189" t="s">
        <v>4043</v>
      </c>
      <c r="Q336" s="214" t="s">
        <v>101</v>
      </c>
      <c r="S336" s="202"/>
      <c r="T336" s="340"/>
    </row>
    <row r="337" spans="1:20" ht="22.5" customHeight="1">
      <c r="A337" s="99" t="s">
        <v>27</v>
      </c>
      <c r="B337" s="99" t="s">
        <v>103</v>
      </c>
      <c r="C337" s="107" t="s">
        <v>543</v>
      </c>
      <c r="D337" s="99">
        <v>4</v>
      </c>
      <c r="E337" s="99">
        <v>4</v>
      </c>
      <c r="F337" s="99">
        <v>4</v>
      </c>
      <c r="G337" s="270" t="s">
        <v>6741</v>
      </c>
      <c r="H337" s="99">
        <v>160</v>
      </c>
      <c r="I337" s="99">
        <v>1</v>
      </c>
      <c r="J337" s="13"/>
      <c r="K337" s="13"/>
      <c r="L337" s="13"/>
      <c r="M337" s="13"/>
      <c r="N337" s="13"/>
      <c r="O337" s="230" t="s">
        <v>3674</v>
      </c>
      <c r="P337" s="189" t="s">
        <v>4026</v>
      </c>
      <c r="S337" s="202"/>
      <c r="T337" s="340"/>
    </row>
    <row r="338" spans="1:20" ht="22.5" customHeight="1">
      <c r="A338" s="99" t="s">
        <v>151</v>
      </c>
      <c r="B338" s="99" t="s">
        <v>103</v>
      </c>
      <c r="C338" s="107" t="s">
        <v>544</v>
      </c>
      <c r="D338" s="99">
        <v>6</v>
      </c>
      <c r="E338" s="99">
        <v>6</v>
      </c>
      <c r="F338" s="99">
        <v>6</v>
      </c>
      <c r="G338" s="270" t="s">
        <v>6792</v>
      </c>
      <c r="H338" s="99">
        <v>160</v>
      </c>
      <c r="I338" s="99">
        <v>5</v>
      </c>
      <c r="J338" s="13"/>
      <c r="K338" s="13"/>
      <c r="L338" s="13"/>
      <c r="M338" s="13"/>
      <c r="N338" s="13"/>
      <c r="O338" s="230" t="s">
        <v>4096</v>
      </c>
      <c r="P338" s="189" t="s">
        <v>4098</v>
      </c>
      <c r="S338" s="202"/>
      <c r="T338" s="340"/>
    </row>
    <row r="339" spans="1:20" ht="22.5" customHeight="1">
      <c r="B339" s="99" t="s">
        <v>103</v>
      </c>
      <c r="C339" s="107" t="s">
        <v>545</v>
      </c>
      <c r="D339" s="99">
        <v>2</v>
      </c>
      <c r="E339" s="99">
        <v>4</v>
      </c>
      <c r="F339" s="99">
        <v>2</v>
      </c>
      <c r="G339" s="270" t="s">
        <v>546</v>
      </c>
      <c r="H339" s="99">
        <v>160</v>
      </c>
      <c r="I339" s="99">
        <v>3</v>
      </c>
      <c r="J339" s="13"/>
      <c r="K339" s="13"/>
      <c r="L339" s="13"/>
      <c r="M339" s="13"/>
      <c r="N339" s="15"/>
      <c r="O339" s="230" t="s">
        <v>3733</v>
      </c>
      <c r="P339" s="189" t="s">
        <v>4099</v>
      </c>
      <c r="Q339" s="214" t="s">
        <v>12211</v>
      </c>
      <c r="S339" s="202"/>
      <c r="T339" s="340"/>
    </row>
    <row r="340" spans="1:20" ht="22.5" customHeight="1">
      <c r="A340" s="99" t="s">
        <v>90</v>
      </c>
      <c r="B340" s="99" t="s">
        <v>4270</v>
      </c>
      <c r="C340" s="107" t="s">
        <v>4317</v>
      </c>
      <c r="D340" s="99">
        <v>5</v>
      </c>
      <c r="E340" s="99">
        <v>5</v>
      </c>
      <c r="F340" s="99"/>
      <c r="G340" s="212" t="s">
        <v>12758</v>
      </c>
      <c r="H340" s="99">
        <v>160</v>
      </c>
      <c r="I340" s="99">
        <v>1</v>
      </c>
      <c r="J340" s="13"/>
      <c r="K340" s="13"/>
      <c r="L340" s="13"/>
      <c r="M340" s="13"/>
      <c r="N340" s="13"/>
      <c r="O340" s="268" t="s">
        <v>4100</v>
      </c>
      <c r="P340" s="189" t="s">
        <v>4101</v>
      </c>
      <c r="Q340" s="212"/>
      <c r="R340" s="212"/>
      <c r="S340" s="202"/>
      <c r="T340" s="340"/>
    </row>
    <row r="341" spans="1:20" ht="22.5" customHeight="1">
      <c r="B341" s="99" t="s">
        <v>103</v>
      </c>
      <c r="C341" s="107" t="s">
        <v>547</v>
      </c>
      <c r="D341" s="99">
        <v>1</v>
      </c>
      <c r="E341" s="99">
        <v>3</v>
      </c>
      <c r="F341" s="99">
        <v>1</v>
      </c>
      <c r="G341" s="270" t="s">
        <v>548</v>
      </c>
      <c r="H341" s="99">
        <v>160</v>
      </c>
      <c r="I341" s="99">
        <v>2</v>
      </c>
      <c r="J341" s="13"/>
      <c r="K341" s="13"/>
      <c r="L341" s="13"/>
      <c r="M341" s="13"/>
      <c r="N341" s="13"/>
      <c r="O341" s="230" t="s">
        <v>4102</v>
      </c>
      <c r="P341" s="189" t="s">
        <v>136</v>
      </c>
      <c r="S341" s="202"/>
      <c r="T341" s="340"/>
    </row>
    <row r="342" spans="1:20" ht="22.5" customHeight="1">
      <c r="A342" s="99" t="s">
        <v>27</v>
      </c>
      <c r="B342" s="99" t="s">
        <v>103</v>
      </c>
      <c r="C342" s="107" t="s">
        <v>549</v>
      </c>
      <c r="D342" s="99">
        <v>4</v>
      </c>
      <c r="E342" s="99">
        <v>4</v>
      </c>
      <c r="F342" s="99">
        <v>4</v>
      </c>
      <c r="G342" s="270" t="s">
        <v>6737</v>
      </c>
      <c r="H342" s="99">
        <v>160</v>
      </c>
      <c r="I342" s="99">
        <v>1</v>
      </c>
      <c r="J342" s="13"/>
      <c r="K342" s="13"/>
      <c r="L342" s="13"/>
      <c r="M342" s="13"/>
      <c r="N342" s="15"/>
      <c r="O342" s="230" t="s">
        <v>3743</v>
      </c>
      <c r="P342" s="189" t="s">
        <v>4103</v>
      </c>
      <c r="S342" s="202"/>
      <c r="T342" s="340"/>
    </row>
    <row r="343" spans="1:20" ht="22.5" customHeight="1">
      <c r="A343" s="99" t="s">
        <v>90</v>
      </c>
      <c r="B343" s="99" t="s">
        <v>4270</v>
      </c>
      <c r="C343" s="107" t="s">
        <v>4318</v>
      </c>
      <c r="D343" s="99">
        <v>3</v>
      </c>
      <c r="E343" s="99">
        <v>3</v>
      </c>
      <c r="F343" s="99"/>
      <c r="G343" s="212" t="s">
        <v>12759</v>
      </c>
      <c r="H343" s="99">
        <v>160</v>
      </c>
      <c r="I343" s="99">
        <v>2</v>
      </c>
      <c r="J343" s="13"/>
      <c r="K343" s="13"/>
      <c r="L343" s="13"/>
      <c r="M343" s="13"/>
      <c r="N343" s="13"/>
      <c r="O343" s="268" t="s">
        <v>4104</v>
      </c>
      <c r="P343" s="189" t="s">
        <v>4105</v>
      </c>
      <c r="Q343" s="228"/>
      <c r="R343" s="212"/>
      <c r="S343" s="202"/>
      <c r="T343" s="340"/>
    </row>
    <row r="344" spans="1:20" ht="22.5" customHeight="1">
      <c r="A344" s="99" t="s">
        <v>27</v>
      </c>
      <c r="B344" s="99" t="s">
        <v>103</v>
      </c>
      <c r="C344" s="107" t="s">
        <v>550</v>
      </c>
      <c r="D344" s="99">
        <v>5</v>
      </c>
      <c r="E344" s="99">
        <v>5</v>
      </c>
      <c r="F344" s="99"/>
      <c r="G344" s="270" t="s">
        <v>12760</v>
      </c>
      <c r="H344" s="99">
        <v>150</v>
      </c>
      <c r="I344" s="99">
        <v>2</v>
      </c>
      <c r="J344" s="13"/>
      <c r="K344" s="13"/>
      <c r="L344" s="13"/>
      <c r="M344" s="13"/>
      <c r="N344" s="13"/>
      <c r="O344" s="230" t="s">
        <v>3745</v>
      </c>
      <c r="P344" s="189" t="s">
        <v>4014</v>
      </c>
      <c r="S344" s="202"/>
      <c r="T344" s="340"/>
    </row>
    <row r="345" spans="1:20" ht="22.5" customHeight="1">
      <c r="A345" s="99" t="s">
        <v>35</v>
      </c>
      <c r="B345" s="99" t="s">
        <v>103</v>
      </c>
      <c r="C345" s="107" t="s">
        <v>551</v>
      </c>
      <c r="D345" s="99">
        <v>5</v>
      </c>
      <c r="E345" s="99">
        <v>5</v>
      </c>
      <c r="F345" s="99"/>
      <c r="G345" s="270" t="s">
        <v>6738</v>
      </c>
      <c r="H345" s="99">
        <v>150</v>
      </c>
      <c r="I345" s="99">
        <v>5</v>
      </c>
      <c r="J345" s="13"/>
      <c r="K345" s="13"/>
      <c r="L345" s="13"/>
      <c r="M345" s="13"/>
      <c r="N345" s="13"/>
      <c r="O345" s="230" t="s">
        <v>3745</v>
      </c>
      <c r="P345" s="189" t="s">
        <v>4106</v>
      </c>
      <c r="S345" s="202"/>
      <c r="T345" s="340"/>
    </row>
    <row r="346" spans="1:20" ht="22.5" customHeight="1">
      <c r="A346" s="99">
        <v>1</v>
      </c>
      <c r="B346" s="99" t="s">
        <v>103</v>
      </c>
      <c r="C346" s="107" t="s">
        <v>552</v>
      </c>
      <c r="D346" s="99">
        <v>5</v>
      </c>
      <c r="E346" s="99">
        <v>5</v>
      </c>
      <c r="F346" s="99">
        <v>5</v>
      </c>
      <c r="G346" s="270" t="s">
        <v>6739</v>
      </c>
      <c r="H346" s="99">
        <v>150</v>
      </c>
      <c r="I346" s="99">
        <v>1</v>
      </c>
      <c r="J346" s="13"/>
      <c r="K346" s="13"/>
      <c r="L346" s="13"/>
      <c r="M346" s="13"/>
      <c r="N346" s="13"/>
      <c r="O346" s="230" t="s">
        <v>4031</v>
      </c>
      <c r="P346" s="189" t="s">
        <v>4107</v>
      </c>
      <c r="S346" s="202"/>
      <c r="T346" s="340"/>
    </row>
    <row r="347" spans="1:20" ht="22.5" customHeight="1">
      <c r="A347" s="99" t="s">
        <v>151</v>
      </c>
      <c r="B347" s="99" t="s">
        <v>103</v>
      </c>
      <c r="C347" s="107" t="s">
        <v>553</v>
      </c>
      <c r="D347" s="99" t="s">
        <v>4319</v>
      </c>
      <c r="E347" s="99"/>
      <c r="F347" s="99"/>
      <c r="G347" s="270" t="s">
        <v>6693</v>
      </c>
      <c r="H347" s="99">
        <v>150</v>
      </c>
      <c r="I347" s="99">
        <v>2</v>
      </c>
      <c r="J347" s="13"/>
      <c r="K347" s="13"/>
      <c r="L347" s="15"/>
      <c r="M347" s="15"/>
      <c r="N347" s="15"/>
      <c r="O347" s="107" t="s">
        <v>11716</v>
      </c>
      <c r="P347" s="189" t="s">
        <v>5753</v>
      </c>
      <c r="S347" s="202"/>
      <c r="T347" s="99" t="s">
        <v>11110</v>
      </c>
    </row>
    <row r="348" spans="1:20" ht="22.5" customHeight="1">
      <c r="B348" s="99" t="s">
        <v>103</v>
      </c>
      <c r="C348" s="107" t="s">
        <v>13171</v>
      </c>
      <c r="D348" s="99">
        <v>1</v>
      </c>
      <c r="E348" s="99">
        <v>3</v>
      </c>
      <c r="F348" s="99">
        <v>1</v>
      </c>
      <c r="G348" s="270" t="s">
        <v>554</v>
      </c>
      <c r="H348" s="99">
        <v>150</v>
      </c>
      <c r="I348" s="99">
        <v>1</v>
      </c>
      <c r="J348" s="13"/>
      <c r="K348" s="13"/>
      <c r="L348" s="13"/>
      <c r="M348" s="13"/>
      <c r="N348" s="13"/>
      <c r="O348" s="230" t="s">
        <v>4108</v>
      </c>
      <c r="P348" s="189" t="s">
        <v>127</v>
      </c>
      <c r="S348" s="202"/>
      <c r="T348" s="340"/>
    </row>
    <row r="349" spans="1:20" ht="22.5" customHeight="1">
      <c r="A349" s="99" t="s">
        <v>4320</v>
      </c>
      <c r="B349" s="99" t="s">
        <v>4270</v>
      </c>
      <c r="C349" s="107" t="s">
        <v>11617</v>
      </c>
      <c r="D349" s="99">
        <v>1</v>
      </c>
      <c r="E349" s="99">
        <v>1</v>
      </c>
      <c r="F349" s="99"/>
      <c r="G349" s="212" t="s">
        <v>6740</v>
      </c>
      <c r="H349" s="99">
        <v>150</v>
      </c>
      <c r="I349" s="99">
        <v>1</v>
      </c>
      <c r="J349" s="13"/>
      <c r="K349" s="13"/>
      <c r="L349" s="13"/>
      <c r="M349" s="13"/>
      <c r="N349" s="13"/>
      <c r="O349" s="230" t="s">
        <v>4109</v>
      </c>
      <c r="P349" s="189" t="s">
        <v>4110</v>
      </c>
      <c r="Q349" s="202" t="s">
        <v>13186</v>
      </c>
      <c r="R349" s="202" t="s">
        <v>11618</v>
      </c>
      <c r="S349" s="212" t="s">
        <v>64</v>
      </c>
      <c r="T349" s="340"/>
    </row>
    <row r="350" spans="1:20" ht="22.5" customHeight="1">
      <c r="A350" s="99" t="s">
        <v>27</v>
      </c>
      <c r="B350" s="99" t="s">
        <v>103</v>
      </c>
      <c r="C350" s="107" t="s">
        <v>555</v>
      </c>
      <c r="D350" s="99">
        <v>4</v>
      </c>
      <c r="E350" s="99">
        <v>4</v>
      </c>
      <c r="F350" s="99">
        <v>4</v>
      </c>
      <c r="G350" s="270" t="s">
        <v>6741</v>
      </c>
      <c r="H350" s="99">
        <v>150</v>
      </c>
      <c r="I350" s="99">
        <v>4</v>
      </c>
      <c r="J350" s="13"/>
      <c r="K350" s="13"/>
      <c r="L350" s="13"/>
      <c r="M350" s="13"/>
      <c r="N350" s="13"/>
      <c r="O350" s="230" t="s">
        <v>4040</v>
      </c>
      <c r="P350" s="189" t="s">
        <v>4051</v>
      </c>
      <c r="S350" s="202"/>
      <c r="T350" s="340"/>
    </row>
    <row r="351" spans="1:20" ht="22.5" customHeight="1">
      <c r="A351" s="99" t="s">
        <v>32</v>
      </c>
      <c r="B351" s="99" t="s">
        <v>103</v>
      </c>
      <c r="C351" s="107" t="s">
        <v>11543</v>
      </c>
      <c r="D351" s="99">
        <v>5</v>
      </c>
      <c r="E351" s="99">
        <v>5</v>
      </c>
      <c r="F351" s="99"/>
      <c r="G351" s="270" t="s">
        <v>12321</v>
      </c>
      <c r="H351" s="99">
        <v>150</v>
      </c>
      <c r="I351" s="99">
        <v>2</v>
      </c>
      <c r="J351" s="13"/>
      <c r="K351" s="13"/>
      <c r="L351" s="15"/>
      <c r="M351" s="15"/>
      <c r="N351" s="15"/>
      <c r="O351" s="230" t="s">
        <v>3697</v>
      </c>
      <c r="P351" s="189" t="s">
        <v>4111</v>
      </c>
      <c r="Q351" s="214" t="s">
        <v>13187</v>
      </c>
      <c r="S351" s="202"/>
      <c r="T351" s="340"/>
    </row>
    <row r="352" spans="1:20" ht="22.5" customHeight="1">
      <c r="A352" s="99">
        <v>1</v>
      </c>
      <c r="B352" s="99" t="s">
        <v>103</v>
      </c>
      <c r="C352" s="107" t="s">
        <v>556</v>
      </c>
      <c r="D352" s="99">
        <v>5</v>
      </c>
      <c r="E352" s="99">
        <v>5</v>
      </c>
      <c r="F352" s="99">
        <v>5</v>
      </c>
      <c r="G352" s="270" t="s">
        <v>6742</v>
      </c>
      <c r="H352" s="99">
        <v>150</v>
      </c>
      <c r="I352" s="99">
        <v>1</v>
      </c>
      <c r="J352" s="13"/>
      <c r="K352" s="13"/>
      <c r="L352" s="13"/>
      <c r="M352" s="13"/>
      <c r="N352" s="13"/>
      <c r="O352" s="230" t="s">
        <v>4031</v>
      </c>
      <c r="P352" s="189" t="s">
        <v>4039</v>
      </c>
      <c r="S352" s="202"/>
      <c r="T352" s="340"/>
    </row>
    <row r="353" spans="1:20" ht="22.5" customHeight="1">
      <c r="A353" s="99">
        <v>1</v>
      </c>
      <c r="B353" s="99" t="s">
        <v>103</v>
      </c>
      <c r="C353" s="107" t="s">
        <v>557</v>
      </c>
      <c r="D353" s="99">
        <v>5</v>
      </c>
      <c r="E353" s="99">
        <v>5</v>
      </c>
      <c r="F353" s="99"/>
      <c r="G353" s="270" t="s">
        <v>6743</v>
      </c>
      <c r="H353" s="99">
        <v>150</v>
      </c>
      <c r="I353" s="99">
        <v>4</v>
      </c>
      <c r="J353" s="13"/>
      <c r="K353" s="13"/>
      <c r="L353" s="13"/>
      <c r="M353" s="13"/>
      <c r="N353" s="15"/>
      <c r="O353" s="230" t="s">
        <v>3743</v>
      </c>
      <c r="P353" s="189" t="s">
        <v>4039</v>
      </c>
      <c r="S353" s="202"/>
      <c r="T353" s="340"/>
    </row>
    <row r="354" spans="1:20" ht="22.5" customHeight="1">
      <c r="A354" s="99">
        <v>1</v>
      </c>
      <c r="B354" s="99" t="s">
        <v>103</v>
      </c>
      <c r="C354" s="107" t="s">
        <v>558</v>
      </c>
      <c r="D354" s="99">
        <v>5</v>
      </c>
      <c r="E354" s="99">
        <v>5</v>
      </c>
      <c r="F354" s="99">
        <v>5</v>
      </c>
      <c r="G354" s="270" t="s">
        <v>6744</v>
      </c>
      <c r="H354" s="99">
        <v>150</v>
      </c>
      <c r="I354" s="99">
        <v>4</v>
      </c>
      <c r="J354" s="13"/>
      <c r="K354" s="13"/>
      <c r="L354" s="13"/>
      <c r="M354" s="13"/>
      <c r="N354" s="13"/>
      <c r="O354" s="230" t="s">
        <v>4031</v>
      </c>
      <c r="P354" s="189" t="s">
        <v>4032</v>
      </c>
      <c r="S354" s="202"/>
      <c r="T354" s="340"/>
    </row>
    <row r="355" spans="1:20" ht="22.5" customHeight="1">
      <c r="A355" s="99" t="s">
        <v>34</v>
      </c>
      <c r="B355" s="99" t="s">
        <v>4321</v>
      </c>
      <c r="C355" s="107" t="s">
        <v>4322</v>
      </c>
      <c r="D355" s="99">
        <v>4</v>
      </c>
      <c r="E355" s="99">
        <v>4</v>
      </c>
      <c r="F355" s="99"/>
      <c r="G355" s="270" t="s">
        <v>6745</v>
      </c>
      <c r="H355" s="99">
        <v>150</v>
      </c>
      <c r="I355" s="99">
        <v>5</v>
      </c>
      <c r="J355" s="13"/>
      <c r="K355" s="13"/>
      <c r="L355" s="13"/>
      <c r="M355" s="13"/>
      <c r="N355" s="13"/>
      <c r="O355" s="230" t="s">
        <v>4112</v>
      </c>
      <c r="P355" s="189" t="s">
        <v>4113</v>
      </c>
      <c r="S355" s="202"/>
      <c r="T355" s="340"/>
    </row>
    <row r="356" spans="1:20" ht="22.5" customHeight="1">
      <c r="B356" s="99" t="s">
        <v>103</v>
      </c>
      <c r="C356" s="107" t="s">
        <v>559</v>
      </c>
      <c r="D356" s="99">
        <v>1</v>
      </c>
      <c r="E356" s="99">
        <v>3</v>
      </c>
      <c r="F356" s="99">
        <v>1</v>
      </c>
      <c r="G356" s="270" t="s">
        <v>560</v>
      </c>
      <c r="H356" s="99">
        <v>150</v>
      </c>
      <c r="I356" s="99">
        <v>2</v>
      </c>
      <c r="J356" s="13"/>
      <c r="K356" s="13"/>
      <c r="L356" s="13"/>
      <c r="M356" s="13"/>
      <c r="N356" s="13"/>
      <c r="O356" s="230" t="s">
        <v>127</v>
      </c>
      <c r="P356" s="189" t="s">
        <v>4114</v>
      </c>
      <c r="S356" s="202"/>
      <c r="T356" s="340"/>
    </row>
    <row r="357" spans="1:20" ht="22.5" customHeight="1">
      <c r="A357" s="99" t="s">
        <v>90</v>
      </c>
      <c r="B357" s="99" t="s">
        <v>4270</v>
      </c>
      <c r="C357" s="107" t="s">
        <v>4323</v>
      </c>
      <c r="D357" s="99">
        <v>3</v>
      </c>
      <c r="E357" s="99">
        <v>3</v>
      </c>
      <c r="F357" s="99"/>
      <c r="G357" s="212" t="s">
        <v>12761</v>
      </c>
      <c r="H357" s="99">
        <v>150</v>
      </c>
      <c r="I357" s="99">
        <v>2</v>
      </c>
      <c r="J357" s="13"/>
      <c r="K357" s="13"/>
      <c r="L357" s="13"/>
      <c r="M357" s="13"/>
      <c r="N357" s="13"/>
      <c r="O357" s="268" t="s">
        <v>4115</v>
      </c>
      <c r="P357" s="189" t="s">
        <v>4116</v>
      </c>
      <c r="Q357" s="228"/>
      <c r="R357" s="212"/>
      <c r="S357" s="202"/>
      <c r="T357" s="340"/>
    </row>
    <row r="358" spans="1:20" ht="22.5" customHeight="1">
      <c r="A358" s="99" t="s">
        <v>90</v>
      </c>
      <c r="B358" s="99" t="s">
        <v>4270</v>
      </c>
      <c r="C358" s="107" t="s">
        <v>4324</v>
      </c>
      <c r="D358" s="99">
        <v>4</v>
      </c>
      <c r="E358" s="99">
        <v>4</v>
      </c>
      <c r="F358" s="99"/>
      <c r="G358" s="212" t="s">
        <v>12762</v>
      </c>
      <c r="H358" s="99">
        <v>140</v>
      </c>
      <c r="I358" s="99">
        <v>3</v>
      </c>
      <c r="J358" s="13"/>
      <c r="K358" s="13"/>
      <c r="L358" s="13"/>
      <c r="M358" s="13"/>
      <c r="N358" s="13"/>
      <c r="O358" s="268" t="s">
        <v>4117</v>
      </c>
      <c r="P358" s="189" t="s">
        <v>4118</v>
      </c>
      <c r="Q358" s="228"/>
      <c r="R358" s="212"/>
      <c r="S358" s="202"/>
      <c r="T358" s="340"/>
    </row>
    <row r="359" spans="1:20" ht="22.5" customHeight="1">
      <c r="A359" s="99" t="s">
        <v>90</v>
      </c>
      <c r="B359" s="99" t="s">
        <v>4270</v>
      </c>
      <c r="C359" s="107" t="s">
        <v>4325</v>
      </c>
      <c r="D359" s="99">
        <v>4</v>
      </c>
      <c r="E359" s="99">
        <v>4</v>
      </c>
      <c r="F359" s="99"/>
      <c r="G359" s="212" t="s">
        <v>12763</v>
      </c>
      <c r="H359" s="99">
        <v>140</v>
      </c>
      <c r="I359" s="99">
        <v>3</v>
      </c>
      <c r="J359" s="13"/>
      <c r="K359" s="13"/>
      <c r="L359" s="13"/>
      <c r="M359" s="13"/>
      <c r="N359" s="13"/>
      <c r="O359" s="268" t="s">
        <v>4119</v>
      </c>
      <c r="P359" s="189" t="s">
        <v>4120</v>
      </c>
      <c r="Q359" s="228"/>
      <c r="R359" s="212"/>
      <c r="S359" s="202"/>
      <c r="T359" s="340"/>
    </row>
    <row r="360" spans="1:20" ht="22.5" customHeight="1">
      <c r="A360" s="99">
        <v>2</v>
      </c>
      <c r="B360" s="99" t="s">
        <v>103</v>
      </c>
      <c r="C360" s="107" t="s">
        <v>561</v>
      </c>
      <c r="D360" s="99">
        <v>5</v>
      </c>
      <c r="E360" s="99">
        <v>5</v>
      </c>
      <c r="F360" s="99"/>
      <c r="G360" s="270" t="s">
        <v>6793</v>
      </c>
      <c r="H360" s="99">
        <v>140</v>
      </c>
      <c r="I360" s="99">
        <v>4</v>
      </c>
      <c r="J360" s="13"/>
      <c r="K360" s="13"/>
      <c r="L360" s="13"/>
      <c r="M360" s="13"/>
      <c r="N360" s="13"/>
      <c r="O360" s="230" t="s">
        <v>3674</v>
      </c>
      <c r="P360" s="189" t="s">
        <v>3985</v>
      </c>
      <c r="S360" s="202"/>
      <c r="T360" s="340"/>
    </row>
    <row r="361" spans="1:20" ht="22.5" customHeight="1">
      <c r="B361" s="99" t="s">
        <v>103</v>
      </c>
      <c r="C361" s="107" t="s">
        <v>562</v>
      </c>
      <c r="D361" s="99">
        <v>6</v>
      </c>
      <c r="E361" s="99">
        <v>6</v>
      </c>
      <c r="F361" s="99"/>
      <c r="G361" s="270" t="s">
        <v>6794</v>
      </c>
      <c r="H361" s="99">
        <v>140</v>
      </c>
      <c r="I361" s="99">
        <v>1</v>
      </c>
      <c r="J361" s="13"/>
      <c r="K361" s="13"/>
      <c r="L361" s="13"/>
      <c r="M361" s="13"/>
      <c r="N361" s="13"/>
      <c r="O361" s="230" t="s">
        <v>3697</v>
      </c>
      <c r="P361" s="189" t="s">
        <v>3746</v>
      </c>
      <c r="Q361" s="247" t="s">
        <v>6670</v>
      </c>
      <c r="S361" s="202"/>
      <c r="T361" s="340"/>
    </row>
    <row r="362" spans="1:20" ht="22.5" customHeight="1">
      <c r="A362" s="99" t="s">
        <v>32</v>
      </c>
      <c r="B362" s="99" t="s">
        <v>103</v>
      </c>
      <c r="C362" s="107" t="s">
        <v>4326</v>
      </c>
      <c r="D362" s="99">
        <v>4</v>
      </c>
      <c r="E362" s="99">
        <v>4</v>
      </c>
      <c r="F362" s="99"/>
      <c r="G362" s="270" t="s">
        <v>6795</v>
      </c>
      <c r="H362" s="99">
        <v>140</v>
      </c>
      <c r="I362" s="99">
        <v>1</v>
      </c>
      <c r="J362" s="13"/>
      <c r="K362" s="13"/>
      <c r="L362" s="15"/>
      <c r="M362" s="15"/>
      <c r="N362" s="15"/>
      <c r="O362" s="230" t="s">
        <v>3745</v>
      </c>
      <c r="P362" s="189" t="s">
        <v>4041</v>
      </c>
      <c r="Q362" s="214" t="s">
        <v>13188</v>
      </c>
      <c r="S362" s="202"/>
      <c r="T362" s="340"/>
    </row>
    <row r="363" spans="1:20" ht="22.5" customHeight="1">
      <c r="A363" s="99" t="s">
        <v>34</v>
      </c>
      <c r="B363" s="99" t="s">
        <v>4270</v>
      </c>
      <c r="C363" s="107" t="s">
        <v>4327</v>
      </c>
      <c r="D363" s="99">
        <v>4</v>
      </c>
      <c r="E363" s="99">
        <v>4</v>
      </c>
      <c r="F363" s="99"/>
      <c r="G363" s="270" t="s">
        <v>6796</v>
      </c>
      <c r="H363" s="99">
        <v>140</v>
      </c>
      <c r="I363" s="99">
        <v>4</v>
      </c>
      <c r="J363" s="13"/>
      <c r="K363" s="13"/>
      <c r="L363" s="13"/>
      <c r="M363" s="13"/>
      <c r="N363" s="13"/>
      <c r="O363" s="230" t="s">
        <v>4112</v>
      </c>
      <c r="P363" s="189" t="s">
        <v>3989</v>
      </c>
      <c r="S363" s="202"/>
      <c r="T363" s="340"/>
    </row>
    <row r="364" spans="1:20" ht="22.5" customHeight="1">
      <c r="A364" s="99" t="s">
        <v>27</v>
      </c>
      <c r="B364" s="99" t="s">
        <v>103</v>
      </c>
      <c r="C364" s="107" t="s">
        <v>563</v>
      </c>
      <c r="D364" s="99">
        <v>5</v>
      </c>
      <c r="E364" s="99">
        <v>5</v>
      </c>
      <c r="F364" s="99"/>
      <c r="G364" s="270" t="s">
        <v>6797</v>
      </c>
      <c r="H364" s="99">
        <v>140</v>
      </c>
      <c r="I364" s="99">
        <v>1</v>
      </c>
      <c r="J364" s="13"/>
      <c r="K364" s="13"/>
      <c r="L364" s="13"/>
      <c r="M364" s="13"/>
      <c r="N364" s="13"/>
      <c r="O364" s="230" t="s">
        <v>3678</v>
      </c>
      <c r="P364" s="189" t="s">
        <v>4103</v>
      </c>
      <c r="S364" s="202"/>
      <c r="T364" s="340"/>
    </row>
    <row r="365" spans="1:20" ht="22.5" customHeight="1">
      <c r="A365" s="99" t="s">
        <v>69</v>
      </c>
      <c r="B365" s="99" t="s">
        <v>4270</v>
      </c>
      <c r="C365" s="107" t="s">
        <v>4328</v>
      </c>
      <c r="D365" s="99">
        <v>4</v>
      </c>
      <c r="E365" s="99">
        <v>4</v>
      </c>
      <c r="F365" s="99">
        <v>4</v>
      </c>
      <c r="G365" s="270" t="s">
        <v>6798</v>
      </c>
      <c r="H365" s="99">
        <v>140</v>
      </c>
      <c r="I365" s="99">
        <v>3</v>
      </c>
      <c r="J365" s="13"/>
      <c r="K365" s="13"/>
      <c r="L365" s="13"/>
      <c r="M365" s="13"/>
      <c r="N365" s="13"/>
      <c r="O365" s="230" t="s">
        <v>4121</v>
      </c>
      <c r="P365" s="189" t="s">
        <v>3676</v>
      </c>
      <c r="Q365" s="214" t="s">
        <v>6732</v>
      </c>
      <c r="S365" s="202"/>
      <c r="T365" s="340"/>
    </row>
    <row r="366" spans="1:20" ht="22.5" customHeight="1">
      <c r="A366" s="99" t="s">
        <v>34</v>
      </c>
      <c r="B366" s="99" t="s">
        <v>4270</v>
      </c>
      <c r="C366" s="107" t="s">
        <v>4329</v>
      </c>
      <c r="D366" s="99">
        <v>4</v>
      </c>
      <c r="E366" s="99">
        <v>4</v>
      </c>
      <c r="F366" s="99"/>
      <c r="G366" s="270" t="s">
        <v>6745</v>
      </c>
      <c r="H366" s="99">
        <v>140</v>
      </c>
      <c r="I366" s="99">
        <v>5</v>
      </c>
      <c r="J366" s="13"/>
      <c r="K366" s="13"/>
      <c r="L366" s="13"/>
      <c r="M366" s="13"/>
      <c r="N366" s="13"/>
      <c r="O366" s="230" t="s">
        <v>4112</v>
      </c>
      <c r="P366" s="189" t="s">
        <v>4122</v>
      </c>
      <c r="S366" s="202"/>
      <c r="T366" s="340"/>
    </row>
    <row r="367" spans="1:20" ht="22.5" customHeight="1">
      <c r="A367" s="99" t="s">
        <v>151</v>
      </c>
      <c r="B367" s="99" t="s">
        <v>103</v>
      </c>
      <c r="C367" s="107" t="s">
        <v>564</v>
      </c>
      <c r="D367" s="99">
        <v>5</v>
      </c>
      <c r="E367" s="99">
        <v>5</v>
      </c>
      <c r="F367" s="99"/>
      <c r="G367" s="270" t="s">
        <v>6799</v>
      </c>
      <c r="H367" s="99">
        <v>140</v>
      </c>
      <c r="I367" s="99">
        <v>4</v>
      </c>
      <c r="J367" s="13"/>
      <c r="K367" s="13"/>
      <c r="L367" s="13"/>
      <c r="M367" s="13"/>
      <c r="N367" s="13"/>
      <c r="O367" s="230" t="s">
        <v>4096</v>
      </c>
      <c r="P367" s="189" t="s">
        <v>11919</v>
      </c>
      <c r="S367" s="202"/>
      <c r="T367" s="340"/>
    </row>
    <row r="368" spans="1:20" ht="22.5" customHeight="1">
      <c r="A368" s="99" t="s">
        <v>6263</v>
      </c>
      <c r="B368" s="99" t="s">
        <v>6306</v>
      </c>
      <c r="C368" s="107" t="s">
        <v>6305</v>
      </c>
      <c r="D368" s="99">
        <v>4</v>
      </c>
      <c r="E368" s="99">
        <v>4</v>
      </c>
      <c r="F368" s="99"/>
      <c r="G368" s="212" t="s">
        <v>6752</v>
      </c>
      <c r="H368" s="99">
        <v>140</v>
      </c>
      <c r="I368" s="99">
        <v>3</v>
      </c>
      <c r="J368" s="13"/>
      <c r="K368" s="13"/>
      <c r="L368" s="13"/>
      <c r="M368" s="13"/>
      <c r="N368" s="13"/>
      <c r="O368" s="230" t="s">
        <v>6307</v>
      </c>
      <c r="P368" s="189" t="s">
        <v>6308</v>
      </c>
      <c r="Q368" s="247"/>
      <c r="S368" s="202"/>
      <c r="T368" s="340"/>
    </row>
    <row r="369" spans="1:20" ht="22.5" customHeight="1">
      <c r="A369" s="99" t="s">
        <v>4344</v>
      </c>
      <c r="B369" s="99" t="s">
        <v>103</v>
      </c>
      <c r="C369" s="107" t="s">
        <v>565</v>
      </c>
      <c r="D369" s="99"/>
      <c r="E369" s="99">
        <v>3</v>
      </c>
      <c r="F369" s="99"/>
      <c r="G369" s="270" t="s">
        <v>6693</v>
      </c>
      <c r="H369" s="99">
        <v>130</v>
      </c>
      <c r="I369" s="99">
        <v>2</v>
      </c>
      <c r="J369" s="13"/>
      <c r="K369" s="15"/>
      <c r="L369" s="15"/>
      <c r="M369" s="15"/>
      <c r="N369" s="15"/>
      <c r="O369" s="107" t="s">
        <v>11716</v>
      </c>
      <c r="P369" s="189" t="s">
        <v>4123</v>
      </c>
      <c r="S369" s="202"/>
      <c r="T369" s="213" t="s">
        <v>4124</v>
      </c>
    </row>
    <row r="370" spans="1:20" ht="22.5" customHeight="1">
      <c r="A370" s="99" t="s">
        <v>4340</v>
      </c>
      <c r="B370" s="99" t="s">
        <v>103</v>
      </c>
      <c r="C370" s="107" t="s">
        <v>566</v>
      </c>
      <c r="D370" s="99"/>
      <c r="E370" s="99">
        <v>2</v>
      </c>
      <c r="F370" s="99"/>
      <c r="G370" s="270" t="s">
        <v>6693</v>
      </c>
      <c r="H370" s="99">
        <v>120</v>
      </c>
      <c r="I370" s="99">
        <v>2</v>
      </c>
      <c r="J370" s="13"/>
      <c r="K370" s="13"/>
      <c r="L370" s="13"/>
      <c r="M370" s="13"/>
      <c r="N370" s="13"/>
      <c r="O370" s="107" t="s">
        <v>11716</v>
      </c>
      <c r="P370" s="189" t="s">
        <v>4125</v>
      </c>
      <c r="S370" s="202"/>
      <c r="T370" s="340"/>
    </row>
    <row r="371" spans="1:20" ht="22.5" customHeight="1">
      <c r="B371" s="99" t="s">
        <v>103</v>
      </c>
      <c r="C371" s="107" t="s">
        <v>4330</v>
      </c>
      <c r="D371" s="99">
        <v>5</v>
      </c>
      <c r="E371" s="99">
        <v>5</v>
      </c>
      <c r="F371" s="99"/>
      <c r="G371" s="270" t="s">
        <v>6800</v>
      </c>
      <c r="H371" s="99">
        <v>120</v>
      </c>
      <c r="I371" s="99">
        <v>1</v>
      </c>
      <c r="J371" s="13"/>
      <c r="K371" s="13"/>
      <c r="L371" s="13"/>
      <c r="M371" s="13"/>
      <c r="N371" s="13"/>
      <c r="O371" s="230" t="s">
        <v>3745</v>
      </c>
      <c r="P371" s="189" t="s">
        <v>4140</v>
      </c>
      <c r="Q371" s="247" t="s">
        <v>6671</v>
      </c>
      <c r="S371" s="202"/>
      <c r="T371" s="340"/>
    </row>
    <row r="372" spans="1:20" ht="22.5" customHeight="1">
      <c r="B372" s="99" t="s">
        <v>103</v>
      </c>
      <c r="C372" s="107" t="s">
        <v>567</v>
      </c>
      <c r="D372" s="99">
        <v>5</v>
      </c>
      <c r="E372" s="99">
        <v>5</v>
      </c>
      <c r="F372" s="99"/>
      <c r="G372" s="270" t="s">
        <v>6801</v>
      </c>
      <c r="H372" s="99">
        <v>120</v>
      </c>
      <c r="I372" s="99">
        <v>3</v>
      </c>
      <c r="J372" s="13"/>
      <c r="K372" s="13"/>
      <c r="L372" s="13"/>
      <c r="M372" s="13"/>
      <c r="N372" s="13"/>
      <c r="O372" s="230" t="s">
        <v>4126</v>
      </c>
      <c r="P372" s="189" t="s">
        <v>4423</v>
      </c>
      <c r="Q372" s="247" t="s">
        <v>6471</v>
      </c>
      <c r="S372" s="202"/>
      <c r="T372" s="340"/>
    </row>
    <row r="373" spans="1:20" ht="22.5" customHeight="1">
      <c r="B373" s="99" t="s">
        <v>103</v>
      </c>
      <c r="C373" s="107" t="s">
        <v>568</v>
      </c>
      <c r="D373" s="99">
        <v>1</v>
      </c>
      <c r="E373" s="99">
        <v>2</v>
      </c>
      <c r="F373" s="99"/>
      <c r="G373" s="270" t="s">
        <v>569</v>
      </c>
      <c r="H373" s="99">
        <v>120</v>
      </c>
      <c r="I373" s="99">
        <v>2</v>
      </c>
      <c r="J373" s="13"/>
      <c r="K373" s="13"/>
      <c r="L373" s="13"/>
      <c r="M373" s="13"/>
      <c r="N373" s="15"/>
      <c r="O373" s="230" t="s">
        <v>230</v>
      </c>
      <c r="P373" s="189" t="s">
        <v>4103</v>
      </c>
      <c r="S373" s="202"/>
      <c r="T373" s="340"/>
    </row>
    <row r="374" spans="1:20" ht="22.5" customHeight="1">
      <c r="B374" s="99" t="s">
        <v>103</v>
      </c>
      <c r="C374" s="107" t="s">
        <v>570</v>
      </c>
      <c r="D374" s="99">
        <v>1</v>
      </c>
      <c r="E374" s="99">
        <v>2</v>
      </c>
      <c r="F374" s="99"/>
      <c r="G374" s="270" t="s">
        <v>571</v>
      </c>
      <c r="H374" s="99">
        <v>115</v>
      </c>
      <c r="I374" s="99">
        <v>2</v>
      </c>
      <c r="J374" s="13"/>
      <c r="K374" s="13"/>
      <c r="L374" s="13"/>
      <c r="M374" s="13"/>
      <c r="N374" s="15"/>
      <c r="O374" s="230" t="s">
        <v>4102</v>
      </c>
      <c r="P374" s="189" t="s">
        <v>136</v>
      </c>
      <c r="S374" s="202"/>
      <c r="T374" s="340"/>
    </row>
    <row r="375" spans="1:20" ht="22.5" customHeight="1">
      <c r="A375" s="99">
        <v>1</v>
      </c>
      <c r="B375" s="99" t="s">
        <v>103</v>
      </c>
      <c r="C375" s="107" t="s">
        <v>572</v>
      </c>
      <c r="D375" s="99">
        <v>4</v>
      </c>
      <c r="E375" s="99">
        <v>4</v>
      </c>
      <c r="F375" s="99">
        <v>4</v>
      </c>
      <c r="G375" s="270" t="s">
        <v>6802</v>
      </c>
      <c r="H375" s="99">
        <v>110</v>
      </c>
      <c r="I375" s="99">
        <v>1</v>
      </c>
      <c r="J375" s="13"/>
      <c r="K375" s="13"/>
      <c r="L375" s="13"/>
      <c r="M375" s="13"/>
      <c r="N375" s="13"/>
      <c r="O375" s="230" t="s">
        <v>4127</v>
      </c>
      <c r="P375" s="189" t="s">
        <v>4107</v>
      </c>
      <c r="S375" s="202"/>
      <c r="T375" s="340"/>
    </row>
    <row r="376" spans="1:20" ht="22.5" customHeight="1">
      <c r="A376" s="99">
        <v>1</v>
      </c>
      <c r="B376" s="99" t="s">
        <v>103</v>
      </c>
      <c r="C376" s="107" t="s">
        <v>573</v>
      </c>
      <c r="D376" s="99">
        <v>4</v>
      </c>
      <c r="E376" s="99">
        <v>4</v>
      </c>
      <c r="F376" s="99">
        <v>4</v>
      </c>
      <c r="G376" s="270" t="s">
        <v>6803</v>
      </c>
      <c r="H376" s="99">
        <v>110</v>
      </c>
      <c r="I376" s="99">
        <v>3</v>
      </c>
      <c r="J376" s="13"/>
      <c r="K376" s="13"/>
      <c r="L376" s="13"/>
      <c r="M376" s="13"/>
      <c r="N376" s="13"/>
      <c r="O376" s="230" t="s">
        <v>3688</v>
      </c>
      <c r="P376" s="189" t="s">
        <v>4032</v>
      </c>
      <c r="S376" s="202"/>
      <c r="T376" s="340"/>
    </row>
    <row r="377" spans="1:20" ht="22.5" customHeight="1">
      <c r="B377" s="99" t="s">
        <v>103</v>
      </c>
      <c r="C377" s="107" t="s">
        <v>574</v>
      </c>
      <c r="D377" s="99">
        <v>1</v>
      </c>
      <c r="E377" s="99">
        <v>2</v>
      </c>
      <c r="F377" s="99"/>
      <c r="G377" s="270" t="s">
        <v>575</v>
      </c>
      <c r="H377" s="99">
        <v>110</v>
      </c>
      <c r="I377" s="99">
        <v>3</v>
      </c>
      <c r="J377" s="13"/>
      <c r="K377" s="13"/>
      <c r="L377" s="15"/>
      <c r="M377" s="15"/>
      <c r="N377" s="15"/>
      <c r="O377" s="230" t="s">
        <v>4102</v>
      </c>
      <c r="P377" s="189" t="s">
        <v>140</v>
      </c>
      <c r="Q377" s="214" t="s">
        <v>104</v>
      </c>
      <c r="S377" s="202"/>
      <c r="T377" s="340"/>
    </row>
    <row r="378" spans="1:20" ht="22.5" customHeight="1">
      <c r="A378" s="99">
        <v>1</v>
      </c>
      <c r="B378" s="99" t="s">
        <v>103</v>
      </c>
      <c r="C378" s="107" t="s">
        <v>576</v>
      </c>
      <c r="D378" s="99">
        <v>4</v>
      </c>
      <c r="E378" s="99">
        <v>4</v>
      </c>
      <c r="F378" s="99">
        <v>4</v>
      </c>
      <c r="G378" s="270" t="s">
        <v>6804</v>
      </c>
      <c r="H378" s="99">
        <v>110</v>
      </c>
      <c r="I378" s="99">
        <v>1</v>
      </c>
      <c r="J378" s="13"/>
      <c r="K378" s="13"/>
      <c r="L378" s="13"/>
      <c r="M378" s="13"/>
      <c r="N378" s="13"/>
      <c r="O378" s="230" t="s">
        <v>4128</v>
      </c>
      <c r="P378" s="189" t="s">
        <v>4039</v>
      </c>
      <c r="S378" s="202"/>
      <c r="T378" s="340"/>
    </row>
    <row r="379" spans="1:20" ht="22.5" customHeight="1">
      <c r="A379" s="99">
        <v>1</v>
      </c>
      <c r="B379" s="99" t="s">
        <v>103</v>
      </c>
      <c r="C379" s="107" t="s">
        <v>577</v>
      </c>
      <c r="D379" s="99">
        <v>4</v>
      </c>
      <c r="E379" s="99">
        <v>4</v>
      </c>
      <c r="F379" s="99">
        <v>4</v>
      </c>
      <c r="G379" s="270" t="s">
        <v>6805</v>
      </c>
      <c r="H379" s="99">
        <v>110</v>
      </c>
      <c r="I379" s="99">
        <v>3</v>
      </c>
      <c r="J379" s="13"/>
      <c r="K379" s="13"/>
      <c r="L379" s="13"/>
      <c r="M379" s="13"/>
      <c r="N379" s="13"/>
      <c r="O379" s="230" t="s">
        <v>4129</v>
      </c>
      <c r="P379" s="189" t="s">
        <v>4032</v>
      </c>
      <c r="S379" s="202"/>
      <c r="T379" s="340"/>
    </row>
    <row r="380" spans="1:20" ht="22.5" customHeight="1">
      <c r="A380" s="99">
        <v>2</v>
      </c>
      <c r="B380" s="99" t="s">
        <v>103</v>
      </c>
      <c r="C380" s="107" t="s">
        <v>578</v>
      </c>
      <c r="D380" s="99">
        <v>4</v>
      </c>
      <c r="E380" s="99">
        <v>4</v>
      </c>
      <c r="F380" s="99">
        <v>4</v>
      </c>
      <c r="G380" s="270" t="s">
        <v>6806</v>
      </c>
      <c r="H380" s="99">
        <v>110</v>
      </c>
      <c r="I380" s="99">
        <v>4</v>
      </c>
      <c r="J380" s="9"/>
      <c r="K380" s="9"/>
      <c r="L380" s="9"/>
      <c r="M380" s="9"/>
      <c r="N380" s="9"/>
      <c r="O380" s="230" t="s">
        <v>3674</v>
      </c>
      <c r="P380" s="189" t="s">
        <v>3985</v>
      </c>
      <c r="S380" s="202"/>
      <c r="T380" s="340"/>
    </row>
    <row r="381" spans="1:20" ht="22.5" customHeight="1">
      <c r="A381" s="99">
        <v>1</v>
      </c>
      <c r="B381" s="99" t="s">
        <v>103</v>
      </c>
      <c r="C381" s="107" t="s">
        <v>579</v>
      </c>
      <c r="D381" s="99">
        <v>4</v>
      </c>
      <c r="E381" s="99">
        <v>4</v>
      </c>
      <c r="F381" s="99">
        <v>4</v>
      </c>
      <c r="G381" s="270" t="s">
        <v>6807</v>
      </c>
      <c r="H381" s="99">
        <v>110</v>
      </c>
      <c r="I381" s="99">
        <v>1</v>
      </c>
      <c r="J381" s="9"/>
      <c r="K381" s="9"/>
      <c r="L381" s="9"/>
      <c r="M381" s="9"/>
      <c r="N381" s="9"/>
      <c r="O381" s="230" t="s">
        <v>4130</v>
      </c>
      <c r="P381" s="189" t="s">
        <v>4039</v>
      </c>
      <c r="S381" s="202"/>
      <c r="T381" s="340"/>
    </row>
    <row r="382" spans="1:20" ht="22.5" customHeight="1">
      <c r="B382" s="99" t="s">
        <v>103</v>
      </c>
      <c r="C382" s="107" t="s">
        <v>580</v>
      </c>
      <c r="D382" s="99">
        <v>5</v>
      </c>
      <c r="E382" s="99">
        <v>5</v>
      </c>
      <c r="F382" s="99"/>
      <c r="G382" s="270" t="s">
        <v>6808</v>
      </c>
      <c r="H382" s="99">
        <v>104</v>
      </c>
      <c r="I382" s="99">
        <v>2</v>
      </c>
      <c r="J382" s="9"/>
      <c r="K382" s="9"/>
      <c r="L382" s="9"/>
      <c r="M382" s="9"/>
      <c r="N382" s="9"/>
      <c r="O382" s="230" t="s">
        <v>4131</v>
      </c>
      <c r="P382" s="189" t="s">
        <v>4045</v>
      </c>
      <c r="S382" s="202"/>
      <c r="T382" s="340"/>
    </row>
    <row r="383" spans="1:20" ht="22.5" customHeight="1">
      <c r="A383" s="177" t="s">
        <v>11033</v>
      </c>
      <c r="B383" s="99" t="s">
        <v>11048</v>
      </c>
      <c r="C383" s="107" t="s">
        <v>11268</v>
      </c>
      <c r="D383" s="99">
        <v>10</v>
      </c>
      <c r="E383" s="99">
        <v>12</v>
      </c>
      <c r="F383" s="99"/>
      <c r="G383" s="212" t="s">
        <v>12709</v>
      </c>
      <c r="H383" s="99">
        <v>103</v>
      </c>
      <c r="I383" s="99">
        <v>9</v>
      </c>
      <c r="J383" s="13"/>
      <c r="K383" s="13"/>
      <c r="L383" s="13"/>
      <c r="M383" s="13"/>
      <c r="N383" s="13"/>
      <c r="O383" s="230" t="s">
        <v>11050</v>
      </c>
      <c r="P383" s="189" t="s">
        <v>11049</v>
      </c>
      <c r="Q383" s="247"/>
      <c r="S383" s="202"/>
      <c r="T383" s="340"/>
    </row>
    <row r="384" spans="1:20" ht="22.5" customHeight="1">
      <c r="B384" s="99" t="s">
        <v>103</v>
      </c>
      <c r="C384" s="107" t="s">
        <v>581</v>
      </c>
      <c r="D384" s="99">
        <v>1</v>
      </c>
      <c r="E384" s="99">
        <v>2</v>
      </c>
      <c r="F384" s="99"/>
      <c r="G384" s="270" t="s">
        <v>12322</v>
      </c>
      <c r="H384" s="99">
        <v>100</v>
      </c>
      <c r="I384" s="99">
        <v>2</v>
      </c>
      <c r="J384" s="9"/>
      <c r="K384" s="9"/>
      <c r="L384" s="9"/>
      <c r="M384" s="9"/>
      <c r="N384" s="9"/>
      <c r="O384" s="230" t="s">
        <v>4132</v>
      </c>
      <c r="P384" s="189" t="s">
        <v>4014</v>
      </c>
      <c r="S384" s="202"/>
      <c r="T384" s="340"/>
    </row>
    <row r="385" spans="1:20" ht="22.5" customHeight="1">
      <c r="B385" s="99" t="s">
        <v>103</v>
      </c>
      <c r="C385" s="107" t="s">
        <v>582</v>
      </c>
      <c r="D385" s="99">
        <v>1</v>
      </c>
      <c r="E385" s="99">
        <v>2</v>
      </c>
      <c r="F385" s="99"/>
      <c r="G385" s="270" t="s">
        <v>583</v>
      </c>
      <c r="H385" s="99">
        <v>100</v>
      </c>
      <c r="I385" s="99">
        <v>1</v>
      </c>
      <c r="J385" s="9"/>
      <c r="K385" s="9"/>
      <c r="L385" s="9"/>
      <c r="M385" s="9"/>
      <c r="N385" s="9"/>
      <c r="O385" s="230" t="s">
        <v>584</v>
      </c>
      <c r="P385" s="189" t="s">
        <v>3681</v>
      </c>
      <c r="S385" s="202"/>
      <c r="T385" s="340"/>
    </row>
    <row r="386" spans="1:20" ht="22.5" customHeight="1">
      <c r="B386" s="99" t="s">
        <v>103</v>
      </c>
      <c r="C386" s="107" t="s">
        <v>585</v>
      </c>
      <c r="D386" s="99">
        <v>5</v>
      </c>
      <c r="E386" s="99">
        <v>5</v>
      </c>
      <c r="F386" s="99"/>
      <c r="G386" s="214" t="s">
        <v>6809</v>
      </c>
      <c r="H386" s="99">
        <v>99</v>
      </c>
      <c r="I386" s="99">
        <v>2</v>
      </c>
      <c r="J386" s="9"/>
      <c r="K386" s="9"/>
      <c r="L386" s="9"/>
      <c r="M386" s="9"/>
      <c r="N386" s="9"/>
      <c r="O386" s="230" t="s">
        <v>4133</v>
      </c>
      <c r="P386" s="189" t="s">
        <v>4045</v>
      </c>
      <c r="Q386" s="247" t="s">
        <v>6472</v>
      </c>
      <c r="S386" s="202"/>
      <c r="T386" s="340"/>
    </row>
    <row r="387" spans="1:20" ht="22.5" customHeight="1">
      <c r="B387" s="99" t="s">
        <v>103</v>
      </c>
      <c r="C387" s="107" t="s">
        <v>586</v>
      </c>
      <c r="D387" s="99">
        <v>1</v>
      </c>
      <c r="E387" s="99">
        <v>2</v>
      </c>
      <c r="F387" s="99"/>
      <c r="G387" s="214" t="s">
        <v>587</v>
      </c>
      <c r="H387" s="99">
        <v>95</v>
      </c>
      <c r="I387" s="99">
        <v>2</v>
      </c>
      <c r="J387" s="9"/>
      <c r="K387" s="9"/>
      <c r="L387" s="9"/>
      <c r="M387" s="9"/>
      <c r="N387" s="9"/>
      <c r="O387" s="230" t="s">
        <v>588</v>
      </c>
      <c r="P387" s="189" t="s">
        <v>136</v>
      </c>
      <c r="S387" s="202"/>
      <c r="T387" s="340"/>
    </row>
    <row r="388" spans="1:20" ht="22.5" customHeight="1">
      <c r="B388" s="99" t="s">
        <v>103</v>
      </c>
      <c r="C388" s="107" t="s">
        <v>589</v>
      </c>
      <c r="D388" s="99">
        <v>1</v>
      </c>
      <c r="E388" s="99">
        <v>2</v>
      </c>
      <c r="F388" s="99"/>
      <c r="G388" s="214" t="s">
        <v>590</v>
      </c>
      <c r="H388" s="99">
        <v>95</v>
      </c>
      <c r="I388" s="99">
        <v>2</v>
      </c>
      <c r="J388" s="9"/>
      <c r="K388" s="9"/>
      <c r="L388" s="9"/>
      <c r="M388" s="9"/>
      <c r="N388" s="9"/>
      <c r="O388" s="230" t="s">
        <v>3743</v>
      </c>
      <c r="P388" s="189" t="s">
        <v>3731</v>
      </c>
      <c r="S388" s="202"/>
      <c r="T388" s="340"/>
    </row>
    <row r="389" spans="1:20" ht="22.5" customHeight="1">
      <c r="B389" s="99" t="s">
        <v>103</v>
      </c>
      <c r="C389" s="107" t="s">
        <v>591</v>
      </c>
      <c r="D389" s="99">
        <v>1</v>
      </c>
      <c r="E389" s="99">
        <v>2</v>
      </c>
      <c r="F389" s="99"/>
      <c r="G389" s="214" t="s">
        <v>592</v>
      </c>
      <c r="H389" s="99">
        <v>90</v>
      </c>
      <c r="I389" s="99">
        <v>2</v>
      </c>
      <c r="J389" s="9"/>
      <c r="K389" s="9"/>
      <c r="L389" s="9"/>
      <c r="M389" s="9"/>
      <c r="N389" s="9"/>
      <c r="O389" s="230" t="s">
        <v>4134</v>
      </c>
      <c r="P389" s="189" t="s">
        <v>127</v>
      </c>
      <c r="S389" s="202"/>
      <c r="T389" s="340"/>
    </row>
    <row r="390" spans="1:20" ht="22.5" customHeight="1">
      <c r="A390" s="99" t="s">
        <v>90</v>
      </c>
      <c r="B390" s="99" t="s">
        <v>4270</v>
      </c>
      <c r="C390" s="107" t="s">
        <v>4331</v>
      </c>
      <c r="D390" s="99">
        <v>3</v>
      </c>
      <c r="E390" s="99">
        <v>3</v>
      </c>
      <c r="F390" s="99"/>
      <c r="G390" s="212" t="s">
        <v>12764</v>
      </c>
      <c r="H390" s="99">
        <v>90</v>
      </c>
      <c r="I390" s="99">
        <v>2</v>
      </c>
      <c r="J390" s="9"/>
      <c r="K390" s="9"/>
      <c r="L390" s="9"/>
      <c r="M390" s="9"/>
      <c r="N390" s="9"/>
      <c r="O390" s="268" t="s">
        <v>4135</v>
      </c>
      <c r="P390" s="189" t="s">
        <v>4136</v>
      </c>
      <c r="Q390" s="228"/>
      <c r="R390" s="212"/>
      <c r="S390" s="202"/>
      <c r="T390" s="340"/>
    </row>
    <row r="391" spans="1:20" ht="22.5" customHeight="1">
      <c r="B391" s="99" t="s">
        <v>103</v>
      </c>
      <c r="C391" s="107" t="s">
        <v>593</v>
      </c>
      <c r="D391" s="99">
        <v>1</v>
      </c>
      <c r="E391" s="99">
        <v>2</v>
      </c>
      <c r="F391" s="99"/>
      <c r="G391" s="214" t="s">
        <v>594</v>
      </c>
      <c r="H391" s="99">
        <v>90</v>
      </c>
      <c r="I391" s="99">
        <v>1</v>
      </c>
      <c r="J391" s="13"/>
      <c r="K391" s="13"/>
      <c r="L391" s="13"/>
      <c r="M391" s="13"/>
      <c r="N391" s="15"/>
      <c r="O391" s="230" t="s">
        <v>3745</v>
      </c>
      <c r="P391" s="189" t="s">
        <v>127</v>
      </c>
      <c r="S391" s="202"/>
      <c r="T391" s="340"/>
    </row>
    <row r="392" spans="1:20" ht="22.5" customHeight="1">
      <c r="A392" s="99" t="s">
        <v>90</v>
      </c>
      <c r="B392" s="99" t="s">
        <v>4270</v>
      </c>
      <c r="C392" s="107" t="s">
        <v>4332</v>
      </c>
      <c r="D392" s="99">
        <v>3</v>
      </c>
      <c r="E392" s="99">
        <v>3</v>
      </c>
      <c r="F392" s="99"/>
      <c r="G392" s="212" t="s">
        <v>12765</v>
      </c>
      <c r="H392" s="99">
        <v>90</v>
      </c>
      <c r="I392" s="99">
        <v>1</v>
      </c>
      <c r="J392" s="13"/>
      <c r="K392" s="13"/>
      <c r="L392" s="13"/>
      <c r="M392" s="13"/>
      <c r="N392" s="13"/>
      <c r="O392" s="268" t="s">
        <v>4137</v>
      </c>
      <c r="P392" s="189" t="s">
        <v>4138</v>
      </c>
      <c r="Q392" s="228"/>
      <c r="R392" s="212"/>
      <c r="S392" s="202"/>
      <c r="T392" s="340"/>
    </row>
    <row r="393" spans="1:20" ht="22.5" customHeight="1">
      <c r="B393" s="99" t="s">
        <v>103</v>
      </c>
      <c r="C393" s="107" t="s">
        <v>595</v>
      </c>
      <c r="D393" s="99">
        <v>1</v>
      </c>
      <c r="E393" s="99">
        <v>1</v>
      </c>
      <c r="F393" s="99"/>
      <c r="G393" s="214" t="s">
        <v>595</v>
      </c>
      <c r="H393" s="99">
        <v>80</v>
      </c>
      <c r="I393" s="99">
        <v>3</v>
      </c>
      <c r="J393" s="12"/>
      <c r="K393" s="12"/>
      <c r="L393" s="12"/>
      <c r="M393" s="12"/>
      <c r="N393" s="15"/>
      <c r="O393" s="230" t="s">
        <v>596</v>
      </c>
      <c r="P393" s="189" t="s">
        <v>10026</v>
      </c>
      <c r="Q393" s="214" t="s">
        <v>12323</v>
      </c>
      <c r="S393" s="212"/>
      <c r="T393" s="343" t="s">
        <v>4139</v>
      </c>
    </row>
    <row r="394" spans="1:20" ht="22.5" customHeight="1">
      <c r="B394" s="99" t="s">
        <v>103</v>
      </c>
      <c r="C394" s="107" t="s">
        <v>13172</v>
      </c>
      <c r="D394" s="99">
        <v>1</v>
      </c>
      <c r="E394" s="99">
        <v>1</v>
      </c>
      <c r="F394" s="99"/>
      <c r="G394" s="214" t="s">
        <v>597</v>
      </c>
      <c r="H394" s="99">
        <v>75</v>
      </c>
      <c r="I394" s="99">
        <v>2</v>
      </c>
      <c r="J394" s="13"/>
      <c r="K394" s="15"/>
      <c r="L394" s="15"/>
      <c r="M394" s="15"/>
      <c r="N394" s="15"/>
      <c r="O394" s="230" t="s">
        <v>3689</v>
      </c>
      <c r="P394" s="189" t="s">
        <v>4140</v>
      </c>
      <c r="S394" s="202"/>
      <c r="T394" s="340"/>
    </row>
    <row r="395" spans="1:20" ht="22.5" customHeight="1">
      <c r="B395" s="99" t="s">
        <v>103</v>
      </c>
      <c r="C395" s="107" t="s">
        <v>598</v>
      </c>
      <c r="D395" s="99">
        <v>3</v>
      </c>
      <c r="E395" s="99">
        <v>3</v>
      </c>
      <c r="F395" s="99">
        <v>3</v>
      </c>
      <c r="G395" s="214" t="s">
        <v>599</v>
      </c>
      <c r="H395" s="99">
        <v>74</v>
      </c>
      <c r="I395" s="99">
        <v>1</v>
      </c>
      <c r="J395" s="12"/>
      <c r="K395" s="12"/>
      <c r="L395" s="12"/>
      <c r="M395" s="12"/>
      <c r="N395" s="12"/>
      <c r="O395" s="230" t="s">
        <v>4141</v>
      </c>
      <c r="P395" s="189" t="s">
        <v>140</v>
      </c>
      <c r="Q395" s="214" t="s">
        <v>104</v>
      </c>
      <c r="S395" s="202"/>
      <c r="T395" s="340"/>
    </row>
    <row r="396" spans="1:20" ht="22.5" customHeight="1">
      <c r="B396" s="99" t="s">
        <v>103</v>
      </c>
      <c r="C396" s="107" t="s">
        <v>600</v>
      </c>
      <c r="D396" s="99">
        <v>3</v>
      </c>
      <c r="E396" s="99">
        <v>3</v>
      </c>
      <c r="F396" s="99">
        <v>3</v>
      </c>
      <c r="G396" s="214" t="s">
        <v>601</v>
      </c>
      <c r="H396" s="99">
        <v>71</v>
      </c>
      <c r="I396" s="99">
        <v>1</v>
      </c>
      <c r="J396" s="13"/>
      <c r="K396" s="13"/>
      <c r="L396" s="13"/>
      <c r="M396" s="13"/>
      <c r="N396" s="13"/>
      <c r="O396" s="230" t="s">
        <v>417</v>
      </c>
      <c r="P396" s="189" t="s">
        <v>3862</v>
      </c>
      <c r="Q396" s="247" t="s">
        <v>6469</v>
      </c>
      <c r="S396" s="202"/>
      <c r="T396" s="340"/>
    </row>
    <row r="397" spans="1:20" ht="22.5" customHeight="1">
      <c r="B397" s="99" t="s">
        <v>103</v>
      </c>
      <c r="C397" s="107" t="s">
        <v>602</v>
      </c>
      <c r="D397" s="99">
        <v>1</v>
      </c>
      <c r="E397" s="99">
        <v>1</v>
      </c>
      <c r="F397" s="99"/>
      <c r="G397" s="214" t="s">
        <v>55</v>
      </c>
      <c r="H397" s="99">
        <v>70</v>
      </c>
      <c r="I397" s="99">
        <v>2</v>
      </c>
      <c r="J397" s="13"/>
      <c r="K397" s="13"/>
      <c r="L397" s="13"/>
      <c r="M397" s="13"/>
      <c r="N397" s="15"/>
      <c r="O397" s="230" t="s">
        <v>603</v>
      </c>
      <c r="P397" s="189" t="s">
        <v>4140</v>
      </c>
      <c r="S397" s="202"/>
      <c r="T397" s="340"/>
    </row>
    <row r="398" spans="1:20" ht="22.5" customHeight="1">
      <c r="B398" s="99" t="s">
        <v>103</v>
      </c>
      <c r="C398" s="107" t="s">
        <v>604</v>
      </c>
      <c r="D398" s="99">
        <v>1</v>
      </c>
      <c r="E398" s="99">
        <v>1</v>
      </c>
      <c r="F398" s="99"/>
      <c r="G398" s="214" t="s">
        <v>605</v>
      </c>
      <c r="H398" s="99">
        <v>70</v>
      </c>
      <c r="I398" s="99">
        <v>2</v>
      </c>
      <c r="J398" s="12"/>
      <c r="K398" s="13"/>
      <c r="L398" s="15"/>
      <c r="M398" s="15"/>
      <c r="N398" s="15"/>
      <c r="O398" s="230" t="s">
        <v>606</v>
      </c>
      <c r="P398" s="189" t="s">
        <v>136</v>
      </c>
      <c r="S398" s="202"/>
      <c r="T398" s="340"/>
    </row>
    <row r="399" spans="1:20" ht="22.5" customHeight="1">
      <c r="B399" s="99" t="s">
        <v>103</v>
      </c>
      <c r="C399" s="107" t="s">
        <v>607</v>
      </c>
      <c r="D399" s="99">
        <v>4</v>
      </c>
      <c r="E399" s="99">
        <v>4</v>
      </c>
      <c r="F399" s="99"/>
      <c r="G399" s="214" t="s">
        <v>6746</v>
      </c>
      <c r="H399" s="99">
        <v>67</v>
      </c>
      <c r="I399" s="99">
        <v>2</v>
      </c>
      <c r="J399" s="12"/>
      <c r="K399" s="12"/>
      <c r="L399" s="12"/>
      <c r="M399" s="12"/>
      <c r="N399" s="15"/>
      <c r="O399" s="230" t="s">
        <v>4142</v>
      </c>
      <c r="P399" s="189" t="s">
        <v>4043</v>
      </c>
      <c r="Q399" s="214" t="s">
        <v>101</v>
      </c>
      <c r="S399" s="202"/>
      <c r="T399" s="340"/>
    </row>
    <row r="400" spans="1:20" ht="22.5" customHeight="1">
      <c r="B400" s="99" t="s">
        <v>103</v>
      </c>
      <c r="C400" s="107" t="s">
        <v>608</v>
      </c>
      <c r="D400" s="99">
        <v>3</v>
      </c>
      <c r="E400" s="99">
        <v>3</v>
      </c>
      <c r="F400" s="99">
        <v>3</v>
      </c>
      <c r="G400" s="214" t="s">
        <v>609</v>
      </c>
      <c r="H400" s="99">
        <v>67</v>
      </c>
      <c r="I400" s="99">
        <v>4</v>
      </c>
      <c r="J400" s="13"/>
      <c r="K400" s="13"/>
      <c r="L400" s="13"/>
      <c r="M400" s="13"/>
      <c r="N400" s="13"/>
      <c r="O400" s="230" t="s">
        <v>610</v>
      </c>
      <c r="P400" s="189" t="s">
        <v>4143</v>
      </c>
      <c r="Q400" s="214" t="s">
        <v>60</v>
      </c>
      <c r="S400" s="202"/>
      <c r="T400" s="340"/>
    </row>
    <row r="401" spans="2:20" ht="22.5" customHeight="1">
      <c r="B401" s="99" t="s">
        <v>103</v>
      </c>
      <c r="C401" s="107" t="s">
        <v>611</v>
      </c>
      <c r="D401" s="99">
        <v>1</v>
      </c>
      <c r="E401" s="99">
        <v>1</v>
      </c>
      <c r="F401" s="99"/>
      <c r="G401" s="214" t="s">
        <v>612</v>
      </c>
      <c r="H401" s="99">
        <v>65</v>
      </c>
      <c r="I401" s="99">
        <v>2</v>
      </c>
      <c r="J401" s="12"/>
      <c r="K401" s="12"/>
      <c r="L401" s="12"/>
      <c r="M401" s="12"/>
      <c r="N401" s="15"/>
      <c r="O401" s="230" t="s">
        <v>4144</v>
      </c>
      <c r="P401" s="189" t="s">
        <v>4145</v>
      </c>
      <c r="S401" s="202"/>
      <c r="T401" s="340"/>
    </row>
    <row r="402" spans="2:20" ht="22.5" customHeight="1">
      <c r="B402" s="99" t="s">
        <v>103</v>
      </c>
      <c r="C402" s="107" t="s">
        <v>613</v>
      </c>
      <c r="D402" s="99">
        <v>4</v>
      </c>
      <c r="E402" s="99">
        <v>4</v>
      </c>
      <c r="F402" s="99"/>
      <c r="G402" s="212" t="s">
        <v>6747</v>
      </c>
      <c r="H402" s="99">
        <v>64</v>
      </c>
      <c r="I402" s="99">
        <v>1</v>
      </c>
      <c r="J402" s="13"/>
      <c r="K402" s="13"/>
      <c r="L402" s="13"/>
      <c r="M402" s="13"/>
      <c r="N402" s="13"/>
      <c r="O402" s="230" t="s">
        <v>614</v>
      </c>
      <c r="P402" s="189" t="s">
        <v>4146</v>
      </c>
      <c r="Q402" s="247" t="s">
        <v>6483</v>
      </c>
      <c r="S402" s="202"/>
      <c r="T402" s="340"/>
    </row>
    <row r="403" spans="2:20" ht="22.5" customHeight="1">
      <c r="B403" s="99" t="s">
        <v>103</v>
      </c>
      <c r="C403" s="107" t="s">
        <v>4333</v>
      </c>
      <c r="D403" s="99">
        <v>4</v>
      </c>
      <c r="E403" s="99">
        <v>4</v>
      </c>
      <c r="F403" s="99"/>
      <c r="G403" s="214" t="s">
        <v>6748</v>
      </c>
      <c r="H403" s="99">
        <v>60</v>
      </c>
      <c r="I403" s="99">
        <v>1</v>
      </c>
      <c r="J403" s="12"/>
      <c r="K403" s="12"/>
      <c r="L403" s="12"/>
      <c r="M403" s="12"/>
      <c r="N403" s="12"/>
      <c r="O403" s="230" t="s">
        <v>4147</v>
      </c>
      <c r="P403" s="189" t="s">
        <v>4146</v>
      </c>
      <c r="Q403" s="247" t="s">
        <v>6486</v>
      </c>
      <c r="S403" s="202"/>
      <c r="T403" s="340"/>
    </row>
    <row r="404" spans="2:20" ht="22.5" customHeight="1">
      <c r="B404" s="99" t="s">
        <v>103</v>
      </c>
      <c r="C404" s="107" t="s">
        <v>615</v>
      </c>
      <c r="D404" s="99">
        <v>1</v>
      </c>
      <c r="E404" s="99">
        <v>1</v>
      </c>
      <c r="F404" s="99"/>
      <c r="G404" s="214" t="s">
        <v>616</v>
      </c>
      <c r="H404" s="99">
        <v>60</v>
      </c>
      <c r="I404" s="99">
        <v>1</v>
      </c>
      <c r="J404" s="13"/>
      <c r="K404" s="13"/>
      <c r="L404" s="13"/>
      <c r="M404" s="13"/>
      <c r="N404" s="13"/>
      <c r="O404" s="230" t="s">
        <v>4148</v>
      </c>
      <c r="P404" s="189" t="s">
        <v>4149</v>
      </c>
      <c r="S404" s="202"/>
      <c r="T404" s="340"/>
    </row>
    <row r="405" spans="2:20" ht="22.5" customHeight="1">
      <c r="B405" s="99" t="s">
        <v>103</v>
      </c>
      <c r="C405" s="107" t="s">
        <v>617</v>
      </c>
      <c r="D405" s="99">
        <v>4</v>
      </c>
      <c r="E405" s="99">
        <v>4</v>
      </c>
      <c r="F405" s="99"/>
      <c r="G405" s="270" t="s">
        <v>6749</v>
      </c>
      <c r="H405" s="99">
        <v>59</v>
      </c>
      <c r="I405" s="99">
        <v>2</v>
      </c>
      <c r="J405" s="12"/>
      <c r="K405" s="12"/>
      <c r="L405" s="12"/>
      <c r="M405" s="12"/>
      <c r="N405" s="15"/>
      <c r="O405" s="230" t="s">
        <v>3780</v>
      </c>
      <c r="P405" s="189" t="s">
        <v>4150</v>
      </c>
      <c r="Q405" s="212" t="s">
        <v>496</v>
      </c>
      <c r="S405" s="202"/>
      <c r="T405" s="340"/>
    </row>
    <row r="406" spans="2:20" ht="22.5" customHeight="1">
      <c r="B406" s="99" t="s">
        <v>103</v>
      </c>
      <c r="C406" s="107" t="s">
        <v>618</v>
      </c>
      <c r="D406" s="99">
        <v>4</v>
      </c>
      <c r="E406" s="99">
        <v>4</v>
      </c>
      <c r="F406" s="99"/>
      <c r="G406" s="270" t="s">
        <v>6750</v>
      </c>
      <c r="H406" s="99">
        <v>54</v>
      </c>
      <c r="I406" s="99">
        <v>2</v>
      </c>
      <c r="J406" s="13"/>
      <c r="K406" s="13"/>
      <c r="L406" s="13"/>
      <c r="M406" s="13"/>
      <c r="N406" s="13"/>
      <c r="O406" s="230" t="s">
        <v>4151</v>
      </c>
      <c r="P406" s="189" t="s">
        <v>4152</v>
      </c>
      <c r="Q406" s="247" t="s">
        <v>6472</v>
      </c>
      <c r="S406" s="202"/>
      <c r="T406" s="340"/>
    </row>
    <row r="407" spans="2:20" ht="22.5" customHeight="1">
      <c r="B407" s="99" t="s">
        <v>103</v>
      </c>
      <c r="C407" s="107" t="s">
        <v>619</v>
      </c>
      <c r="D407" s="99">
        <v>3</v>
      </c>
      <c r="E407" s="99">
        <v>3</v>
      </c>
      <c r="F407" s="99"/>
      <c r="G407" s="270" t="s">
        <v>620</v>
      </c>
      <c r="H407" s="99">
        <v>52</v>
      </c>
      <c r="I407" s="99">
        <v>4</v>
      </c>
      <c r="J407" s="12"/>
      <c r="K407" s="12"/>
      <c r="L407" s="12"/>
      <c r="M407" s="12"/>
      <c r="N407" s="12"/>
      <c r="O407" s="230" t="s">
        <v>621</v>
      </c>
      <c r="P407" s="189" t="s">
        <v>3645</v>
      </c>
      <c r="Q407" s="214" t="s">
        <v>60</v>
      </c>
      <c r="S407" s="202"/>
      <c r="T407" s="340"/>
    </row>
    <row r="408" spans="2:20" ht="22.5" customHeight="1">
      <c r="B408" s="99" t="s">
        <v>103</v>
      </c>
      <c r="C408" s="107" t="s">
        <v>622</v>
      </c>
      <c r="D408" s="99">
        <v>3</v>
      </c>
      <c r="E408" s="99">
        <v>3</v>
      </c>
      <c r="F408" s="99"/>
      <c r="G408" s="270" t="s">
        <v>623</v>
      </c>
      <c r="H408" s="99">
        <v>51</v>
      </c>
      <c r="I408" s="99">
        <v>1</v>
      </c>
      <c r="J408" s="13"/>
      <c r="K408" s="13"/>
      <c r="L408" s="13"/>
      <c r="M408" s="13"/>
      <c r="N408" s="13"/>
      <c r="O408" s="230" t="s">
        <v>624</v>
      </c>
      <c r="P408" s="189" t="s">
        <v>3862</v>
      </c>
      <c r="Q408" s="247" t="s">
        <v>6475</v>
      </c>
      <c r="S408" s="202"/>
      <c r="T408" s="340"/>
    </row>
    <row r="409" spans="2:20" ht="22.5" customHeight="1">
      <c r="B409" s="99" t="s">
        <v>103</v>
      </c>
      <c r="C409" s="107" t="s">
        <v>11930</v>
      </c>
      <c r="D409" s="99">
        <v>1</v>
      </c>
      <c r="E409" s="99">
        <v>1</v>
      </c>
      <c r="F409" s="99"/>
      <c r="G409" s="270" t="s">
        <v>625</v>
      </c>
      <c r="H409" s="99">
        <v>50</v>
      </c>
      <c r="I409" s="99">
        <v>1</v>
      </c>
      <c r="J409" s="12"/>
      <c r="K409" s="12"/>
      <c r="L409" s="12"/>
      <c r="M409" s="12"/>
      <c r="N409" s="12"/>
      <c r="O409" s="230" t="s">
        <v>4153</v>
      </c>
      <c r="P409" s="189" t="s">
        <v>4146</v>
      </c>
      <c r="S409" s="202"/>
      <c r="T409" s="340"/>
    </row>
    <row r="410" spans="2:20" ht="22.5" customHeight="1">
      <c r="B410" s="99" t="s">
        <v>103</v>
      </c>
      <c r="C410" s="107" t="s">
        <v>626</v>
      </c>
      <c r="D410" s="99">
        <v>1</v>
      </c>
      <c r="E410" s="99">
        <v>1</v>
      </c>
      <c r="F410" s="99"/>
      <c r="G410" s="270" t="s">
        <v>627</v>
      </c>
      <c r="H410" s="99">
        <v>50</v>
      </c>
      <c r="I410" s="99">
        <v>2</v>
      </c>
      <c r="J410" s="13"/>
      <c r="K410" s="13"/>
      <c r="L410" s="15"/>
      <c r="M410" s="15"/>
      <c r="N410" s="15"/>
      <c r="O410" s="230" t="s">
        <v>4154</v>
      </c>
      <c r="P410" s="189" t="s">
        <v>136</v>
      </c>
      <c r="S410" s="202"/>
      <c r="T410" s="340"/>
    </row>
    <row r="411" spans="2:20" ht="22.5" customHeight="1">
      <c r="B411" s="99" t="s">
        <v>103</v>
      </c>
      <c r="C411" s="107" t="s">
        <v>628</v>
      </c>
      <c r="D411" s="99">
        <v>3</v>
      </c>
      <c r="E411" s="99">
        <v>3</v>
      </c>
      <c r="F411" s="99"/>
      <c r="G411" s="270" t="s">
        <v>623</v>
      </c>
      <c r="H411" s="99">
        <v>44</v>
      </c>
      <c r="I411" s="99">
        <v>2</v>
      </c>
      <c r="J411" s="12"/>
      <c r="K411" s="12"/>
      <c r="L411" s="12"/>
      <c r="M411" s="12"/>
      <c r="N411" s="12"/>
      <c r="O411" s="230" t="s">
        <v>4155</v>
      </c>
      <c r="P411" s="189" t="s">
        <v>3806</v>
      </c>
      <c r="Q411" s="247" t="s">
        <v>6466</v>
      </c>
      <c r="S411" s="202"/>
      <c r="T411" s="340"/>
    </row>
    <row r="412" spans="2:20" ht="22.5" customHeight="1">
      <c r="B412" s="99" t="s">
        <v>103</v>
      </c>
      <c r="C412" s="107" t="s">
        <v>629</v>
      </c>
      <c r="D412" s="99">
        <v>2</v>
      </c>
      <c r="E412" s="99">
        <v>2</v>
      </c>
      <c r="F412" s="99"/>
      <c r="G412" s="270" t="s">
        <v>630</v>
      </c>
      <c r="H412" s="99">
        <v>40</v>
      </c>
      <c r="I412" s="99">
        <v>1</v>
      </c>
      <c r="J412" s="13"/>
      <c r="K412" s="13"/>
      <c r="L412" s="13"/>
      <c r="M412" s="13"/>
      <c r="N412" s="13"/>
      <c r="O412" s="230" t="s">
        <v>4156</v>
      </c>
      <c r="P412" s="189" t="s">
        <v>4157</v>
      </c>
      <c r="Q412" s="247" t="s">
        <v>6486</v>
      </c>
      <c r="S412" s="202"/>
      <c r="T412" s="340"/>
    </row>
    <row r="413" spans="2:20" ht="22.5" customHeight="1">
      <c r="B413" s="99" t="s">
        <v>103</v>
      </c>
      <c r="C413" s="107" t="s">
        <v>631</v>
      </c>
      <c r="D413" s="99">
        <v>1</v>
      </c>
      <c r="E413" s="99">
        <v>1</v>
      </c>
      <c r="F413" s="99"/>
      <c r="G413" s="214" t="s">
        <v>632</v>
      </c>
      <c r="H413" s="99">
        <v>40</v>
      </c>
      <c r="I413" s="99">
        <v>1</v>
      </c>
      <c r="J413" s="12"/>
      <c r="K413" s="12"/>
      <c r="L413" s="12"/>
      <c r="M413" s="12"/>
      <c r="N413" s="12"/>
      <c r="O413" s="230" t="s">
        <v>4156</v>
      </c>
      <c r="P413" s="189" t="s">
        <v>4158</v>
      </c>
      <c r="Q413" s="214" t="s">
        <v>189</v>
      </c>
      <c r="S413" s="202"/>
      <c r="T413" s="340"/>
    </row>
    <row r="414" spans="2:20" ht="22.5" customHeight="1">
      <c r="B414" s="99" t="s">
        <v>103</v>
      </c>
      <c r="C414" s="107" t="s">
        <v>633</v>
      </c>
      <c r="D414" s="99">
        <v>2</v>
      </c>
      <c r="E414" s="99">
        <v>2</v>
      </c>
      <c r="F414" s="99"/>
      <c r="G414" s="270" t="s">
        <v>634</v>
      </c>
      <c r="H414" s="99">
        <v>39</v>
      </c>
      <c r="I414" s="99">
        <v>1</v>
      </c>
      <c r="J414" s="13"/>
      <c r="K414" s="13"/>
      <c r="L414" s="13"/>
      <c r="M414" s="13"/>
      <c r="N414" s="13"/>
      <c r="O414" s="230" t="s">
        <v>4159</v>
      </c>
      <c r="P414" s="189" t="s">
        <v>4150</v>
      </c>
      <c r="Q414" s="247" t="s">
        <v>6475</v>
      </c>
      <c r="S414" s="202"/>
      <c r="T414" s="340"/>
    </row>
    <row r="415" spans="2:20" ht="22.5" customHeight="1">
      <c r="B415" s="99" t="s">
        <v>103</v>
      </c>
      <c r="C415" s="107" t="s">
        <v>635</v>
      </c>
      <c r="D415" s="99">
        <v>1</v>
      </c>
      <c r="E415" s="99">
        <v>1</v>
      </c>
      <c r="F415" s="99"/>
      <c r="G415" s="214" t="s">
        <v>632</v>
      </c>
      <c r="H415" s="99">
        <v>38</v>
      </c>
      <c r="I415" s="99">
        <v>1</v>
      </c>
      <c r="J415" s="12"/>
      <c r="K415" s="12"/>
      <c r="L415" s="12"/>
      <c r="M415" s="12"/>
      <c r="N415" s="12"/>
      <c r="O415" s="230" t="s">
        <v>636</v>
      </c>
      <c r="P415" s="189" t="s">
        <v>4157</v>
      </c>
      <c r="Q415" s="247" t="s">
        <v>3658</v>
      </c>
      <c r="S415" s="202"/>
      <c r="T415" s="340"/>
    </row>
    <row r="416" spans="2:20" ht="22.5" customHeight="1">
      <c r="B416" s="99" t="s">
        <v>103</v>
      </c>
      <c r="C416" s="107" t="s">
        <v>637</v>
      </c>
      <c r="D416" s="99">
        <v>2</v>
      </c>
      <c r="E416" s="99">
        <v>2</v>
      </c>
      <c r="F416" s="99"/>
      <c r="G416" s="270" t="s">
        <v>638</v>
      </c>
      <c r="H416" s="99">
        <v>37</v>
      </c>
      <c r="I416" s="99">
        <v>1</v>
      </c>
      <c r="J416" s="13"/>
      <c r="K416" s="13"/>
      <c r="L416" s="13"/>
      <c r="M416" s="13"/>
      <c r="N416" s="13"/>
      <c r="O416" s="230" t="s">
        <v>3783</v>
      </c>
      <c r="P416" s="189" t="s">
        <v>3791</v>
      </c>
      <c r="Q416" s="247" t="s">
        <v>6670</v>
      </c>
      <c r="S416" s="202"/>
      <c r="T416" s="340"/>
    </row>
    <row r="417" spans="1:20" ht="22.5" customHeight="1">
      <c r="B417" s="99" t="s">
        <v>103</v>
      </c>
      <c r="C417" s="107" t="s">
        <v>639</v>
      </c>
      <c r="D417" s="99">
        <v>2</v>
      </c>
      <c r="E417" s="99">
        <v>2</v>
      </c>
      <c r="F417" s="99"/>
      <c r="G417" s="270" t="s">
        <v>640</v>
      </c>
      <c r="H417" s="99">
        <v>36</v>
      </c>
      <c r="I417" s="99">
        <v>2</v>
      </c>
      <c r="J417" s="12"/>
      <c r="K417" s="12"/>
      <c r="L417" s="12"/>
      <c r="M417" s="12"/>
      <c r="N417" s="12"/>
      <c r="O417" s="230" t="s">
        <v>4160</v>
      </c>
      <c r="P417" s="189" t="s">
        <v>4161</v>
      </c>
      <c r="Q417" s="212" t="s">
        <v>161</v>
      </c>
      <c r="S417" s="202"/>
      <c r="T417" s="340"/>
    </row>
    <row r="418" spans="1:20" ht="22.5" customHeight="1">
      <c r="B418" s="99" t="s">
        <v>103</v>
      </c>
      <c r="C418" s="107" t="s">
        <v>641</v>
      </c>
      <c r="D418" s="99">
        <v>2</v>
      </c>
      <c r="E418" s="99">
        <v>2</v>
      </c>
      <c r="F418" s="99"/>
      <c r="G418" s="270" t="s">
        <v>642</v>
      </c>
      <c r="H418" s="99">
        <v>36</v>
      </c>
      <c r="I418" s="99">
        <v>1</v>
      </c>
      <c r="J418" s="13"/>
      <c r="K418" s="13"/>
      <c r="L418" s="13"/>
      <c r="M418" s="13"/>
      <c r="N418" s="13"/>
      <c r="O418" s="230" t="s">
        <v>3644</v>
      </c>
      <c r="P418" s="189" t="s">
        <v>3862</v>
      </c>
      <c r="Q418" s="247" t="s">
        <v>6475</v>
      </c>
      <c r="S418" s="202"/>
      <c r="T418" s="340"/>
    </row>
    <row r="419" spans="1:20" s="5" customFormat="1" ht="22.5" customHeight="1">
      <c r="A419" s="99"/>
      <c r="B419" s="99" t="s">
        <v>103</v>
      </c>
      <c r="C419" s="107" t="s">
        <v>643</v>
      </c>
      <c r="D419" s="99">
        <v>4</v>
      </c>
      <c r="E419" s="99">
        <v>4</v>
      </c>
      <c r="F419" s="99"/>
      <c r="G419" s="270" t="s">
        <v>6751</v>
      </c>
      <c r="H419" s="99">
        <v>35</v>
      </c>
      <c r="I419" s="99">
        <v>1</v>
      </c>
      <c r="J419" s="12"/>
      <c r="K419" s="12"/>
      <c r="L419" s="12"/>
      <c r="M419" s="12"/>
      <c r="N419" s="12"/>
      <c r="O419" s="230" t="s">
        <v>4162</v>
      </c>
      <c r="P419" s="189" t="s">
        <v>4145</v>
      </c>
      <c r="Q419" s="247" t="s">
        <v>6486</v>
      </c>
      <c r="R419" s="202"/>
      <c r="S419" s="202"/>
      <c r="T419" s="340"/>
    </row>
    <row r="420" spans="1:20" ht="22.5" customHeight="1">
      <c r="B420" s="99" t="s">
        <v>103</v>
      </c>
      <c r="C420" s="107" t="s">
        <v>644</v>
      </c>
      <c r="D420" s="99">
        <v>2</v>
      </c>
      <c r="E420" s="99">
        <v>2</v>
      </c>
      <c r="F420" s="99"/>
      <c r="G420" s="270" t="s">
        <v>645</v>
      </c>
      <c r="H420" s="99">
        <v>34</v>
      </c>
      <c r="I420" s="99">
        <v>1</v>
      </c>
      <c r="J420" s="12"/>
      <c r="K420" s="12"/>
      <c r="L420" s="12"/>
      <c r="M420" s="12"/>
      <c r="N420" s="12"/>
      <c r="O420" s="230" t="s">
        <v>4163</v>
      </c>
      <c r="P420" s="189" t="s">
        <v>4158</v>
      </c>
      <c r="Q420" s="214" t="s">
        <v>189</v>
      </c>
      <c r="S420" s="202"/>
      <c r="T420" s="340"/>
    </row>
    <row r="421" spans="1:20" ht="22.5" customHeight="1">
      <c r="B421" s="99" t="s">
        <v>103</v>
      </c>
      <c r="C421" s="107" t="s">
        <v>646</v>
      </c>
      <c r="D421" s="99">
        <v>2</v>
      </c>
      <c r="E421" s="99">
        <v>2</v>
      </c>
      <c r="F421" s="99"/>
      <c r="G421" s="270" t="s">
        <v>647</v>
      </c>
      <c r="H421" s="99">
        <v>34</v>
      </c>
      <c r="I421" s="99">
        <v>1</v>
      </c>
      <c r="J421" s="13"/>
      <c r="K421" s="13"/>
      <c r="L421" s="13"/>
      <c r="M421" s="13"/>
      <c r="N421" s="13"/>
      <c r="O421" s="230" t="s">
        <v>4163</v>
      </c>
      <c r="P421" s="189" t="s">
        <v>140</v>
      </c>
      <c r="Q421" s="214" t="s">
        <v>104</v>
      </c>
      <c r="S421" s="202"/>
      <c r="T421" s="340"/>
    </row>
    <row r="422" spans="1:20" ht="22.5" customHeight="1">
      <c r="B422" s="99" t="s">
        <v>103</v>
      </c>
      <c r="C422" s="107" t="s">
        <v>648</v>
      </c>
      <c r="D422" s="99">
        <v>3</v>
      </c>
      <c r="E422" s="99">
        <v>3</v>
      </c>
      <c r="F422" s="99"/>
      <c r="G422" s="270" t="s">
        <v>649</v>
      </c>
      <c r="H422" s="99">
        <v>33</v>
      </c>
      <c r="I422" s="99">
        <v>1</v>
      </c>
      <c r="J422" s="13"/>
      <c r="K422" s="13"/>
      <c r="L422" s="13"/>
      <c r="M422" s="13"/>
      <c r="N422" s="13"/>
      <c r="O422" s="230" t="s">
        <v>4164</v>
      </c>
      <c r="P422" s="189" t="s">
        <v>4158</v>
      </c>
      <c r="Q422" s="214" t="s">
        <v>189</v>
      </c>
      <c r="S422" s="202"/>
      <c r="T422" s="340"/>
    </row>
    <row r="423" spans="1:20" ht="22.5" customHeight="1">
      <c r="B423" s="99" t="s">
        <v>103</v>
      </c>
      <c r="C423" s="107" t="s">
        <v>650</v>
      </c>
      <c r="D423" s="99">
        <v>2</v>
      </c>
      <c r="E423" s="99">
        <v>2</v>
      </c>
      <c r="F423" s="99"/>
      <c r="G423" s="270" t="s">
        <v>651</v>
      </c>
      <c r="H423" s="99">
        <v>30</v>
      </c>
      <c r="I423" s="99">
        <v>1</v>
      </c>
      <c r="J423" s="13"/>
      <c r="K423" s="13"/>
      <c r="L423" s="13"/>
      <c r="M423" s="13"/>
      <c r="N423" s="15"/>
      <c r="O423" s="230" t="s">
        <v>4160</v>
      </c>
      <c r="P423" s="189" t="s">
        <v>4165</v>
      </c>
      <c r="Q423" s="214" t="s">
        <v>105</v>
      </c>
      <c r="S423" s="202"/>
      <c r="T423" s="340"/>
    </row>
    <row r="424" spans="1:20" ht="22.5" customHeight="1">
      <c r="B424" s="99" t="s">
        <v>103</v>
      </c>
      <c r="C424" s="107" t="s">
        <v>652</v>
      </c>
      <c r="D424" s="99">
        <v>1</v>
      </c>
      <c r="E424" s="99">
        <v>1</v>
      </c>
      <c r="F424" s="99"/>
      <c r="G424" s="214" t="s">
        <v>632</v>
      </c>
      <c r="H424" s="99">
        <v>30</v>
      </c>
      <c r="I424" s="99">
        <v>2</v>
      </c>
      <c r="J424" s="12"/>
      <c r="K424" s="12"/>
      <c r="L424" s="12"/>
      <c r="M424" s="12"/>
      <c r="N424" s="15"/>
      <c r="O424" s="230" t="s">
        <v>4838</v>
      </c>
      <c r="P424" s="189" t="s">
        <v>4541</v>
      </c>
      <c r="Q424" s="214" t="s">
        <v>97</v>
      </c>
      <c r="S424" s="202"/>
      <c r="T424" s="340"/>
    </row>
    <row r="425" spans="1:20" ht="22.5" customHeight="1">
      <c r="B425" s="99" t="s">
        <v>103</v>
      </c>
      <c r="C425" s="107" t="s">
        <v>653</v>
      </c>
      <c r="D425" s="99">
        <v>3</v>
      </c>
      <c r="E425" s="99">
        <v>3</v>
      </c>
      <c r="F425" s="99">
        <v>3</v>
      </c>
      <c r="G425" s="270" t="s">
        <v>654</v>
      </c>
      <c r="H425" s="99">
        <v>30</v>
      </c>
      <c r="I425" s="99">
        <v>2</v>
      </c>
      <c r="J425" s="12"/>
      <c r="K425" s="12"/>
      <c r="L425" s="12"/>
      <c r="M425" s="12"/>
      <c r="N425" s="12"/>
      <c r="O425" s="230" t="s">
        <v>4148</v>
      </c>
      <c r="P425" s="189" t="s">
        <v>4541</v>
      </c>
      <c r="Q425" s="214" t="s">
        <v>97</v>
      </c>
      <c r="S425" s="202"/>
      <c r="T425" s="340"/>
    </row>
    <row r="426" spans="1:20" ht="22.5" customHeight="1">
      <c r="B426" s="99" t="s">
        <v>103</v>
      </c>
      <c r="C426" s="107" t="s">
        <v>655</v>
      </c>
      <c r="D426" s="99">
        <v>1</v>
      </c>
      <c r="E426" s="99">
        <v>1</v>
      </c>
      <c r="F426" s="99"/>
      <c r="G426" s="214" t="s">
        <v>656</v>
      </c>
      <c r="H426" s="99">
        <v>29</v>
      </c>
      <c r="I426" s="99">
        <v>1</v>
      </c>
      <c r="J426" s="13"/>
      <c r="K426" s="13"/>
      <c r="L426" s="13"/>
      <c r="M426" s="13"/>
      <c r="N426" s="13"/>
      <c r="O426" s="230" t="s">
        <v>3776</v>
      </c>
      <c r="P426" s="189" t="s">
        <v>4166</v>
      </c>
      <c r="Q426" s="247" t="s">
        <v>6475</v>
      </c>
      <c r="S426" s="202"/>
      <c r="T426" s="340"/>
    </row>
    <row r="427" spans="1:20" ht="22.5" customHeight="1">
      <c r="B427" s="99" t="s">
        <v>103</v>
      </c>
      <c r="C427" s="107" t="s">
        <v>4334</v>
      </c>
      <c r="D427" s="99">
        <v>2</v>
      </c>
      <c r="E427" s="99">
        <v>2</v>
      </c>
      <c r="F427" s="99"/>
      <c r="G427" s="270" t="s">
        <v>12324</v>
      </c>
      <c r="H427" s="99">
        <v>28</v>
      </c>
      <c r="I427" s="99">
        <v>1</v>
      </c>
      <c r="J427" s="12"/>
      <c r="K427" s="12"/>
      <c r="L427" s="12"/>
      <c r="M427" s="12"/>
      <c r="N427" s="12"/>
      <c r="O427" s="230" t="s">
        <v>3790</v>
      </c>
      <c r="P427" s="189" t="s">
        <v>7192</v>
      </c>
      <c r="Q427" s="247" t="s">
        <v>6474</v>
      </c>
      <c r="S427" s="202"/>
      <c r="T427" s="340"/>
    </row>
    <row r="428" spans="1:20" ht="22.5" customHeight="1">
      <c r="B428" s="99" t="s">
        <v>103</v>
      </c>
      <c r="C428" s="107" t="s">
        <v>4335</v>
      </c>
      <c r="D428" s="99">
        <v>2</v>
      </c>
      <c r="E428" s="99">
        <v>2</v>
      </c>
      <c r="F428" s="99"/>
      <c r="G428" s="270" t="s">
        <v>657</v>
      </c>
      <c r="H428" s="99">
        <v>27</v>
      </c>
      <c r="I428" s="99">
        <v>2</v>
      </c>
      <c r="J428" s="9"/>
      <c r="K428" s="9"/>
      <c r="L428" s="9"/>
      <c r="M428" s="9"/>
      <c r="N428" s="13"/>
      <c r="O428" s="230" t="s">
        <v>4167</v>
      </c>
      <c r="P428" s="189" t="s">
        <v>4168</v>
      </c>
      <c r="Q428" s="247" t="s">
        <v>6472</v>
      </c>
      <c r="S428" s="202"/>
      <c r="T428" s="340"/>
    </row>
    <row r="429" spans="1:20" ht="22.5" customHeight="1">
      <c r="B429" s="99" t="s">
        <v>103</v>
      </c>
      <c r="C429" s="107" t="s">
        <v>658</v>
      </c>
      <c r="D429" s="99">
        <v>2</v>
      </c>
      <c r="E429" s="99">
        <v>2</v>
      </c>
      <c r="F429" s="99"/>
      <c r="G429" s="270" t="s">
        <v>659</v>
      </c>
      <c r="H429" s="99">
        <v>27</v>
      </c>
      <c r="I429" s="99">
        <v>1</v>
      </c>
      <c r="J429" s="12"/>
      <c r="K429" s="12"/>
      <c r="L429" s="12"/>
      <c r="M429" s="12"/>
      <c r="N429" s="12"/>
      <c r="O429" s="230" t="s">
        <v>4169</v>
      </c>
      <c r="P429" s="189" t="s">
        <v>4166</v>
      </c>
      <c r="Q429" s="247" t="s">
        <v>131</v>
      </c>
      <c r="S429" s="202"/>
      <c r="T429" s="340"/>
    </row>
    <row r="430" spans="1:20" ht="22.5" customHeight="1">
      <c r="B430" s="99" t="s">
        <v>103</v>
      </c>
      <c r="C430" s="107" t="s">
        <v>660</v>
      </c>
      <c r="D430" s="99">
        <v>2</v>
      </c>
      <c r="E430" s="99">
        <v>2</v>
      </c>
      <c r="F430" s="99"/>
      <c r="G430" s="270" t="s">
        <v>661</v>
      </c>
      <c r="H430" s="99">
        <v>26</v>
      </c>
      <c r="I430" s="99">
        <v>1</v>
      </c>
      <c r="J430" s="13"/>
      <c r="K430" s="13"/>
      <c r="L430" s="13"/>
      <c r="M430" s="13"/>
      <c r="N430" s="13"/>
      <c r="O430" s="230" t="s">
        <v>3779</v>
      </c>
      <c r="P430" s="189" t="s">
        <v>4170</v>
      </c>
      <c r="Q430" s="247" t="s">
        <v>6670</v>
      </c>
      <c r="S430" s="202"/>
      <c r="T430" s="340"/>
    </row>
    <row r="431" spans="1:20" ht="22.5" customHeight="1">
      <c r="B431" s="99" t="s">
        <v>103</v>
      </c>
      <c r="C431" s="107" t="s">
        <v>662</v>
      </c>
      <c r="D431" s="99">
        <v>1</v>
      </c>
      <c r="E431" s="99">
        <v>1</v>
      </c>
      <c r="F431" s="99"/>
      <c r="G431" s="214" t="s">
        <v>663</v>
      </c>
      <c r="H431" s="99">
        <v>24</v>
      </c>
      <c r="I431" s="99">
        <v>1</v>
      </c>
      <c r="J431" s="12"/>
      <c r="K431" s="12"/>
      <c r="L431" s="12"/>
      <c r="M431" s="12"/>
      <c r="N431" s="12"/>
      <c r="O431" s="230" t="s">
        <v>4148</v>
      </c>
      <c r="P431" s="189" t="s">
        <v>4171</v>
      </c>
      <c r="Q431" s="247" t="s">
        <v>6670</v>
      </c>
      <c r="S431" s="202"/>
      <c r="T431" s="340"/>
    </row>
    <row r="432" spans="1:20" ht="22.5" customHeight="1">
      <c r="B432" s="99" t="s">
        <v>103</v>
      </c>
      <c r="C432" s="107" t="s">
        <v>664</v>
      </c>
      <c r="D432" s="99">
        <v>1</v>
      </c>
      <c r="E432" s="99">
        <v>1</v>
      </c>
      <c r="F432" s="99"/>
      <c r="G432" s="214" t="s">
        <v>665</v>
      </c>
      <c r="H432" s="99">
        <v>23</v>
      </c>
      <c r="I432" s="99">
        <v>1</v>
      </c>
      <c r="J432" s="9"/>
      <c r="K432" s="9"/>
      <c r="L432" s="9"/>
      <c r="M432" s="9"/>
      <c r="N432" s="9"/>
      <c r="O432" s="230" t="s">
        <v>666</v>
      </c>
      <c r="P432" s="189" t="s">
        <v>4172</v>
      </c>
      <c r="Q432" s="214" t="s">
        <v>106</v>
      </c>
      <c r="S432" s="202"/>
      <c r="T432" s="340"/>
    </row>
    <row r="433" spans="2:20" ht="22.5" customHeight="1">
      <c r="B433" s="99" t="s">
        <v>103</v>
      </c>
      <c r="C433" s="107" t="s">
        <v>667</v>
      </c>
      <c r="D433" s="99">
        <v>1</v>
      </c>
      <c r="E433" s="99">
        <v>1</v>
      </c>
      <c r="F433" s="99"/>
      <c r="G433" s="214" t="s">
        <v>656</v>
      </c>
      <c r="H433" s="99">
        <v>20</v>
      </c>
      <c r="I433" s="99">
        <v>1</v>
      </c>
      <c r="J433" s="9"/>
      <c r="K433" s="9"/>
      <c r="L433" s="9"/>
      <c r="M433" s="9"/>
      <c r="N433" s="9"/>
      <c r="O433" s="230" t="s">
        <v>4159</v>
      </c>
      <c r="P433" s="189" t="s">
        <v>4157</v>
      </c>
      <c r="Q433" s="247" t="s">
        <v>6486</v>
      </c>
      <c r="S433" s="202"/>
      <c r="T433" s="340"/>
    </row>
    <row r="434" spans="2:20" ht="22.5" customHeight="1">
      <c r="B434" s="99" t="s">
        <v>103</v>
      </c>
      <c r="C434" s="107" t="s">
        <v>668</v>
      </c>
      <c r="D434" s="99">
        <v>1</v>
      </c>
      <c r="E434" s="99">
        <v>1</v>
      </c>
      <c r="F434" s="99"/>
      <c r="G434" s="214" t="s">
        <v>669</v>
      </c>
      <c r="H434" s="99">
        <v>19</v>
      </c>
      <c r="I434" s="99">
        <v>1</v>
      </c>
      <c r="J434" s="9"/>
      <c r="K434" s="9"/>
      <c r="L434" s="9"/>
      <c r="M434" s="9"/>
      <c r="N434" s="9"/>
      <c r="O434" s="230" t="s">
        <v>670</v>
      </c>
      <c r="P434" s="189" t="s">
        <v>4173</v>
      </c>
      <c r="Q434" s="247" t="s">
        <v>131</v>
      </c>
      <c r="S434" s="202"/>
      <c r="T434" s="340"/>
    </row>
    <row r="435" spans="2:20" ht="22.5" customHeight="1">
      <c r="B435" s="99" t="s">
        <v>103</v>
      </c>
      <c r="C435" s="107" t="s">
        <v>671</v>
      </c>
      <c r="D435" s="99">
        <v>1</v>
      </c>
      <c r="E435" s="99">
        <v>1</v>
      </c>
      <c r="F435" s="99"/>
      <c r="G435" s="214" t="s">
        <v>672</v>
      </c>
      <c r="H435" s="99">
        <v>17</v>
      </c>
      <c r="I435" s="99">
        <v>1</v>
      </c>
      <c r="J435" s="9"/>
      <c r="K435" s="9"/>
      <c r="L435" s="9"/>
      <c r="M435" s="9"/>
      <c r="N435" s="9"/>
      <c r="O435" s="230" t="s">
        <v>4174</v>
      </c>
      <c r="P435" s="189" t="s">
        <v>3794</v>
      </c>
      <c r="Q435" s="247" t="s">
        <v>6486</v>
      </c>
      <c r="S435" s="202"/>
      <c r="T435" s="340"/>
    </row>
    <row r="436" spans="2:20" ht="22.5" customHeight="1">
      <c r="B436" s="99" t="s">
        <v>103</v>
      </c>
      <c r="C436" s="107" t="s">
        <v>673</v>
      </c>
      <c r="D436" s="99">
        <v>1</v>
      </c>
      <c r="E436" s="99">
        <v>1</v>
      </c>
      <c r="F436" s="99"/>
      <c r="G436" s="214" t="s">
        <v>632</v>
      </c>
      <c r="H436" s="99">
        <v>16</v>
      </c>
      <c r="I436" s="99">
        <v>1</v>
      </c>
      <c r="J436" s="9"/>
      <c r="K436" s="9"/>
      <c r="L436" s="9"/>
      <c r="M436" s="9"/>
      <c r="N436" s="9"/>
      <c r="O436" s="230" t="s">
        <v>4160</v>
      </c>
      <c r="P436" s="189" t="s">
        <v>4158</v>
      </c>
      <c r="Q436" s="214" t="s">
        <v>189</v>
      </c>
      <c r="S436" s="202"/>
      <c r="T436" s="340"/>
    </row>
    <row r="437" spans="2:20" ht="22.5" customHeight="1">
      <c r="B437" s="99" t="s">
        <v>103</v>
      </c>
      <c r="C437" s="107" t="s">
        <v>4336</v>
      </c>
      <c r="D437" s="99">
        <v>1</v>
      </c>
      <c r="E437" s="99">
        <v>1</v>
      </c>
      <c r="F437" s="99"/>
      <c r="G437" s="214" t="s">
        <v>669</v>
      </c>
      <c r="H437" s="99">
        <v>15</v>
      </c>
      <c r="I437" s="99">
        <v>1</v>
      </c>
      <c r="J437" s="9"/>
      <c r="K437" s="9"/>
      <c r="L437" s="9"/>
      <c r="M437" s="9"/>
      <c r="N437" s="9"/>
      <c r="O437" s="230" t="s">
        <v>187</v>
      </c>
      <c r="P437" s="189" t="s">
        <v>3734</v>
      </c>
      <c r="Q437" s="247" t="s">
        <v>6472</v>
      </c>
      <c r="S437" s="202"/>
      <c r="T437" s="340"/>
    </row>
    <row r="438" spans="2:20" ht="22.5" customHeight="1">
      <c r="B438" s="99" t="s">
        <v>103</v>
      </c>
      <c r="C438" s="107" t="s">
        <v>674</v>
      </c>
      <c r="D438" s="99">
        <v>1</v>
      </c>
      <c r="E438" s="99">
        <v>1</v>
      </c>
      <c r="F438" s="99"/>
      <c r="G438" s="214" t="s">
        <v>675</v>
      </c>
      <c r="H438" s="99">
        <v>14</v>
      </c>
      <c r="I438" s="99">
        <v>1</v>
      </c>
      <c r="J438" s="9"/>
      <c r="K438" s="9"/>
      <c r="L438" s="9"/>
      <c r="M438" s="9"/>
      <c r="N438" s="9"/>
      <c r="O438" s="230" t="s">
        <v>4175</v>
      </c>
      <c r="P438" s="189" t="s">
        <v>3862</v>
      </c>
      <c r="Q438" s="247" t="s">
        <v>6475</v>
      </c>
      <c r="S438" s="202"/>
      <c r="T438" s="340"/>
    </row>
    <row r="439" spans="2:20" ht="22.5" customHeight="1">
      <c r="B439" s="99" t="s">
        <v>103</v>
      </c>
      <c r="C439" s="107" t="s">
        <v>676</v>
      </c>
      <c r="D439" s="99">
        <v>1</v>
      </c>
      <c r="E439" s="99">
        <v>1</v>
      </c>
      <c r="F439" s="99"/>
      <c r="G439" s="214" t="s">
        <v>675</v>
      </c>
      <c r="H439" s="99">
        <v>14</v>
      </c>
      <c r="I439" s="99">
        <v>1</v>
      </c>
      <c r="J439" s="9"/>
      <c r="K439" s="9"/>
      <c r="L439" s="9"/>
      <c r="M439" s="9"/>
      <c r="N439" s="9"/>
      <c r="O439" s="230" t="s">
        <v>11915</v>
      </c>
      <c r="P439" s="189" t="s">
        <v>4140</v>
      </c>
      <c r="Q439" s="247" t="s">
        <v>6676</v>
      </c>
      <c r="S439" s="202"/>
      <c r="T439" s="340"/>
    </row>
    <row r="440" spans="2:20" ht="22.5" customHeight="1">
      <c r="B440" s="99" t="s">
        <v>103</v>
      </c>
      <c r="C440" s="107" t="s">
        <v>677</v>
      </c>
      <c r="D440" s="99">
        <v>1</v>
      </c>
      <c r="E440" s="99">
        <v>1</v>
      </c>
      <c r="F440" s="99"/>
      <c r="G440" s="214" t="s">
        <v>678</v>
      </c>
      <c r="H440" s="99">
        <v>14</v>
      </c>
      <c r="I440" s="99">
        <v>1</v>
      </c>
      <c r="J440" s="9"/>
      <c r="K440" s="9"/>
      <c r="L440" s="9"/>
      <c r="M440" s="9"/>
      <c r="N440" s="9"/>
      <c r="O440" s="230" t="s">
        <v>679</v>
      </c>
      <c r="P440" s="189" t="s">
        <v>4177</v>
      </c>
      <c r="Q440" s="247" t="s">
        <v>6469</v>
      </c>
      <c r="S440" s="202"/>
      <c r="T440" s="340"/>
    </row>
    <row r="441" spans="2:20" ht="22.5" customHeight="1">
      <c r="B441" s="99" t="s">
        <v>103</v>
      </c>
      <c r="C441" s="107" t="s">
        <v>680</v>
      </c>
      <c r="D441" s="99">
        <v>1</v>
      </c>
      <c r="E441" s="99">
        <v>1</v>
      </c>
      <c r="F441" s="99"/>
      <c r="G441" s="214" t="s">
        <v>665</v>
      </c>
      <c r="H441" s="99">
        <v>14</v>
      </c>
      <c r="I441" s="99">
        <v>1</v>
      </c>
      <c r="J441" s="9"/>
      <c r="K441" s="9"/>
      <c r="L441" s="9"/>
      <c r="M441" s="9"/>
      <c r="N441" s="9"/>
      <c r="O441" s="230" t="s">
        <v>4178</v>
      </c>
      <c r="P441" s="189" t="s">
        <v>4179</v>
      </c>
      <c r="Q441" s="214" t="s">
        <v>189</v>
      </c>
      <c r="S441" s="202"/>
      <c r="T441" s="340"/>
    </row>
    <row r="442" spans="2:20" ht="22.5" customHeight="1">
      <c r="B442" s="99" t="s">
        <v>103</v>
      </c>
      <c r="C442" s="107" t="s">
        <v>681</v>
      </c>
      <c r="D442" s="99">
        <v>1</v>
      </c>
      <c r="E442" s="99">
        <v>1</v>
      </c>
      <c r="F442" s="99"/>
      <c r="G442" s="214" t="s">
        <v>632</v>
      </c>
      <c r="H442" s="99">
        <v>13</v>
      </c>
      <c r="I442" s="99">
        <v>1</v>
      </c>
      <c r="J442" s="9"/>
      <c r="K442" s="9"/>
      <c r="L442" s="9"/>
      <c r="M442" s="9"/>
      <c r="N442" s="9"/>
      <c r="O442" s="230" t="s">
        <v>4180</v>
      </c>
      <c r="P442" s="189" t="s">
        <v>4181</v>
      </c>
      <c r="Q442" s="247" t="s">
        <v>6483</v>
      </c>
      <c r="S442" s="202"/>
      <c r="T442" s="340"/>
    </row>
    <row r="443" spans="2:20" ht="22.5" customHeight="1">
      <c r="B443" s="99" t="s">
        <v>103</v>
      </c>
      <c r="C443" s="107" t="s">
        <v>682</v>
      </c>
      <c r="D443" s="99">
        <v>1</v>
      </c>
      <c r="E443" s="99">
        <v>1</v>
      </c>
      <c r="F443" s="99"/>
      <c r="G443" s="214" t="s">
        <v>675</v>
      </c>
      <c r="H443" s="99">
        <v>13</v>
      </c>
      <c r="I443" s="99">
        <v>1</v>
      </c>
      <c r="J443" s="9"/>
      <c r="K443" s="9"/>
      <c r="L443" s="9"/>
      <c r="M443" s="9"/>
      <c r="N443" s="9"/>
      <c r="O443" s="230" t="s">
        <v>11914</v>
      </c>
      <c r="P443" s="189" t="s">
        <v>10698</v>
      </c>
      <c r="Q443" s="247" t="s">
        <v>6677</v>
      </c>
      <c r="S443" s="202"/>
      <c r="T443" s="340"/>
    </row>
    <row r="444" spans="2:20" ht="22.5" customHeight="1">
      <c r="B444" s="99" t="s">
        <v>103</v>
      </c>
      <c r="C444" s="107" t="s">
        <v>683</v>
      </c>
      <c r="D444" s="99">
        <v>1</v>
      </c>
      <c r="E444" s="99">
        <v>1</v>
      </c>
      <c r="F444" s="99"/>
      <c r="G444" s="214" t="s">
        <v>672</v>
      </c>
      <c r="H444" s="99">
        <v>12</v>
      </c>
      <c r="I444" s="99">
        <v>1</v>
      </c>
      <c r="J444" s="13"/>
      <c r="K444" s="13"/>
      <c r="L444" s="13"/>
      <c r="M444" s="13"/>
      <c r="N444" s="13"/>
      <c r="O444" s="230" t="s">
        <v>4838</v>
      </c>
      <c r="P444" s="189" t="s">
        <v>5368</v>
      </c>
      <c r="Q444" s="247" t="s">
        <v>6468</v>
      </c>
      <c r="S444" s="202"/>
      <c r="T444" s="340"/>
    </row>
    <row r="445" spans="2:20" ht="22.5" customHeight="1">
      <c r="B445" s="99" t="s">
        <v>103</v>
      </c>
      <c r="C445" s="107" t="s">
        <v>4337</v>
      </c>
      <c r="D445" s="99">
        <v>1</v>
      </c>
      <c r="E445" s="99">
        <v>1</v>
      </c>
      <c r="F445" s="99"/>
      <c r="G445" s="214" t="s">
        <v>632</v>
      </c>
      <c r="H445" s="99">
        <v>11</v>
      </c>
      <c r="I445" s="99">
        <v>1</v>
      </c>
      <c r="J445" s="12"/>
      <c r="K445" s="12"/>
      <c r="L445" s="12"/>
      <c r="M445" s="12"/>
      <c r="N445" s="12"/>
      <c r="O445" s="230" t="s">
        <v>11913</v>
      </c>
      <c r="P445" s="189" t="s">
        <v>4583</v>
      </c>
      <c r="Q445" s="247" t="s">
        <v>6532</v>
      </c>
      <c r="S445" s="202"/>
      <c r="T445" s="340"/>
    </row>
    <row r="446" spans="2:20" ht="22.5" customHeight="1">
      <c r="B446" s="99" t="s">
        <v>103</v>
      </c>
      <c r="C446" s="107" t="s">
        <v>684</v>
      </c>
      <c r="D446" s="99">
        <v>1</v>
      </c>
      <c r="E446" s="99">
        <v>1</v>
      </c>
      <c r="F446" s="99"/>
      <c r="G446" s="214" t="s">
        <v>656</v>
      </c>
      <c r="H446" s="99">
        <v>11</v>
      </c>
      <c r="I446" s="99">
        <v>3</v>
      </c>
      <c r="J446" s="13"/>
      <c r="K446" s="13"/>
      <c r="L446" s="13"/>
      <c r="M446" s="13"/>
      <c r="N446" s="15"/>
      <c r="O446" s="230" t="s">
        <v>4183</v>
      </c>
      <c r="P446" s="189" t="s">
        <v>4184</v>
      </c>
      <c r="Q446" s="214" t="s">
        <v>84</v>
      </c>
      <c r="S446" s="202"/>
      <c r="T446" s="340"/>
    </row>
    <row r="447" spans="2:20" ht="22.5" customHeight="1">
      <c r="B447" s="99" t="s">
        <v>103</v>
      </c>
      <c r="C447" s="107" t="s">
        <v>685</v>
      </c>
      <c r="D447" s="99">
        <v>1</v>
      </c>
      <c r="E447" s="99">
        <v>1</v>
      </c>
      <c r="F447" s="99"/>
      <c r="G447" s="214" t="s">
        <v>656</v>
      </c>
      <c r="H447" s="99">
        <v>10</v>
      </c>
      <c r="I447" s="99">
        <v>1</v>
      </c>
      <c r="J447" s="12"/>
      <c r="K447" s="12"/>
      <c r="L447" s="12"/>
      <c r="M447" s="12"/>
      <c r="N447" s="12"/>
      <c r="O447" s="230" t="s">
        <v>4185</v>
      </c>
      <c r="P447" s="189" t="s">
        <v>3746</v>
      </c>
      <c r="Q447" s="247" t="s">
        <v>3639</v>
      </c>
      <c r="S447" s="202"/>
      <c r="T447" s="340"/>
    </row>
    <row r="448" spans="2:20" ht="22.5" customHeight="1">
      <c r="B448" s="99" t="s">
        <v>103</v>
      </c>
      <c r="C448" s="107" t="s">
        <v>686</v>
      </c>
      <c r="D448" s="99">
        <v>1</v>
      </c>
      <c r="E448" s="99">
        <v>1</v>
      </c>
      <c r="F448" s="99"/>
      <c r="G448" s="214" t="s">
        <v>687</v>
      </c>
      <c r="H448" s="99">
        <v>9</v>
      </c>
      <c r="I448" s="99">
        <v>1</v>
      </c>
      <c r="J448" s="13"/>
      <c r="K448" s="13"/>
      <c r="L448" s="13"/>
      <c r="M448" s="13"/>
      <c r="N448" s="13"/>
      <c r="O448" s="230" t="s">
        <v>4182</v>
      </c>
      <c r="P448" s="189" t="s">
        <v>4186</v>
      </c>
      <c r="Q448" s="214" t="s">
        <v>13189</v>
      </c>
      <c r="S448" s="202"/>
      <c r="T448" s="340"/>
    </row>
    <row r="449" spans="1:20" ht="22.5" customHeight="1">
      <c r="B449" s="99" t="s">
        <v>103</v>
      </c>
      <c r="C449" s="107" t="s">
        <v>688</v>
      </c>
      <c r="D449" s="99">
        <v>1</v>
      </c>
      <c r="E449" s="99">
        <v>1</v>
      </c>
      <c r="F449" s="99"/>
      <c r="G449" s="214" t="s">
        <v>672</v>
      </c>
      <c r="H449" s="99">
        <v>9</v>
      </c>
      <c r="I449" s="99">
        <v>1</v>
      </c>
      <c r="J449" s="13"/>
      <c r="K449" s="13"/>
      <c r="L449" s="13"/>
      <c r="M449" s="13"/>
      <c r="N449" s="13"/>
      <c r="O449" s="230" t="s">
        <v>130</v>
      </c>
      <c r="P449" s="189" t="s">
        <v>4187</v>
      </c>
      <c r="Q449" s="247" t="s">
        <v>6678</v>
      </c>
      <c r="S449" s="202"/>
      <c r="T449" s="340"/>
    </row>
    <row r="450" spans="1:20" ht="22.5" customHeight="1">
      <c r="B450" s="99" t="s">
        <v>103</v>
      </c>
      <c r="C450" s="107" t="s">
        <v>689</v>
      </c>
      <c r="D450" s="99">
        <v>1</v>
      </c>
      <c r="E450" s="99">
        <v>1</v>
      </c>
      <c r="F450" s="99"/>
      <c r="G450" s="214" t="s">
        <v>672</v>
      </c>
      <c r="H450" s="99">
        <v>8</v>
      </c>
      <c r="I450" s="99">
        <v>1</v>
      </c>
      <c r="J450" s="13"/>
      <c r="K450" s="13"/>
      <c r="L450" s="13"/>
      <c r="M450" s="13"/>
      <c r="N450" s="13"/>
      <c r="O450" s="230" t="s">
        <v>4188</v>
      </c>
      <c r="P450" s="189" t="s">
        <v>4170</v>
      </c>
      <c r="Q450" s="247" t="s">
        <v>6679</v>
      </c>
      <c r="S450" s="202"/>
      <c r="T450" s="340"/>
    </row>
    <row r="451" spans="1:20" ht="22.5" customHeight="1">
      <c r="A451" s="166" t="s">
        <v>145</v>
      </c>
      <c r="B451" s="166"/>
      <c r="C451" s="183">
        <f>SUBTOTAL(103,歷史遺物[歷史遺物])</f>
        <v>449</v>
      </c>
      <c r="D451" s="166"/>
      <c r="E451" s="166"/>
      <c r="F451" s="166"/>
      <c r="G451" s="290"/>
      <c r="H451" s="166"/>
      <c r="I451" s="166"/>
      <c r="J451" s="72">
        <f>SUBTOTAL(103,歷史遺物[þ])</f>
        <v>0</v>
      </c>
      <c r="K451" s="72">
        <f>SUBTOTAL(103,歷史遺物[2])</f>
        <v>0</v>
      </c>
      <c r="L451" s="72">
        <f>SUBTOTAL(103,歷史遺物[3])</f>
        <v>0</v>
      </c>
      <c r="M451" s="72">
        <f>SUBTOTAL(103,歷史遺物[4])</f>
        <v>0</v>
      </c>
      <c r="N451" s="72">
        <f>SUBTOTAL(103,歷史遺物[5])</f>
        <v>0</v>
      </c>
      <c r="O451" s="170"/>
      <c r="Q451" s="299"/>
      <c r="R451" s="299"/>
      <c r="S451" s="170"/>
      <c r="T451" s="166"/>
    </row>
    <row r="453" spans="1:20" ht="22.5" customHeight="1">
      <c r="A453" s="196"/>
      <c r="B453" s="196"/>
      <c r="C453" s="399"/>
      <c r="D453" s="196"/>
      <c r="E453" s="196"/>
      <c r="F453" s="196"/>
      <c r="G453" s="407"/>
      <c r="I453" s="196"/>
      <c r="J453" s="3"/>
      <c r="K453" s="3"/>
      <c r="L453" s="3"/>
      <c r="M453" s="3"/>
      <c r="N453" s="3"/>
      <c r="P453" s="283"/>
      <c r="Q453" s="400"/>
      <c r="R453" s="248"/>
      <c r="S453" s="248"/>
      <c r="T453" s="409"/>
    </row>
  </sheetData>
  <sheetProtection insertColumns="0" insertRows="0" deleteColumns="0" deleteRows="0" sort="0" autoFilter="0"/>
  <protectedRanges>
    <protectedRange sqref="B439:P439 R439:T439 B438:T438 A438:A439 A1:T3 B443:N450 R443:S450 A5:T9 A4:F4 H4:P4 T4 A11:T12 A10:F10 R10:T10 A23:T23 A13:F22 S13:T22 A26:T26 A24:F25 R24:T25 A32:T32 A27:F31 S27:T31 H10:P10 H13:P22 H24:P25 H27:P31 A46:T46 A33:F45 H45:T45 S33:T41 H33:P44 R42:T44 A64:T64 H47:T48 A47:F63 H56:T56 H53:T53 H49:P52 S49:T52 H54:P55 R54:T55 H58:T58 H57:P57 S57:T57 H62:T62 H59:P61 S59:T61 H63:P63 R63:T63 A83:T83 A65:F82 H68:T69 H65:P67 S65:T67 H72:T72 H70:P71 R70:T71 H74:T75 H73:P73 R73:T73 H77:T77 H76:P76 R76:T76 H78:P82 S78:T82 A87:T87 A84:F86 H84:P86 S84:T86 A97:T98 R92:T93 A90:T91 A88:F89 A92:F96 H94:T96 H92:P93 A117:T117 H99:T100 H102:T103 H101:Q101 S101:T101 H105:T105 H104:P104 R104:T104 H106:P106 R106:T106 A99:F116 H107:T112 H113:P116 R113:T116 A123:T123 A118:F122 H118:T118 H121:T122 H119:P120 R119:T120 H124:T124 H125:P125 R125:T125 H129:T130 H127:P128 R127:T128 R131:T133 R136:T136 A145:T145 R139:T140 H134:T135 H131:P133 H137:T137 H136:P136 H141:T142 H139:P140 A124:F144 H144:T144 H143:P143 R143:T143 A153:T153 A146:F152 H146:T147 H152:T152 H148:P151 R148:T151 A158:T159 H154:T155 A154:F157 H156:P157 R156:T157 A179:T179 A160:F178 H160:T160 H162:T165 H161:P161 S161:T161 H167:T167 H166:P166 R166:T166 H170:T170 S168:T168 H168:P169 R169:T169 H173:T174 H171:P172 R171:T172 H177:T178 H175:P176 S175:T176 A181:T182 A180:F180 R180:T180 H180:P180 A184:T185 A183:F183 H183:T183 A198:T198 A186:F197 H186:T186 A199:F202 H199:T200 H196:T196 H187:P195 R187:T195 H197:P197 R197:T197 H201:P202 R201:T202 A203:T238 B440:T442 H88:T89 H126:T126 H138:Q138 S138:T138 A240:T437 A239:P239 R239:T239" name="歷史遺物"/>
    <protectedRange sqref="Q439" name="地理"/>
    <protectedRange sqref="A440" name="寶藏_1"/>
    <protectedRange sqref="A441:A450" name="寶藏_2"/>
    <protectedRange sqref="Q443:Q448" name="鳥類"/>
    <protectedRange sqref="O443:P450" name="歷史遺物_2"/>
    <protectedRange sqref="T443:T450" name="歷史遺物_2_1"/>
    <protectedRange sqref="Q449:Q450" name="史跡"/>
    <protectedRange sqref="R138" name="建築"/>
    <protectedRange sqref="Q239" name="史跡_1"/>
  </protectedRanges>
  <phoneticPr fontId="1" type="noConversion"/>
  <conditionalFormatting sqref="C2:C450 C453">
    <cfRule type="expression" dxfId="801" priority="107">
      <formula>IF(COUNTIF($J2:$N2,"þ")&gt;=5,1,0)</formula>
    </cfRule>
  </conditionalFormatting>
  <conditionalFormatting sqref="G2:G450 G453">
    <cfRule type="expression" dxfId="800" priority="75">
      <formula>IF(COUNTIF($J2:$N2,"þ")&gt;=5,1,0)</formula>
    </cfRule>
  </conditionalFormatting>
  <hyperlinks>
    <hyperlink ref="T301" r:id="rId1" xr:uid="{00000000-0004-0000-0300-000000000000}"/>
    <hyperlink ref="T273" r:id="rId2" display="將軍、敵國女士和公主系列3" xr:uid="{00000000-0004-0000-0300-000001000000}"/>
    <hyperlink ref="T61" r:id="rId3" display="特洛伊戰爭系列1" xr:uid="{00000000-0004-0000-0300-000002000000}"/>
    <hyperlink ref="T33" r:id="rId4" xr:uid="{00000000-0004-0000-0300-000003000000}"/>
    <hyperlink ref="T34" r:id="rId5" display="梅林系列3" xr:uid="{00000000-0004-0000-0300-000004000000}"/>
    <hyperlink ref="T13" r:id="rId6" display="聖劍系列4" xr:uid="{00000000-0004-0000-0300-000005000000}"/>
    <hyperlink ref="T23" r:id="rId7" display="庫夫林系列7" xr:uid="{00000000-0004-0000-0300-000006000000}"/>
    <hyperlink ref="T20" r:id="rId8" display="神光戟系列6" xr:uid="{00000000-0004-0000-0300-000007000000}"/>
    <hyperlink ref="T168" r:id="rId9" display="神光戟系列4" xr:uid="{00000000-0004-0000-0300-000008000000}"/>
    <hyperlink ref="T25" r:id="rId10" display="奪魂劍系列3" xr:uid="{00000000-0004-0000-0300-000009000000}"/>
    <hyperlink ref="T393" r:id="rId11" display="希臘火系列3" xr:uid="{00000000-0004-0000-0300-00000A000000}"/>
    <hyperlink ref="T26" r:id="rId12" display="巴爾蒙克系列5" xr:uid="{00000000-0004-0000-0300-00000B000000}"/>
    <hyperlink ref="T15" r:id="rId13" display="不敗之劍系列6" xr:uid="{00000000-0004-0000-0300-00000C000000}"/>
    <hyperlink ref="T71" r:id="rId14" display="羅蘭的號角系列3" xr:uid="{00000000-0004-0000-0300-00000D000000}"/>
    <hyperlink ref="T65" r:id="rId15" display="亞特蘭提斯系列6" xr:uid="{00000000-0004-0000-0300-00000E000000}"/>
    <hyperlink ref="T51" r:id="rId16" display="歷史的背面系列2" xr:uid="{00000000-0004-0000-0300-00000F000000}"/>
    <hyperlink ref="T76" r:id="rId17" display="騎士中的騎士系列5" xr:uid="{00000000-0004-0000-0300-000010000000}"/>
    <hyperlink ref="T207" r:id="rId18" display="崔斯坦與伊索德系列4" xr:uid="{00000000-0004-0000-0300-000011000000}"/>
    <hyperlink ref="T125" r:id="rId19" xr:uid="{00000000-0004-0000-0300-000012000000}"/>
    <hyperlink ref="T161" r:id="rId20" display="潔諾比雅的小劍系列2" xr:uid="{00000000-0004-0000-0300-000013000000}"/>
    <hyperlink ref="T19" r:id="rId21" display="所羅門王的鑰匙系列6" xr:uid="{00000000-0004-0000-0300-000014000000}"/>
    <hyperlink ref="T85" r:id="rId22" display="亞歷山大大帝系列1" xr:uid="{00000000-0004-0000-0300-000015000000}"/>
    <hyperlink ref="T40" r:id="rId23" display="收復失地運動系列3" xr:uid="{00000000-0004-0000-0300-000016000000}"/>
    <hyperlink ref="T37" r:id="rId24" display="收復失地運動系列4" xr:uid="{00000000-0004-0000-0300-000017000000}"/>
    <hyperlink ref="T16" r:id="rId25" display="盜賊騎士系列2" xr:uid="{00000000-0004-0000-0300-000018000000}"/>
    <hyperlink ref="T30" r:id="rId26" display="盜賊騎士系列1B" xr:uid="{00000000-0004-0000-0300-000019000000}"/>
    <hyperlink ref="T57" r:id="rId27" display="約櫃的十誡系列2" xr:uid="{00000000-0004-0000-0300-00001A000000}"/>
    <hyperlink ref="T31" r:id="rId28" display="約櫃的十誡系列3" xr:uid="{00000000-0004-0000-0300-00001B000000}"/>
    <hyperlink ref="T10" r:id="rId29" display="文蘭島系列2" xr:uid="{00000000-0004-0000-0300-00001C000000}"/>
    <hyperlink ref="T321" r:id="rId30" display="尋找醫生系列8" xr:uid="{00000000-0004-0000-0300-00001D000000}"/>
    <hyperlink ref="T18" r:id="rId31" display="文蘭島系列2" xr:uid="{00000000-0004-0000-0300-00001E000000}"/>
    <hyperlink ref="T35" r:id="rId32" display="文蘭島系列2" xr:uid="{00000000-0004-0000-0300-00001F000000}"/>
    <hyperlink ref="T55" r:id="rId33" display="文蘭島系列2" xr:uid="{00000000-0004-0000-0300-000020000000}"/>
    <hyperlink ref="T150" r:id="rId34" display="文蘭島系列2" xr:uid="{00000000-0004-0000-0300-000021000000}"/>
    <hyperlink ref="T171" r:id="rId35" display="文蘭島系列2" xr:uid="{00000000-0004-0000-0300-000022000000}"/>
    <hyperlink ref="T132" r:id="rId36" display="亞歷山大大帝系列1" xr:uid="{00000000-0004-0000-0300-000023000000}"/>
    <hyperlink ref="T52" r:id="rId37" display="歷史的背面系列2" xr:uid="{00000000-0004-0000-0300-000024000000}"/>
    <hyperlink ref="G23" r:id="rId38" xr:uid="{00000000-0004-0000-0300-00003D000000}"/>
    <hyperlink ref="Q23" r:id="rId39" xr:uid="{00000000-0004-0000-0300-00003E000000}"/>
    <hyperlink ref="Q47" r:id="rId40" display="九柱神之書(道具)(吉薩金字塔深層探險)" xr:uid="{00000000-0004-0000-0300-000070000000}"/>
    <hyperlink ref="Q96" r:id="rId41" location="考古學" xr:uid="{00000000-0004-0000-0300-0000C4000000}"/>
    <hyperlink ref="Q105" r:id="rId42" xr:uid="{00000000-0004-0000-0300-0000D0000000}"/>
    <hyperlink ref="R114" r:id="rId43" display="人面壺(遺：紅毛城上層3F)" xr:uid="{00000000-0004-0000-0300-0000DD000000}"/>
    <hyperlink ref="Q138" r:id="rId44" location="級別1" xr:uid="{00000000-0004-0000-0300-000007010000}"/>
    <hyperlink ref="R149" r:id="rId45" display="彩色壁畫的玻璃(遺：帕連奎上層)" xr:uid="{00000000-0004-0000-0300-000011010000}"/>
    <hyperlink ref="G158" r:id="rId46" location="%E9%87%8D%E6%96%B0%E8%AA%BF%E6%9F%A5%E7%8D%8E%E5%8B%B5" display="圖：契約文書的地圖(考古12)" xr:uid="{00000000-0004-0000-0300-000019010000}"/>
    <hyperlink ref="G181" r:id="rId47" location="%E9%87%8D%E6%96%B0%E8%AA%BF%E6%9F%A5%E7%8D%8E%E5%8B%B5" display="圖：王之浮雕的地圖" xr:uid="{00000000-0004-0000-0300-000050010000}"/>
    <hyperlink ref="G182" r:id="rId48" location="%E9%87%8D%E6%96%B0%E8%AA%BF%E6%9F%A5%E7%8D%8E%E5%8B%B5" display="圖：土黃色陶壺的地圖" xr:uid="{00000000-0004-0000-0300-000051010000}"/>
    <hyperlink ref="G184" r:id="rId49" location="%E9%87%8D%E6%96%B0%E8%AA%BF%E6%9F%A5%E7%8D%8E%E5%8B%B5" display="圖：並列的石柱的地圖" xr:uid="{00000000-0004-0000-0300-000052010000}"/>
    <hyperlink ref="T200" r:id="rId50" xr:uid="{00000000-0004-0000-0300-00005E010000}"/>
    <hyperlink ref="G198" r:id="rId51" location="%E9%87%8D%E6%96%B0%E8%AA%BF%E6%9F%A5%E7%8D%8E%E5%8B%B5" display="圖：祭壇浮雕的地圖" xr:uid="{00000000-0004-0000-0300-000064010000}"/>
    <hyperlink ref="G203" r:id="rId52" location="%E9%87%8D%E6%96%B0%E8%AA%BF%E6%9F%A5%E7%8D%8E%E5%8B%B5" display="圖：維京海盜之盾的地圖" xr:uid="{00000000-0004-0000-0300-000065010000}"/>
    <hyperlink ref="Q213" r:id="rId53" display="http://gvo.cbo.com.tw/ADV_MissionDetail.aspx?MID=3326" xr:uid="{00000000-0004-0000-0300-000075010000}"/>
    <hyperlink ref="G216" r:id="rId54" location="%E9%87%8D%E6%96%B0%E8%AA%BF%E6%9F%A5%E7%8D%8E%E5%8B%B5" display="圖：古代文字黏土版的地圖" xr:uid="{00000000-0004-0000-0300-000076010000}"/>
    <hyperlink ref="T233" r:id="rId55" xr:uid="{00000000-0004-0000-0300-00008F010000}"/>
    <hyperlink ref="T238" r:id="rId56" xr:uid="{00000000-0004-0000-0300-000090010000}"/>
    <hyperlink ref="G246" r:id="rId57" location="%E9%87%8D%E6%96%B0%E8%AA%BF%E6%9F%A5%E7%8D%8E%E5%8B%B5" display="圖：百濟王之石碑的地圖" xr:uid="{00000000-0004-0000-0300-00009C010000}"/>
    <hyperlink ref="G261" r:id="rId58" location="%E8%80%83%E5%8F%A4%E5%AD%B8%E5%9C%B0%E5%9C%96" xr:uid="{00000000-0004-0000-0300-00009F010000}"/>
    <hyperlink ref="G262" r:id="rId59" location="%E9%87%8D%E6%96%B0%E8%AA%BF%E6%9F%A5%E7%8D%8E%E5%8B%B5" display="圖：古代金裝飾的地圖" xr:uid="{00000000-0004-0000-0300-0000AD010000}"/>
    <hyperlink ref="G283" r:id="rId60" location="%E9%87%8D%E6%96%B0%E8%AA%BF%E6%9F%A5%E7%8D%8E%E5%8B%B5" display="圖：印度技藝書的地圖" xr:uid="{00000000-0004-0000-0300-0000BE010000}"/>
    <hyperlink ref="G287" r:id="rId61" location="%E9%87%8D%E6%96%B0%E8%AA%BF%E6%9F%A5%E7%8D%8E%E5%8B%B5" display="圖：古代獨木舟的地圖" xr:uid="{00000000-0004-0000-0300-0000C0010000}"/>
    <hyperlink ref="G312" r:id="rId62" location="%E9%87%8D%E6%96%B0%E8%AA%BF%E6%9F%A5%E7%8D%8E%E5%8B%B5" display="圖：古代壁畫的地圖" xr:uid="{00000000-0004-0000-0300-0000D3010000}"/>
    <hyperlink ref="G299" r:id="rId63" location="%E9%87%8D%E6%96%B0%E8%AA%BF%E6%9F%A5%E7%8D%8E%E5%8B%B5" display="圖：王之石碑的地圖" xr:uid="{00000000-0004-0000-0300-0000D5010000}"/>
    <hyperlink ref="G304" r:id="rId64" xr:uid="{00000000-0004-0000-0300-0000DB010000}"/>
    <hyperlink ref="G323" r:id="rId65" location="%E9%87%8D%E6%96%B0%E8%AA%BF%E6%9F%A5%E7%8D%8E%E5%8B%B5" display="圖：古代石器的地圖" xr:uid="{00000000-0004-0000-0300-0000F2010000}"/>
    <hyperlink ref="G318" r:id="rId66" location="%E9%87%8D%E6%96%B0%E8%AA%BF%E6%9F%A5%E7%8D%8E%E5%8B%B5" display="圖：英雄譚的地圖" xr:uid="{00000000-0004-0000-0300-0000F3010000}"/>
    <hyperlink ref="G328" r:id="rId67" location="%E9%87%8D%E6%96%B0%E8%AA%BF%E6%9F%A5%E7%8D%8E%E5%8B%B5" display="圖：聳立石柱的地圖" xr:uid="{00000000-0004-0000-0300-0000F4010000}"/>
    <hyperlink ref="G340" r:id="rId68" location="%E9%87%8D%E6%96%B0%E8%AA%BF%E6%9F%A5%E7%8D%8E%E5%8B%B5" display="圖：儀禮祭典用劍的地圖" xr:uid="{00000000-0004-0000-0300-00000A020000}"/>
    <hyperlink ref="G343" r:id="rId69" location="%E9%87%8D%E6%96%B0%E8%AA%BF%E6%9F%A5%E7%8D%8E%E5%8B%B5" display="圖：大理石女神像的地圖" xr:uid="{00000000-0004-0000-0300-00000B020000}"/>
    <hyperlink ref="G357" r:id="rId70" location="%E9%87%8D%E6%96%B0%E8%AA%BF%E6%9F%A5%E7%8D%8E%E5%8B%B5" display="圖：太陽指南石的地圖" xr:uid="{00000000-0004-0000-0300-00000E020000}"/>
    <hyperlink ref="G359" r:id="rId71" location="%E9%87%8D%E6%96%B0%E8%AA%BF%E6%9F%A5%E7%8D%8E%E5%8B%B5" display="圖：王家墓地的地圖" xr:uid="{00000000-0004-0000-0300-000028020000}"/>
    <hyperlink ref="G358" r:id="rId72" location="%E9%87%8D%E6%96%B0%E8%AA%BF%E6%9F%A5%E7%8D%8E%E5%8B%B5" display="圖：斷裂石碑的地圖" xr:uid="{00000000-0004-0000-0300-000029020000}"/>
    <hyperlink ref="G390" r:id="rId73" location="%E9%87%8D%E6%96%B0%E8%AA%BF%E6%9F%A5%E7%8D%8E%E5%8B%B5" display="圖：豐收女神像的地圖" xr:uid="{00000000-0004-0000-0300-00003C020000}"/>
    <hyperlink ref="G392" r:id="rId74" location="%E9%87%8D%E6%96%B0%E8%AA%BF%E6%9F%A5%E7%8D%8E%E5%8B%B5" display="圖：森林中的巨石的地圖" xr:uid="{00000000-0004-0000-0300-00003D020000}"/>
    <hyperlink ref="G402" r:id="rId75" location="級別4" xr:uid="{00000000-0004-0000-0300-00004B020000}"/>
    <hyperlink ref="Q5" r:id="rId76" location="級別10" xr:uid="{00000000-0004-0000-0300-00008D020000}"/>
    <hyperlink ref="G368" r:id="rId77" location="考古學" xr:uid="{00000000-0004-0000-0300-000098020000}"/>
    <hyperlink ref="G248" r:id="rId78" xr:uid="{8DF29ED9-48A3-4651-8170-D87FF7FB32A2}"/>
    <hyperlink ref="G159" r:id="rId79" xr:uid="{EE0FD415-191C-4F02-8CD3-70CEE8622710}"/>
    <hyperlink ref="G98" r:id="rId80" location="馬爾斯號" xr:uid="{0F627FFE-21BE-4039-8F7B-AB2E3141762F}"/>
    <hyperlink ref="G90" r:id="rId81" location="阿托卡夫人號" xr:uid="{03179AFA-3596-4D3E-8769-8877B9729986}"/>
    <hyperlink ref="G91" r:id="rId82" location="恩卡納西翁號" xr:uid="{57AB0C33-7715-4916-B24A-CA3EC44C5722}"/>
    <hyperlink ref="G280" r:id="rId83" display="圖：古代印度的遺物地圖(考古8)" xr:uid="{508EF349-067F-42B9-AAA1-A34648674C34}"/>
    <hyperlink ref="G255" r:id="rId84" xr:uid="{96F9C6F9-05B7-4D0F-BFA5-E3BCC2600869}"/>
    <hyperlink ref="G32" r:id="rId85" xr:uid="{85803FF4-D167-454C-B8D3-EE983C82B765}"/>
    <hyperlink ref="Q32" r:id="rId86" location="級別7" xr:uid="{CEFA92CB-9637-4528-BE26-3F82809C2185}"/>
    <hyperlink ref="G249" r:id="rId87" xr:uid="{D381A52F-A5D4-4130-8EAC-DDDD3FF065B5}"/>
    <hyperlink ref="G251" r:id="rId88" xr:uid="{AC280B9D-BF53-48C5-A9EB-8CB242C4F600}"/>
    <hyperlink ref="G250" r:id="rId89" xr:uid="{ED3C86F0-C75A-4494-A446-D2A32D6872C9}"/>
    <hyperlink ref="G252" r:id="rId90" xr:uid="{35753E32-E89D-4626-91B6-24EB96BA855A}"/>
    <hyperlink ref="G253" r:id="rId91" display="被遺棄的裝甲" xr:uid="{66E7C408-E32D-466E-B8D3-E8CFFAB5C430}"/>
    <hyperlink ref="G254" r:id="rId92" xr:uid="{2F8DD076-D049-42DC-9A79-D7D671131763}"/>
    <hyperlink ref="G281" r:id="rId93" xr:uid="{55A975AD-22DB-432E-A92D-48B1503F9391}"/>
    <hyperlink ref="G204" r:id="rId94" xr:uid="{AAEC0DDB-8506-4E88-9FA3-954375A2B1C4}"/>
    <hyperlink ref="G4" r:id="rId95" xr:uid="{CFACBFAF-A4DD-4BEC-8F52-3EEDF4C866DB}"/>
    <hyperlink ref="R4" r:id="rId96" tooltip="クエスト検索:メソポタミアの魔術神" xr:uid="{9F4D11DE-5736-4875-A1CA-CCB436E285A1}"/>
    <hyperlink ref="S4" r:id="rId97" tooltip="クエスト検索:バビロニアの法典" xr:uid="{5842DE3B-73B5-4B65-A483-DCD1BBAF0027}"/>
    <hyperlink ref="Q4" r:id="rId98" xr:uid="{9BCE9560-1DBA-4F00-B097-D289DBDEE97C}"/>
    <hyperlink ref="Q10" r:id="rId99" xr:uid="{8CA8DA86-A514-4315-8D71-35C659E6048F}"/>
    <hyperlink ref="R16" r:id="rId100" xr:uid="{189ABDDF-D78B-46AA-921B-F8F3757286EF}"/>
    <hyperlink ref="Q22" r:id="rId101" display="http://wiki2.gamer.com.tw/wiki.php?n=7501%3A%E6%98%9F%E4%B9%8B%E6%88%B0%E7%88%AD&amp;ss=7501" xr:uid="{1D863863-1BBF-456A-BB3C-FE9E43D60B42}"/>
    <hyperlink ref="Q20" r:id="rId102" display="刻於劍上的文字(神光戟系列)" xr:uid="{D1E99992-A62B-44EA-8363-64E8A0207A5D}"/>
    <hyperlink ref="Q15" r:id="rId103" display="拉斯帕爾馬斯的光之劍(不敗之劍系列)" xr:uid="{A2B50194-D80D-4AAE-A134-F741544EB696}"/>
    <hyperlink ref="Q16" r:id="rId104" xr:uid="{6C9E79DA-EFED-4442-8630-B32810DD8705}"/>
    <hyperlink ref="Q13" r:id="rId105" display="阿瓦隆(聖劍系列)" xr:uid="{911F86AD-573D-492E-98E6-DAC950C98105}"/>
    <hyperlink ref="Q18" r:id="rId106" xr:uid="{878238A2-A74F-44A2-B3A2-9C2EF0B89524}"/>
    <hyperlink ref="Q19" r:id="rId107" xr:uid="{23330FE6-A52D-460E-9BF4-7645C411F0B7}"/>
    <hyperlink ref="R19" r:id="rId108" xr:uid="{864AD851-F817-4C70-BDB2-DF1DE220391F}"/>
    <hyperlink ref="Q14" r:id="rId109" display="http://wiki2.gamer.com.tw/wiki.php?n=7501%3A%E7%82%BA%E8%90%AC%E4%BA%BA%E4%B9%8B%E8%81%96%E7%B6%93&amp;ss=7501" xr:uid="{0DE8CBCF-379A-4751-AE7D-13CCFE8F624B}"/>
    <hyperlink ref="R14" r:id="rId110" xr:uid="{492646C3-C148-41B5-89A7-FF79F925179A}"/>
    <hyperlink ref="Q21" r:id="rId111" display="http://wiki2.gamer.com.tw/wiki.php?n=7501:%E6%96%87%E5%AD%97%E8%B3%87%E6%96%99%E7%9A%84%E6%94%B6%E9%9B%86" xr:uid="{81D8C457-8714-4A5B-9EC3-6158FA01F6DF}"/>
    <hyperlink ref="R21" r:id="rId112" location="%E8%B2%A1%E5%AF%B6%E9%91%91%E5%AE%9A%E6%9B%B8%E5%BA%AB" display="圖：貴重書籍的地圖(財寶8)" xr:uid="{E0C7ED74-27EC-4D7D-8B2E-F334FDD8981C}"/>
    <hyperlink ref="Q25" r:id="rId113" display="曼島的海神(奪魂劍系列)" xr:uid="{AA05CE4B-9DAB-46A4-A17D-1B6BD7D5440D}"/>
    <hyperlink ref="Q24" r:id="rId114" xr:uid="{F48E5F39-E540-4083-8D4F-D4052DA9DDF4}"/>
    <hyperlink ref="R29" r:id="rId115" xr:uid="{B3C053D8-D283-4264-BAB9-C9DEEBC5AD1E}"/>
    <hyperlink ref="Q29" r:id="rId116" display="http://wiki2.gamer.com.tw/wiki.php?n=7501:%E6%86%B6%E8%B5%B7%E4%B9%8B%E4%B8%80%E8%A8%80" xr:uid="{386D6E14-7AB8-43AF-A8BF-85B1C9F6E3B3}"/>
    <hyperlink ref="Q31" r:id="rId117" display="巴比倫囚擄(約櫃的十誡系列)" xr:uid="{0CB79AEA-7B27-405F-974E-0A76946F13F8}"/>
    <hyperlink ref="Q30" r:id="rId118" display="http://wiki2.gamer.com.tw/wiki.php?n=7501%3A%E7%89%B9%E6%B4%9B%E4%BC%8A&amp;ss=7501" xr:uid="{8D6575CA-C194-49FD-AB2B-F21D6243E11B}"/>
    <hyperlink ref="Q28" r:id="rId119" display="http://wiki2.gamer.com.tw/wiki.php?n=7501:%E3%80%8C%E9%84%AD%E6%88%90%E5%8A%9F%E3%80%8D%E4%B9%8B%E7%9B%B8%E9%97%9C%E8%AA%BF%E6%9F%A5" xr:uid="{9892E3C5-DB02-423A-BB32-E3A3F9581FCB}"/>
    <hyperlink ref="Q27" r:id="rId120" xr:uid="{8BAED556-D9C9-4370-B6D9-804DF2B7829C}"/>
    <hyperlink ref="G10" r:id="rId121" xr:uid="{EF0F6129-016A-4F7E-80CA-C29FBE8E59CA}"/>
    <hyperlink ref="G14" r:id="rId122" display="http://wiki2.gamer.com.tw/wiki.php?n=7501:%E8%AB%BE%E4%BA%9E%E7%9A%84%E5%88%A5%E5%90%8D" xr:uid="{E2866C45-7701-4C3E-9E0B-686F5B41FA6D}"/>
    <hyperlink ref="G18" r:id="rId123" xr:uid="{117F2388-CB8A-457D-914A-5AD8D4B21047}"/>
    <hyperlink ref="G17" r:id="rId124" display="http://wiki2.gamer.com.tw/wiki.php?n=7501:%E4%BD%87%E7%AB%8B%E6%96%BC%E5%A4%A7%E5%9C%B0%E7%9A%84%E7%9F%B3%E6%9F%B1" xr:uid="{9AC1E215-3295-40DF-827C-8E0B4B6A7963}"/>
    <hyperlink ref="G16" r:id="rId125" display="http://wiki2.gamer.com.tw/wiki.php?n=7501%3A%E5%BE%A9%E4%BB%87%E4%B9%8B%E5%AE%B4&amp;ss=7501" xr:uid="{B2C8C3C5-6023-4E38-A1EF-981EC6361EE2}"/>
    <hyperlink ref="G15" r:id="rId126" display="http://wiki2.gamer.com.tw/wiki.php?n=7501%3A%E4%B8%8D%E6%95%97%E4%B9%8B%E5%8A%8D&amp;ss=7501" xr:uid="{8CF92CDF-046A-431D-9E83-90E5481AED3E}"/>
    <hyperlink ref="G20" r:id="rId127" display="http://wiki2.gamer.com.tw/wiki.php?n=7501%3A%E7%A5%9E%E5%85%89%E6%88%9F&amp;ss=7501" xr:uid="{38ACFC07-0DAD-4305-BDF3-5315354C0B05}"/>
    <hyperlink ref="G19" r:id="rId128" display="http://wiki2.gamer.com.tw/wiki.php?n=7501%3A%E6%BF%80%E6%88%B0%E7%9A%84%E7%B5%90%E5%B1%80&amp;ss=7501" xr:uid="{B606C676-C6F9-4B82-9D59-EB13B30DE1F8}"/>
    <hyperlink ref="G22" r:id="rId129" display="http://wiki2.gamer.com.tw/wiki.php?n=7501%3A%E7%91%AA%E9%9B%85%E7%8E%8B%E5%A2%93&amp;ss=7501" xr:uid="{84999D3D-B3B3-4C86-B123-B219BF97B7D4}"/>
    <hyperlink ref="G13" r:id="rId130" display="http://wiki2.gamer.com.tw/wiki.php?n=7501%3A%E8%81%96%E5%8A%8D&amp;ss=7501" xr:uid="{B2F36B23-691D-45A3-A60B-A5CADC2CE713}"/>
    <hyperlink ref="G21" r:id="rId131" display="http://wiki2.gamer.com.tw/wiki.php?n=7501:%E5%85%83%E6%9C%9D%E7%9A%84%E6%AD%B7%E5%8F%B2%E6%9B%B8" xr:uid="{0D2AF779-9F39-4A7C-9407-E7266D0900EF}"/>
    <hyperlink ref="G24" r:id="rId132" display="http://wiki2.gamer.com.tw/wiki.php?n=7501%3A%E5%82%B3%E8%AA%AA%E4%B8%AD%E7%9A%84%E7%8D%A8%E6%9C%A8%E8%88%9F&amp;ss=7501" xr:uid="{39CB53BE-5874-42E5-A849-B0B62044DCEB}"/>
    <hyperlink ref="G25" r:id="rId133" display="http://wiki2.gamer.com.tw/wiki.php?n=7501%3A%E5%A5%AA%E9%AD%82%E5%8A%8D&amp;ss=7501" xr:uid="{C2EAAB23-FB9A-4185-8819-52499C8EE780}"/>
    <hyperlink ref="G29" r:id="rId134" display="另一種連努" xr:uid="{2FB77B35-88A2-40A3-8B91-B1813C25444E}"/>
    <hyperlink ref="G28" r:id="rId135" display="http://wiki2.gamer.com.tw/wiki.php?n=7501:%E6%86%B6%E8%B5%B7%E4%B9%8B%E4%B8%80%E8%A8%80" xr:uid="{C4E86B4A-B98F-42C9-83A3-9DD4D5892A95}"/>
    <hyperlink ref="G31" r:id="rId136" display="http://wiki2.gamer.com.tw/wiki.php?n=7501%3A%E8%89%BE%E5%9B%A0%E8%B3%88%E9%AD%AF%E4%B9%8B%E6%88%B0&amp;ss=7501" xr:uid="{D67437D0-118D-4832-995A-96BC063E9876}"/>
    <hyperlink ref="G30" r:id="rId137" display="http://wiki2.gamer.com.tw/wiki.php?n=7501%3A%E9%82%81%E9%8C%AB%E5%B0%BC%E4%B9%8B%E7%8E%8B&amp;ss=7501" xr:uid="{55BA6ADA-FACC-48A5-8B36-08DF7B52EEE0}"/>
    <hyperlink ref="G27" r:id="rId138" display="http://wiki2.gamer.com.tw/wiki.php?n=7501:%E5%A4%B1%E5%82%B3%E7%9A%84%E6%96%87%E5%AD%97" xr:uid="{D6A8245D-0254-4724-8679-61C0693B2AF8}"/>
    <hyperlink ref="G35" r:id="rId139" xr:uid="{2664C270-B5C4-40FA-B938-A3BA2B3222D2}"/>
    <hyperlink ref="G41" r:id="rId140" xr:uid="{07EF0F6A-C19C-4590-8620-1577C03D2A08}"/>
    <hyperlink ref="G39" r:id="rId141" display="http://wiki2.gamer.com.tw/wiki.php?n=7501:%E4%B8%8D%E5%90%8C%E7%9A%84%E5%A3%81%E7%95%AB%E7%9A%84%E6%84%8F%E7%BE%A9" xr:uid="{F7BCCC11-1F8A-4DE3-A919-FCA282FE1E13}"/>
    <hyperlink ref="G40" r:id="rId142" xr:uid="{71321277-B158-4A6A-8CBF-43C2FFB4AC0F}"/>
    <hyperlink ref="G37" r:id="rId143" xr:uid="{7E3F6EC6-A607-4C5D-9B4A-CA5C4E6BA851}"/>
    <hyperlink ref="G33" r:id="rId144" display="http://wiki2.gamer.com.tw/wiki.php?n=7501%3A%E6%B0%B8%E9%81%A0%E7%9A%84%E7%9F%A2%E8%BB%8A%E8%8F%8A&amp;ss=7501" xr:uid="{A03FC093-8D2F-4AA3-A8F0-71D73A2E5FB3}"/>
    <hyperlink ref="G34" r:id="rId145" display="http://wiki2.gamer.com.tw/wiki.php?n=7501%3A%E6%A2%85%E6%9E%97%E7%9A%84%E9%AD%94%E6%9D%96&amp;ss=7501" xr:uid="{EE4EC4AA-DA8B-4BB4-9A36-119CFFA49268}"/>
    <hyperlink ref="G38" r:id="rId146" display="http://wiki2.gamer.com.tw/wiki.php?n=7501%3A%E6%98%9F%E6%98%9F%E6%A3%B2%E5%AE%BF%E7%9A%84%E5%A0%B4%E6%89%80&amp;ss=7501" xr:uid="{DC405051-D500-4DF7-B353-43934F6CD042}"/>
    <hyperlink ref="G42" r:id="rId147" display="http://wiki2.gamer.com.tw/wiki.php?n=7501%3A%E8%AD%89%E5%AF%A6%E5%82%B3%E8%AA%AA&amp;ss=7501" xr:uid="{E6200AE0-7F6A-4BD5-BA71-34DD2F89B136}"/>
    <hyperlink ref="G44" r:id="rId148" display="http://wiki2.gamer.com.tw/wiki.php?n=7501%3A%E5%BA%AB%E4%BD%A9%E7%9A%84%E6%9C%A8%E6%A7%8D&amp;ss=7501" xr:uid="{14C59578-9499-4EA0-A266-F44871C419DC}"/>
    <hyperlink ref="G45" r:id="rId149" display="http://wiki2.gamer.com.tw/wiki.php?n=7501%3A%E5%93%B2%E5%AD%B8%E5%AE%B6%E8%88%87%E5%A3%9E%E8%80%81%E5%A9%86&amp;ss=7501" xr:uid="{6C9A7B9A-B2BC-4F12-9D5A-A550D3AE7192}"/>
    <hyperlink ref="G36" r:id="rId150" xr:uid="{09B3FDDF-4AE2-4533-8A17-23860129E94E}"/>
    <hyperlink ref="G43" r:id="rId151" xr:uid="{81193FEB-9CF1-4820-812A-4C4F2C3A62BD}"/>
    <hyperlink ref="R34" r:id="rId152" display="傳說中的魔術師(梅林系列)" xr:uid="{8A333561-E5C3-4081-8087-159B37C37CC3}"/>
    <hyperlink ref="Q34" r:id="rId153" display="http://wiki2.gamer.com.tw/wiki.php?n=7501%3A%E8%AA%BF%E6%9F%A5%E6%96%AF%E9%80%9A%E4%BA%A8%E5%A5%87%E9%81%BA%E8%B7%A1" xr:uid="{0DF9C52A-8CEF-4983-A392-64FA96E71A73}"/>
    <hyperlink ref="Q33" r:id="rId154" display="找出大盜墓集團的大本營(永遠的矢車菊系列)" xr:uid="{19331107-EEAB-437F-AF01-BB52D6001592}"/>
    <hyperlink ref="Q35" r:id="rId155" xr:uid="{B5DEDAEA-6913-4C67-B0D7-4A3B8EAAF242}"/>
    <hyperlink ref="R35" r:id="rId156" xr:uid="{A0E4D88E-1929-4D15-ADDD-28674622EAF6}"/>
    <hyperlink ref="Q36" r:id="rId157" display="盧克索地方的祭典" xr:uid="{FC6BEFF7-8FD4-41C0-8373-50EA9CFEDEC4}"/>
    <hyperlink ref="R39" r:id="rId158" location="級別6" display="http://wiki2.gamer.com.tw/wiki.php?n=7501%3A%E5%AE%97%E6%95%99%E5%AD%B8%E5%9C%B0%E5%9C%96 - 級別6" xr:uid="{0FD51D93-8CE9-47DE-BF09-5416DF66FCED}"/>
    <hyperlink ref="Q41" r:id="rId159" display="較小說有趣之歷史" xr:uid="{C5B055DC-F083-4918-A2DA-A457FE8D7BC8}"/>
    <hyperlink ref="Q40" r:id="rId160" display="受人傳頌之英雄(收復失地運動系列)" xr:uid="{0CE2D43F-5CD0-4BDF-AAEB-8E00A7FF9C9F}"/>
    <hyperlink ref="Q38" r:id="rId161" xr:uid="{50ACC41A-3EDA-4A2F-A032-C611FE5600D7}"/>
    <hyperlink ref="Q37" r:id="rId162" display="聯繫的好奇心(收復失地運動系列)" xr:uid="{DFC9EAEF-3779-41F2-8D33-571905581CCE}"/>
    <hyperlink ref="Q39" r:id="rId163" display="http://wiki2.gamer.com.tw/wiki.php?n=7501:%E8%A2%AB%E9%9B%95%E5%88%BB%E7%9A%84%E6%AD%B7%E5%8F%B2" xr:uid="{3BF65CE6-1733-4375-A14D-7D904C1C9C90}"/>
    <hyperlink ref="R41" r:id="rId164" xr:uid="{3E637DF6-1739-493A-B33E-23444EFAFC24}"/>
    <hyperlink ref="Q44" r:id="rId165" xr:uid="{86C17D5E-FAA6-44F6-9CEB-FA27BC140E14}"/>
    <hyperlink ref="Q42" r:id="rId166" xr:uid="{8159ECDC-96DD-4398-923E-B4AEBD934D1B}"/>
    <hyperlink ref="G55" r:id="rId167" display="不歸之由、不解之詩" xr:uid="{DC7C0D39-47F2-4B3D-97AC-C2CB5CE8BA8A}"/>
    <hyperlink ref="G50" r:id="rId168" xr:uid="{BE7CBE6C-FE0D-4F40-89D2-1DC9939F565C}"/>
    <hyperlink ref="G53" r:id="rId169" xr:uid="{A8A04782-B4CE-4AC3-AB92-E455ED216E98}"/>
    <hyperlink ref="G49" r:id="rId170" display="http://wiki2.gamer.com.tw/wiki.php?n=7501%3A%E8%BB%8D%E7%A5%9E%E5%B0%8D%E8%BB%8D%E7%A5%9E&amp;ss=7501" xr:uid="{1928274B-11DB-4A4D-963A-E534F0B5EB03}"/>
    <hyperlink ref="G52" r:id="rId171" display="http://wiki2.gamer.com.tw/wiki.php?n=7501%3A%E6%94%B8%E9%97%9C%E9%9C%B8%E6%AC%8A%E7%9A%84%E5%A4%A7%E6%88%B0&amp;ss=7501" xr:uid="{E9C05EE9-87CB-48D3-8E80-203035F69939}"/>
    <hyperlink ref="G51" r:id="rId172" display="http://wiki2.gamer.com.tw/wiki.php?n=7501%3A%E6%AD%B7%E5%8F%B2%E7%9A%84%E8%83%8C%E9%9D%A2&amp;ss=7501" xr:uid="{9870AFD0-1D8E-4B5C-818A-2A158827716D}"/>
    <hyperlink ref="G54" r:id="rId173" display="http://wiki2.gamer.com.tw/wiki.php?n=7501:%E6%96%87%E5%AD%97%E8%B3%87%E6%96%99%E7%9A%84%E6%94%B6%E9%9B%86" xr:uid="{DF654AEC-F494-480C-B36A-62F246E8B1B2}"/>
    <hyperlink ref="G47" r:id="rId174" xr:uid="{9AB29F9D-E83E-491C-8100-5253808F37DB}"/>
    <hyperlink ref="G48" r:id="rId175" display="https://wiki2.gamer.com.tw/wiki.php?n=7501%3A%E7%A0%94%E7%A9%B6%E8%92%B8%E6%B1%BD%E8%A3%9D%E7%BD%AE%E7%9A%84%E9%96%8B%E7%AB%AF&amp;ss=7501" xr:uid="{E7B9B3E1-3516-4BF6-9D15-5249550BBDC5}"/>
    <hyperlink ref="G63" r:id="rId176" xr:uid="{E25CE7C2-D73A-4C38-BBE4-2076444A3527}"/>
    <hyperlink ref="G57" r:id="rId177" display="http://wiki2.gamer.com.tw/wiki.php?n=7501%3A%E5%B7%B4%E6%AF%94%E5%80%AB%E5%9B%9A%E8%99%9C&amp;ss=7501" xr:uid="{76ED39F1-EA03-4A0A-9BBA-46841E1FFDF0}"/>
    <hyperlink ref="G58" r:id="rId178" display="http://wiki2.gamer.com.tw/wiki.php?n=7501%3A%E6%8E%A2%E7%B4%A2%E7%BE%8E%E7%B4%A2%E4%B8%8D%E9%81%94%E7%B1%B3%E4%BA%9E%E6%96%87%E6%98%8E&amp;ss=7501" xr:uid="{E8D81F60-C011-4893-A7BA-5EF4E9805960}"/>
    <hyperlink ref="G61" r:id="rId179" display="http://wiki2.gamer.com.tw/wiki.php?n=7501%3A%E7%89%B9%E6%B4%9B%E4%BC%8A%E7%8E%8B%E5%AE%B6%E7%9A%84%E5%AF%B6%E8%97%8F&amp;ss=7501" xr:uid="{19BED1D1-E717-4DE3-AEA6-8C4496557F6D}"/>
    <hyperlink ref="G62" r:id="rId180" display="http://wiki2.gamer.com.tw/wiki.php?n=7501:%E9%81%8E%E5%BE%80%E6%AD%B2%E6%9C%88%E7%9A%84%E6%95%85%E4%BA%8B" xr:uid="{60A62C1D-1551-4E5F-81EF-3BE30EA4BAD1}"/>
    <hyperlink ref="G56" r:id="rId181" xr:uid="{AABC16E9-B118-4E46-9BB4-766E7C577C64}"/>
    <hyperlink ref="G59" r:id="rId182" xr:uid="{736A156B-65E6-4DED-AF5B-CE279E8F5361}"/>
    <hyperlink ref="G60" r:id="rId183" display="https://wiki2.gamer.com.tw/wiki.php?n=7501%3A%E9%81%AD%E7%AB%8A%E7%9A%84%E5%9C%8B%E7%8E%8B%E9%81%BA%E7%89%A9&amp;ss=7501" xr:uid="{9C1EE01B-8D51-453C-95DC-1AB9356E923F}"/>
    <hyperlink ref="R51" r:id="rId184" display="http://wiki2.gamer.com.tw/wiki.php?n=7501%3A%E5%A5%87%E5%B2%A9%E7%9A%84%E5%AE%97%E6%95%99%E9%83%BD%E5%B8%82&amp;ss=7501" xr:uid="{47567B6D-6FB5-480D-8F92-00F0F852E63D}"/>
    <hyperlink ref="R52" r:id="rId185" display="阿布‧辛拜勒的壁畫" xr:uid="{77FBDF42-784F-4210-9A55-266141F91778}"/>
    <hyperlink ref="Q50" r:id="rId186" location="%E8%80%83%E5%8F%A4%E5%AD%B8%E6%9B%B8%E5%BA%AB" display="圖：古代道具的地圖(考古6)" xr:uid="{BFC72E69-3365-4ECB-AC36-F9A102C81435}"/>
    <hyperlink ref="Q51" r:id="rId187" display="http://wiki2.gamer.com.tw/wiki.php?n=7501%3A%E6%94%B8%E9%97%9C%E9%9C%B8%E6%AC%8A%E7%9A%84%E5%A4%A7%E6%88%B0&amp;ss=7501" xr:uid="{EADEC265-2863-49F7-B8DE-DBD50CD580B4}"/>
    <hyperlink ref="Q52" r:id="rId188" display="http://wiki2.gamer.com.tw/wiki.php?n=7501%3A%E7%94%9F%E8%80%85%E4%B9%8B%E8%A1%97" xr:uid="{54160174-F28E-42F1-87D9-D053C1D6E5C2}"/>
    <hyperlink ref="Q49" r:id="rId189" display="http://wiki2.gamer.com.tw/wiki.php?n=7501%3A%E5%9F%8B%E6%B2%92%E7%9A%84%E7%BE%85%E9%A6%AC%E9%81%BA%E8%B7%A1&amp;ss=7501" xr:uid="{B843186D-F8C8-4572-AEA6-2FE34F8F81A6}"/>
    <hyperlink ref="Q55" r:id="rId190" xr:uid="{2D5B0CAA-CBBA-46CE-8166-BFBE201914F8}"/>
    <hyperlink ref="Q54" r:id="rId191" display="http://wiki2.gamer.com.tw/wiki.php?n=7501:%E5%A4%B1%E5%82%B3%E7%9A%84%E6%96%87%E5%AD%97" xr:uid="{18D366AE-1FC4-4EBB-991C-9497E8492383}"/>
    <hyperlink ref="R57" r:id="rId192" display="http://wiki2.gamer.com.tw/wiki.php?n=7501%3A%E6%8E%A2%E7%B4%A2%E7%BE%8E%E7%B4%A2%E4%B8%8D%E9%81%94%E7%B1%B3%E4%BA%9E%E6%96%87%E6%98%8E&amp;ss=7501" xr:uid="{C99B19AB-900F-4E5F-BFFB-F6B79C5B4D61}"/>
    <hyperlink ref="Q57" r:id="rId193" xr:uid="{85288AD2-95EF-43C9-AB44-0EFBFC44BD34}"/>
    <hyperlink ref="Q61" r:id="rId194" display="http://wiki2.gamer.com.tw/wiki.php?n=7501%3A%E7%89%B9%E6%B4%9B%E4%BC%8A&amp;ss=7501" xr:uid="{873A388D-4EAF-4E94-9573-4F63EBB638CA}"/>
    <hyperlink ref="Q60" r:id="rId195" display="http://wiki2.gamer.com.tw/wiki.php?n=7501%3A%E8%AA%BF%E6%9F%A5%E5%90%89%E8%96%A9%E7%9A%84%E9%87%91%E5%AD%97%E5%A1%94" xr:uid="{AE9DBA4B-7A34-43E8-B8CC-EA033D6A607C}"/>
    <hyperlink ref="R60" r:id="rId196" display="https://wiki2.gamer.com.tw/wiki.php?n=7501%3A%E7%A5%9E%E5%97%8E%EF%BC%9F%E6%80%AA%E7%89%A9%E5%97%8E%EF%BC%9F&amp;ss=7501" xr:uid="{6E5C9C6F-0C9B-4DEA-AEB7-240DC221005C}"/>
    <hyperlink ref="Q63" r:id="rId197" display="http://wiki2.gamer.com.tw/wiki.php?n=7501%3A%E7%8F%AD%E8%A5%BF%E4%B9%8B%E6%B7%9A&amp;ss=7501" xr:uid="{1A71284B-ADE2-4E2E-94C9-7B5CF5896B00}"/>
    <hyperlink ref="G82" r:id="rId198" xr:uid="{5FF2F312-442D-466F-9D10-F38711E27095}"/>
    <hyperlink ref="G65" r:id="rId199" display="http://wiki2.gamer.com.tw/wiki.php?n=7501%3A%E4%BA%9E%E7%89%B9%E8%98%AD%E6%8F%90%E6%96%AF%E7%9A%84%E5%AF%B6%E8%97%8F&amp;ss=7501" xr:uid="{268F4BB2-5DC5-4962-BAC7-2EAEEBB75CF0}"/>
    <hyperlink ref="G66" r:id="rId200" display="http://wiki2.gamer.com.tw/wiki.php?n=7501%3A%E7%8E%8B%E5%AE%A4%E7%9A%84%E5%BE%BD%E7%AB%A0&amp;ss=7501" xr:uid="{CA261BD7-9492-448D-9243-81E281AC91AE}"/>
    <hyperlink ref="G70" r:id="rId201" display="http://wiki2.gamer.com.tw/wiki.php?n=7501%3A%E9%9A%B1%E8%97%8F%E5%9C%A8%E8%B1%A1%E5%BD%A2%E6%96%87%E5%AD%97%E4%B8%AD%E7%9A%84%E6%AD%B7%E5%8F%B2&amp;ss=7501" xr:uid="{3F1829BF-C880-438C-A2EA-AEB0E7022F76}"/>
    <hyperlink ref="G71" r:id="rId202" display="http://wiki2.gamer.com.tw/wiki.php?n=7501%3A%E7%BE%85%E8%98%AD%E7%9A%84%E8%99%9F%E8%A7%92&amp;ss=7501" xr:uid="{3E2E6CC6-ABD4-434B-8BBA-4876F941E4FC}"/>
    <hyperlink ref="G69" r:id="rId203" display="http://wiki2.gamer.com.tw/wiki.php?n=7501%3A%E5%82%B3%E8%AA%AA%E4%B9%8B%E7%8E%8B&amp;ss=7501" xr:uid="{D4C4DD49-6B65-4EF9-B7D4-8DC30643E612}"/>
    <hyperlink ref="G73" r:id="rId204" display="http://wiki2.gamer.com.tw/wiki.php?n=7501%3A%E5%B8%95%E9%80%A3%E5%A5%8E%E7%9A%84%E5%A5%B3%E7%8E%8B&amp;ss=7501" xr:uid="{6BFC4556-EC2D-4CC6-8A2A-B56C97CF83B1}"/>
    <hyperlink ref="G76" r:id="rId205" display="http://wiki2.gamer.com.tw/wiki.php?n=7501%3A%E8%BF%AA%E6%9C%97%E9%81%94%E7%88%BE&amp;ss=7501" xr:uid="{DA636416-7EE2-42E7-A2A7-CB5F66BA47B5}"/>
    <hyperlink ref="G75" r:id="rId206" display="http://wiki2.gamer.com.tw/wiki.php?n=7501%3A%E7%9F%A5%E6%80%A7%E7%9A%84%E7%BE%8E%E5%A5%B3&amp;ss=7501" xr:uid="{3058D6BB-9A16-463C-8D28-9245FF8C109A}"/>
    <hyperlink ref="G77" r:id="rId207" display="http://wiki2.gamer.com.tw/wiki.php?n=7501%3A%E6%9C%AA%E7%9F%A5%E7%94%9F%E7%89%A9%E7%9A%84%E9%9B%95%E5%83%8F&amp;ss=7501" xr:uid="{34E5FA70-80A6-4567-9053-0216D762F0DC}"/>
    <hyperlink ref="G81" r:id="rId208" display="http://wiki2.gamer.com.tw/wiki.php?n=7501%3A%E9%84%AD%E5%92%8C%E8%88%B9%E9%9A%BB%E7%9A%84%E5%A4%A7%E5%B0%8F&amp;ss=7501" xr:uid="{171C49BB-569B-485F-86AF-4C6DDF7DA4E6}"/>
    <hyperlink ref="G80" r:id="rId209" display="http://wiki2.gamer.com.tw/wiki.php?n=7501%3A%E9%98%BF%E8%8C%B2%E7%89%B9%E5%85%8B%E4%BA%BA%E5%92%8C%E9%BB%91%E6%9B%9C%E7%9F%B3&amp;ss=7501" xr:uid="{7F25B484-9F61-45FF-B989-C037002E79F8}"/>
    <hyperlink ref="G79" r:id="rId210" display="http://wiki2.gamer.com.tw/wiki.php?n=7501%3A%E5%8F%A4%E4%BB%A3%E4%B9%8B%E8%AC%8E&amp;ss=7501" xr:uid="{BD9F6A35-E370-47B2-8E49-00E0380CDBB8}"/>
    <hyperlink ref="G67" r:id="rId211" display="http://wiki2.gamer.com.tw/wiki.php?n=7501:%E4%BF%84%E7%BE%85%E6%96%AF%E7%9A%87%E5%B8%9D%E5%BE%B9%E5%BA%95%E8%AA%BF%E6%9F%A5" xr:uid="{0170C155-0C85-4E96-BEFC-7CFC3DC3A6F8}"/>
    <hyperlink ref="G68" r:id="rId212" xr:uid="{B3885BE0-184F-45E9-A477-7D0647DC2A6F}"/>
    <hyperlink ref="G72" r:id="rId213" xr:uid="{5F0DDE08-A701-4B9D-838D-9C9684472926}"/>
    <hyperlink ref="G74" r:id="rId214" xr:uid="{C4927B8D-F042-43C1-A395-AEAB3A202A4A}"/>
    <hyperlink ref="R66" r:id="rId215" display="http://wiki2.gamer.com.tw/wiki.php?n=7501%3A%E6%9C%AA%E7%AB%9F%E7%9A%84%E5%A4%A2&amp;ss=7501" xr:uid="{B2C47310-B0BD-458C-AC69-E463CC4AE1BD}"/>
    <hyperlink ref="Q66" r:id="rId216" xr:uid="{21886FF0-CE83-4466-89B4-580E3CAB0EE0}"/>
    <hyperlink ref="Q65" r:id="rId217" display="海平面下的沉默之都(亞特蘭提斯系列)" xr:uid="{69A2E728-76CB-445B-AA6B-262509448D3B}"/>
    <hyperlink ref="Q67" r:id="rId218" display="http://wiki2.gamer.com.tw/wiki.php?n=7501:%E9%81%8E%E5%BE%80%E6%AD%B2%E6%9C%88%E7%9A%84%E6%95%85%E4%BA%8B" xr:uid="{4B3D9BB5-D728-43E4-A4BF-DEA7A84E01B8}"/>
    <hyperlink ref="Q70" r:id="rId219" xr:uid="{3C6A5347-7688-4733-B3D3-4C82A402F414}"/>
    <hyperlink ref="Q71" r:id="rId220" display="帕拉丁‧奧利維耶(羅蘭的號角系列)" xr:uid="{27141EC3-44C4-44BD-BC5D-D6B020929806}"/>
    <hyperlink ref="Q73" r:id="rId221" display="http://wiki2.gamer.com.tw/wiki.php?n=7501%3A%E6%98%9F%E4%B9%8B%E6%88%B0%E7%88%AD&amp;ss=7501" xr:uid="{7EAFB1F3-9B60-454C-B7A5-1463971E80C1}"/>
    <hyperlink ref="Q76" r:id="rId222" display="聖騎士之劍(騎士中的騎士系列)" xr:uid="{DC45B940-1489-429D-9CD8-8E1E4D0324DF}"/>
    <hyperlink ref="Q79" r:id="rId223" xr:uid="{BCF9373A-7BFB-4922-8538-A48B04EF0AF7}"/>
    <hyperlink ref="Q80" r:id="rId224" xr:uid="{40CA0D9A-79FB-4094-95F2-88CA8ACE3D06}"/>
    <hyperlink ref="Q78" r:id="rId225" xr:uid="{078E8A81-D683-494F-9D92-15C6F094C013}"/>
    <hyperlink ref="R82" r:id="rId226" xr:uid="{C2FC6DF8-B003-4FD8-9E01-B2F132F4BEA6}"/>
    <hyperlink ref="Q82" r:id="rId227" xr:uid="{048BB36D-3E2E-419F-B59A-DE341E7F52FD}"/>
    <hyperlink ref="G86" r:id="rId228" display="http://wiki2.gamer.com.tw/wiki.php?n=7501%3A%E5%90%88%E7%90%86%E7%9A%84%E7%B5%B1%E6%B2%BB%E6%88%B0%E7%95%A5&amp;ss=7501" xr:uid="{BA65FF72-2AB0-44F1-9887-C44DD2A48A82}"/>
    <hyperlink ref="G85" r:id="rId229" display="http://wiki2.gamer.com.tw/wiki.php?n=7501%3A%E5%A4%A7%E5%B8%9D%E7%9A%84%E9%80%B8%E8%81%9E&amp;ss=7501" xr:uid="{3F3665D4-9EC2-4D63-ACFD-03AF4B03B686}"/>
    <hyperlink ref="G84" r:id="rId230" display="http://wiki2.gamer.com.tw/wiki.php?n=7501:%E9%81%8A%E7%89%A7%E6%B0%91%E6%97%8F%E7%9A%84%E4%BD%8F%E5%B1%85" xr:uid="{6C45D285-CF57-4DA9-9382-DA36F50EF672}"/>
    <hyperlink ref="R86" r:id="rId231" xr:uid="{32A13007-A5EA-4427-973E-FC8591B27CAA}"/>
    <hyperlink ref="Q86" r:id="rId232" xr:uid="{69295FD1-65C6-4134-ACA3-609E2DC3E923}"/>
    <hyperlink ref="Q84" r:id="rId233" xr:uid="{9C1E0113-84EA-44BB-B051-F072D9B7EB2A}"/>
    <hyperlink ref="Q92" r:id="rId234" display="http://wiki2.gamer.com.tw/wiki.php?n=7501%3A%E6%9C%AA%E7%AB%9F%E7%9A%84%E5%A4%A2&amp;ss=7501" xr:uid="{729C2071-E563-4B39-899C-81E6C2738C9C}"/>
    <hyperlink ref="Q93" r:id="rId235" xr:uid="{78F920D9-6991-43AD-8632-14B28F5516A5}"/>
    <hyperlink ref="G89" r:id="rId236" location="%E7%B6%AD%E9%81%94%E8%99%9F" xr:uid="{F6135DFB-E87C-4330-B4E2-B3EDE4B0D4D2}"/>
    <hyperlink ref="G88" r:id="rId237" xr:uid="{B6AB196E-45FE-48F9-A656-3BD79D0417BC}"/>
    <hyperlink ref="G95" r:id="rId238" xr:uid="{E7EDE1C1-3B12-4FDC-8461-DE304CFC5F09}"/>
    <hyperlink ref="G92" r:id="rId239" display="http://wiki2.gamer.com.tw/wiki.php?n=7501%3A%E5%81%89%E6%A5%AD%E7%9A%84%E5%85%88%E9%A9%85%E8%80%85&amp;ss=7501" xr:uid="{D9C18C4E-1D12-4DB2-92B7-0F4DA3D150A9}"/>
    <hyperlink ref="G94" r:id="rId240" display="http://wiki2.gamer.com.tw/wiki.php?n=7501%3A%E9%90%B5%E4%B9%8B%E5%9C%8B&amp;ss=7501" xr:uid="{A9BE5314-D72B-4657-AD5D-78E46001C62D}"/>
    <hyperlink ref="G96" r:id="rId241" xr:uid="{55741D0F-007B-4F9B-879B-C42EB658FC2E}"/>
    <hyperlink ref="G93" r:id="rId242" xr:uid="{EF0B1514-B69A-4BA7-8785-84465B88361B}"/>
    <hyperlink ref="G110" r:id="rId243" location="%E6%B2%89%E8%88%B9%E7%99%BC%E7%8F%BE%E7%89%A9" xr:uid="{A0429494-8F78-4E78-AC86-72F7E6D4E384}"/>
    <hyperlink ref="G107" r:id="rId244" xr:uid="{786090B5-C1C2-4BCC-B18F-29949C6680DF}"/>
    <hyperlink ref="G108" r:id="rId245" display="http://wiki2.gamer.com.tw/wiki.php?n=7501:%E6%B7%A1%E6%B0%B4%E5%91%A8%E9%82%8A%E7%9A%84%E5%AE%89%E5%85%A8%E8%AA%BF%E6%9F%A5" xr:uid="{83160EEE-84FE-473F-8281-0F6CD4E34713}"/>
    <hyperlink ref="G99" r:id="rId246" display="http://wiki2.gamer.com.tw/wiki.php?n=7501%3A%E9%98%BF%E8%8C%B2%E7%89%B9%E5%85%8B%E6%88%B0%E5%A3%AB%E7%9A%84%E6%88%B0%E9%AC%A5%E6%B3%95&amp;ss=7501" xr:uid="{AEEEC637-FE58-472D-A1CB-2FF0405370EB}"/>
    <hyperlink ref="G103" r:id="rId247" location="發現物沉船" display="視認５：沉船打撈" xr:uid="{38130F9C-EB4F-4525-A0C5-FC7CEFF29B9C}"/>
    <hyperlink ref="G102" r:id="rId248" display="http://wiki2.gamer.com.tw/wiki.php?n=7501%3A%E6%B8%A1%E6%B5%B7%E7%9A%84%E9%9D%9E%E6%B4%B2%E4%BA%BA&amp;ss=7501" xr:uid="{FFFE4C93-5F5C-40D5-A72F-6586AD1BAC9B}"/>
    <hyperlink ref="G104" r:id="rId249" display="http://wiki2.gamer.com.tw/wiki.php?n=7501%3A%E5%85%8B%E9%87%8C%E7%89%B9%E5%B3%B6%E7%9A%84%E5%82%B3%E8%AA%AA&amp;ss=7501" xr:uid="{D5018FE7-B675-4673-842A-C82F985C9B87}"/>
    <hyperlink ref="G109" r:id="rId250" display="http://wiki2.gamer.com.tw/wiki.php?n=7501%3A%E5%8F%A4%E4%BB%A3%E7%9A%84%E7%A6%81%E6%9B%B8&amp;ss=7501" xr:uid="{D343DDCD-F3F1-4754-80E8-07BE687D7939}"/>
    <hyperlink ref="G101" r:id="rId251" display="http://wiki2.gamer.com.tw/wiki.php?n=7501:%E6%AD%BB%E4%B8%8D%E4%BA%86%E7%9A%84%E4%BA%BA%E7%9A%84%E5%82%B3%E8%AA%AA" xr:uid="{8EA3FD6D-30A7-456B-B2A2-DA5A4DBDFA57}"/>
    <hyperlink ref="G106" r:id="rId252" display="http://wiki2.gamer.com.tw/wiki.php?n=7501:%E4%B8%96%E7%95%8C%E4%B9%8B%E7%92%B0" xr:uid="{D61DF556-C33D-413C-B493-E2E1EEA90854}"/>
    <hyperlink ref="G100" r:id="rId253" xr:uid="{6027FFD6-FB05-404B-B538-0C01A5F9C215}"/>
    <hyperlink ref="G105" r:id="rId254" xr:uid="{7BB006E8-C4F0-401D-8D24-46DD42C50340}"/>
    <hyperlink ref="R101" r:id="rId255" display="http://wiki2.gamer.com.tw/wiki.php?n=7501:%E5%8F%A4%E5%B8%8C%E8%87%98%E6%9C%80%E8%91%97%E5%90%8D%E7%9A%84%E5%8F%B2%E8%A9%A9" xr:uid="{D21AEE0F-9EDB-4212-BFE4-209E21DBB668}"/>
    <hyperlink ref="Q104" r:id="rId256" xr:uid="{BCCEFE91-1222-46B0-9AE8-5FB56208A99C}"/>
    <hyperlink ref="Q106" r:id="rId257" display="http://wiki2.gamer.com.tw/wiki.php?n=7501:%E6%96%87%E8%98%AD%E4%B9%8B%E8%A9%A9" xr:uid="{5145903D-298D-41D9-A3BF-F0402AAE153C}"/>
    <hyperlink ref="G114" r:id="rId258" xr:uid="{972C5370-EA14-446A-B94D-DAFD28114AC7}"/>
    <hyperlink ref="G112" r:id="rId259" display="http://wiki2.gamer.com.tw/wiki.php?n=7501%3A%E7%B2%97%E6%9A%B4%E9%A8%8E%E5%A3%AB%E5%88%97%E5%82%B3&amp;ss=7501" xr:uid="{76CC091C-C639-4A9F-B008-6B1A8FFAD628}"/>
    <hyperlink ref="G111" r:id="rId260" display="http://wiki2.gamer.com.tw/wiki.php?n=7501:%E5%8F%A4%E4%BB%A3%E7%9A%84%E5%A4%A7%E5%BD%97%E6%98%9F" xr:uid="{C73019CF-E2B6-4CBA-A570-DB78120A18CE}"/>
    <hyperlink ref="G113" r:id="rId261" display="http://wiki2.gamer.com.tw/wiki.php?n=7501:%E5%81%8F%E9%9B%A2%E9%81%8E%E5%8E%BB%E6%9B%B8%E7%B1%8D" xr:uid="{719866D8-2486-4863-A749-AC02420B4446}"/>
    <hyperlink ref="G115" r:id="rId262" xr:uid="{5EA0C9FB-444F-4A92-890A-FEF63319DB0D}"/>
    <hyperlink ref="G116" r:id="rId263" display="https://wiki2.gamer.com.tw/wiki.php?n=7501%3A%E6%BC%A9%E6%B8%A6%E5%9C%96%E6%A1%88%E7%9A%84%E5%9C%9F%E5%99%A8&amp;ss=7501" xr:uid="{223021F0-1861-409A-B332-4BB6B598BD4C}"/>
    <hyperlink ref="Q114" r:id="rId264" display="http://wiki2.gamer.com.tw/wiki.php?n=7501%3A%E3%80%8C%E5%A4%A7%E5%B7%9D%E3%80%8D%E4%B9%8B%E5%90%8D%E7%9A%84%E6%B2%B3%E5%B7%9D&amp;ss=7501" xr:uid="{3FC96917-A21D-4E5E-9484-021920E78D50}"/>
    <hyperlink ref="Q113" r:id="rId265" display="http://wiki2.gamer.com.tw/wiki.php?n=7501:%E9%81%8E%E5%BE%80%E6%AD%B2%E6%9C%88%E7%9A%84%E6%95%85%E4%BA%8B" xr:uid="{5EE25063-662D-423B-B1D7-1F7FF5B0F5DB}"/>
    <hyperlink ref="Q115" r:id="rId266" display="http://wiki2.gamer.com.tw/wiki.php?n=7501:%E6%B5%B7%E8%A7%92" xr:uid="{46ABAEE3-475A-4118-A2BB-D8B9562F1EEF}"/>
    <hyperlink ref="Q116" r:id="rId267" display="https://wiki2.gamer.com.tw/wiki.php?n=7501%3A%E4%BD%8D%E6%96%BC%E6%B2%B3%E5%8F%A3%E7%9A%84%E5%B3%B6&amp;ss=7501" xr:uid="{FBCE7754-3247-42C4-A19E-51F2C842F516}"/>
    <hyperlink ref="G120" r:id="rId268" xr:uid="{4E237034-6D67-4902-953E-F2012CC1F380}"/>
    <hyperlink ref="G122" r:id="rId269" xr:uid="{9DC34220-21D1-495C-8C29-07F5BBA067AF}"/>
    <hyperlink ref="G118" r:id="rId270" display="http://wiki2.gamer.com.tw/wiki.php?n=7501%3A%E6%9C%AB%E4%BB%A3%E5%B8%9D%E7%8E%8B&amp;ss=7501" xr:uid="{0BCCFACC-3960-4C61-AF92-A586D3E0A373}"/>
    <hyperlink ref="G119" r:id="rId271" display="http://wiki2.gamer.com.tw/wiki.php?n=7501%3A%E7%8E%8B%E6%97%8F%E4%B9%8B%E8%A1%80%E8%88%87%E7%9C%BE%E7%A5%9E%E4%B9%8B%E5%AE%88%E8%AD%B7&amp;ss=7501" xr:uid="{1FABF2A3-4E64-49B3-80A9-C59C6C06F257}"/>
    <hyperlink ref="G121" r:id="rId272" display="http://wiki2.gamer.com.tw/wiki.php?n=7501%3A%E7%8D%A8%E7%9C%BC%E8%99%8E&amp;ss=7501" xr:uid="{E44E671F-856A-4CEB-9A1E-0F4D93BC3FB7}"/>
    <hyperlink ref="Q119" r:id="rId273" display="http://wiki2.gamer.com.tw/wiki.php?n=7501%3A%E6%98%9F%E4%B9%8B%E6%88%B0%E7%88%AD&amp;ss=7501" xr:uid="{9BCEA8D6-E555-47A5-9DA9-2DC2A595BAD0}"/>
    <hyperlink ref="Q120" r:id="rId274" display="枷耶的紀錄" xr:uid="{1F775C38-1DF2-4180-9489-9181F8FDCFE0}"/>
    <hyperlink ref="G124" r:id="rId275" display="http://wiki2.gamer.com.tw/wiki.php?n=7501%3A%E8%A5%BF%E8%87%BA%E7%9A%84%E5%8F%A4%E6%96%87%E6%9B%B8&amp;ss=7501" xr:uid="{E9D7D694-FD0F-4E7A-A238-B381C3D2F45E}"/>
    <hyperlink ref="G125" r:id="rId276" display="http://wiki2.gamer.com.tw/wiki.php?n=7501%3A%E4%B8%8D%E6%9C%83%E9%A3%9B%E7%9A%84%E9%B3%A5&amp;ss=7501" xr:uid="{A9A32517-5C6D-435F-8FE2-C74F5CE52F5E}"/>
    <hyperlink ref="G130" r:id="rId277" display="http://wiki2.gamer.com.tw/wiki.php?n=7501%3A%E7%BE%8E%E7%B4%A2%E4%B8%8D%E9%81%94%E7%B1%B3%E4%BA%9E%E7%9A%84%E7%9F%B3%E5%83%8F&amp;ss=7501" xr:uid="{D6718369-A04B-4BAB-91F5-68D14A317EC8}"/>
    <hyperlink ref="G132" r:id="rId278" display="http://wiki2.gamer.com.tw/wiki.php?n=7501%3A%E5%A4%A7%E5%B8%9D%E7%9A%84%E6%AD%B8%E5%AE%BF&amp;ss=7501" xr:uid="{21ED076B-7030-47EE-AA77-7929274D53B4}"/>
    <hyperlink ref="G131" r:id="rId279" display="http://wiki2.gamer.com.tw/wiki.php?n=7501%3A%E7%81%AB%E6%B2%89%E7%9D%A1%E7%9A%84%E5%9C%B0%E6%96%B9&amp;ss=7501" xr:uid="{F6C83B3F-EF90-4C4A-91A0-1B58A67100EA}"/>
    <hyperlink ref="G129" r:id="rId280" xr:uid="{E785F595-33E2-4654-864C-39DA057F9A1E}"/>
    <hyperlink ref="G126" r:id="rId281" xr:uid="{A341D9B8-D8DC-4E6A-8BF3-C1FF57D52675}"/>
    <hyperlink ref="G127" r:id="rId282" xr:uid="{84F072EC-F4B6-4A7A-A082-4CE69E611DEA}"/>
    <hyperlink ref="G128" r:id="rId283" xr:uid="{28047005-17AC-4ECA-AAC3-0AB312D47D76}"/>
    <hyperlink ref="Q125" r:id="rId284" xr:uid="{E6A9FBFF-DEE6-4C6C-8FEE-7DA4266408B4}"/>
    <hyperlink ref="Q128" r:id="rId285" xr:uid="{88E4D5B3-EBBB-45FE-AABD-089559542E86}"/>
    <hyperlink ref="Q127" r:id="rId286" location="%E9%81%BA%E8%B7%A1%E7%99%BC%E7%8F%BE%E7%89%A9" xr:uid="{317EB072-6BCE-4217-A267-AC68D6E63F5B}"/>
    <hyperlink ref="Q132" r:id="rId287" display="http://wiki2.gamer.com.tw/wiki.php?n=7501%3A%E5%A4%A7%E5%B8%9D%E7%9A%84%E9%80%B8%E8%81%9E&amp;ss=7501" xr:uid="{E77738E4-43C7-44CE-9BE0-E79330359D16}"/>
    <hyperlink ref="Q133" r:id="rId288" display="望星島(復活節島系列)" xr:uid="{95995B40-B095-4B2A-96B4-2820FB51F6DC}"/>
    <hyperlink ref="Q131" r:id="rId289" xr:uid="{E3594160-4F97-4CAB-87A1-7BAEC3333CE6}"/>
    <hyperlink ref="Q136" r:id="rId290" xr:uid="{1CB1477D-E25D-420D-87CB-2837CCA88C32}"/>
    <hyperlink ref="Q139" r:id="rId291" display="http://wiki2.gamer.com.tw/wiki.php?n=7501:%E5%A0%86%E7%9F%B3%E4%B9%8B%E9%83%BD" xr:uid="{E31E0542-8BA5-4AFF-8A25-182A46F2307F}"/>
    <hyperlink ref="Q140" r:id="rId292" xr:uid="{02E2BA8C-42BE-4E88-A644-80C9566B7324}"/>
    <hyperlink ref="G136" r:id="rId293" xr:uid="{03A432A3-6B8D-4D13-9245-6F5837E4B0FF}"/>
    <hyperlink ref="G135" r:id="rId294" xr:uid="{E73315B1-0096-46EA-8204-0DBE97D6A019}"/>
    <hyperlink ref="G142" r:id="rId295" xr:uid="{4DA3B13B-D242-4063-AFB9-2E0F50A9B110}"/>
    <hyperlink ref="G139" r:id="rId296" display="http://wiki2.gamer.com.tw/wiki.php?n=7501:%E9%9C%87%E9%9F%BF%E9%81%BA%E8%B7%A1%E7%9A%84%E7%9F%B3%E9%9F%B3" xr:uid="{D2FA6DD9-F1E4-4D12-BEE9-E7DC167DACC4}"/>
    <hyperlink ref="G140" r:id="rId297" xr:uid="{3B8D0002-B8C5-4248-AF41-4975D1D01526}"/>
    <hyperlink ref="G141" r:id="rId298" location="發現物沉船" display="視認４：沉船打撈" xr:uid="{F3A37F8E-34DC-4873-BBDD-C19F7D84817B}"/>
    <hyperlink ref="G133" r:id="rId299" location="級別13" display="http://wiki2.gamer.com.tw/wiki.php?n=7501%3A%E8%80%83%E5%8F%A4%E5%AD%B8%E5%9C%B0%E5%9C%96 - 級別13" xr:uid="{A1C1BB55-1C27-4952-9B2B-93496E1F24A8}"/>
    <hyperlink ref="G137" r:id="rId300" display="http://wiki2.gamer.com.tw/wiki.php?n=7501%3A%E9%81%8A%E7%89%A7%E6%B0%91%E6%97%8F%E7%9A%84%E8%A5%BF%E9%80%B2&amp;ss=7501" xr:uid="{434A825F-3E46-4012-9D5B-12B3F8E3DE39}"/>
    <hyperlink ref="G134" r:id="rId301" xr:uid="{B02DA17A-182A-4834-A34E-40EBB458F6E4}"/>
    <hyperlink ref="G144" r:id="rId302" xr:uid="{A3E8CF6C-A34A-46F0-904D-D74B721A630A}"/>
    <hyperlink ref="G143" r:id="rId303" location="%E8%80%83%E5%8F%A4%E5%AD%B8%E5%9C%B0%E5%9C%96" xr:uid="{0C3FFEB0-6581-46D4-9861-6E380C8F93B4}"/>
    <hyperlink ref="Q143" r:id="rId304" display="http://wiki2.gamer.com.tw/wiki.php?n=7501%3A%E6%9F%93%E8%A1%80%E7%9A%84%E5%BB%BA%E5%9C%8B%E8%80%85&amp;ss=7501" xr:uid="{2872799C-22CF-449B-A674-72467361E828}"/>
    <hyperlink ref="G150" r:id="rId305" xr:uid="{2D98B5EA-A228-422E-AC55-3955D29825E1}"/>
    <hyperlink ref="G146" r:id="rId306" display="http://wiki2.gamer.com.tw/wiki.php?n=7501%3A%E5%8D%97%E9%82%8A%E5%A4%A7%E9%99%B8%E7%9A%84%E7%94%9F%E6%B4%BB%E6%83%85%E6%B3%81&amp;ss=7501" xr:uid="{90C4B210-5156-4D25-A163-496A2DE39930}"/>
    <hyperlink ref="G148" r:id="rId307" display="http://wiki2.gamer.com.tw/wiki.php?n=7501%3A%E4%BB%A5%E5%89%8D%E5%B0%B1%E6%9C%89%E7%9A%84%E9%AB%98%E6%80%A7%E8%83%BD%E8%88%B9%E9%9A%BB&amp;ss=7501" xr:uid="{9E504631-E9A1-4545-8945-B0A2B4BA9CFA}"/>
    <hyperlink ref="G147" r:id="rId308" display="http://wiki2.gamer.com.tw/wiki.php?n=7501%3A%E4%BC%8A%E6%96%AF%E8%98%AD%E7%9A%84%E7%8E%8B%E5%88%B6&amp;ss=7501" xr:uid="{616CFC1A-06B1-40C0-B41D-31402A7BF040}"/>
    <hyperlink ref="G151" r:id="rId309" display="http://wiki2.gamer.com.tw/wiki.php?n=7501%3A%E9%BA%B5%E5%8C%85%E8%88%87%E9%A6%AC%E6%88%B2&amp;ss=7501" xr:uid="{38FCD73F-9FD3-4DFC-B9CA-B6ECB5386109}"/>
    <hyperlink ref="G149" r:id="rId310" xr:uid="{6F76EB56-AAF5-4778-BA75-0100852FBF83}"/>
    <hyperlink ref="G152" r:id="rId311" xr:uid="{C6BE3E72-8C46-42F5-B560-D5F41B99CD0D}"/>
    <hyperlink ref="Q151" r:id="rId312" display="http://wiki2.gamer.com.tw/wiki.php?n=7501%3A%E5%9F%8B%E6%B2%92%E7%9A%84%E7%BE%85%E9%A6%AC%E9%81%BA%E8%B7%A1&amp;ss=7501" xr:uid="{81FC35FE-5721-4567-B7D9-2702E82FD6D0}"/>
    <hyperlink ref="Q150" r:id="rId313" xr:uid="{7A1954B6-36A9-4B09-B675-4D958F019A39}"/>
    <hyperlink ref="Q149" r:id="rId314" xr:uid="{A2943F4E-C61C-4D56-82E8-27FE7B3A6CBA}"/>
    <hyperlink ref="G154" r:id="rId315" location="發現物沉船" display="視認５：沉船打撈" xr:uid="{5F8F5342-79EA-4789-B8A5-ABC9198129A0}"/>
    <hyperlink ref="G155" r:id="rId316" location="發現物沉船" display="視認５：沉船打撈" xr:uid="{D76C386D-5AEB-4598-9FAC-18F5E56FD52E}"/>
    <hyperlink ref="G157" r:id="rId317" display="http://wiki2.gamer.com.tw/wiki.php?n=7501:%E5%90%8D%E7%95%99%E5%8D%83%E5%8F%B2%E4%B9%8B%E5%90%8D%E5%93%81" xr:uid="{95A44170-02FF-4D0C-863C-7BF69DA9C309}"/>
    <hyperlink ref="G156" r:id="rId318" display="http://wiki2.gamer.com.tw/wiki.php?n=7501:%E9%81%A0%E5%BE%81%E5%8F%B2%E8%A9%A9" xr:uid="{FA1B6400-E5BE-4100-B8D4-D1D42B0E2EF5}"/>
    <hyperlink ref="Q157" r:id="rId319" display="http://wiki2.gamer.com.tw/wiki.php?n=7501:%E6%B2%89%E7%9D%A1%E6%96%BC%E5%9C%9F%E4%B8%AD%E7%9A%84%E5%A0%86%E5%A1%8A" xr:uid="{E3A73C17-FF54-4073-BAC7-4B72854CBE25}"/>
    <hyperlink ref="Q156" r:id="rId320" display="http://wiki2.gamer.com.tw/wiki.php?n=7501:%E9%81%8E%E5%BE%80%E6%AD%B2%E6%9C%88%E7%9A%84%E6%95%85%E4%BA%8B" xr:uid="{123700D8-344F-41FC-A02A-728FF7FAC624}"/>
    <hyperlink ref="G171" r:id="rId321" xr:uid="{F489E007-5764-4C88-B3CF-561AF0751BC1}"/>
    <hyperlink ref="G175" r:id="rId322" display="http://wiki2.gamer.com.tw/wiki.php?n=7501:%E5%8F%AF%E7%96%91%E7%9A%84%E5%A8%83%E5%A8%83" xr:uid="{92ACAF04-704F-42F9-A3D4-61C46B6DF72E}"/>
    <hyperlink ref="G177" r:id="rId323" display="http://wiki2.gamer.com.tw/wiki.php?n=7501:%E5%AD%B8%E5%95%8F%E4%B9%8B%E7%A5%9E" xr:uid="{E0F7E9D5-54B3-4053-88C5-A5F4500A8AB3}"/>
    <hyperlink ref="G160" r:id="rId324" display="http://wiki2.gamer.com.tw/wiki.php?n=7501%3A%E5%8F%A4%E5%9F%83%E5%8F%8A%E8%AA%9E%E7%9A%84%E7%A0%94%E7%A9%B6&amp;ss=7501" xr:uid="{EA8465EE-DB7F-4731-B87F-AA0C7438F03B}"/>
    <hyperlink ref="G163" r:id="rId325" location="發現物沉船" display="視認４：沉船打撈" xr:uid="{9AC6757D-B493-4DD8-9D03-AC4F13C6B043}"/>
    <hyperlink ref="G162" r:id="rId326" location="發現物沉船" display="視認４：沉船打撈" xr:uid="{3C460783-063A-41D7-AE5E-75D66FC6D122}"/>
    <hyperlink ref="G161" r:id="rId327" display="http://wiki2.gamer.com.tw/wiki.php?n=7501%3A%E6%BD%94%E8%AB%BE%E6%AF%94%E9%9B%85%E7%9A%84%E5%B0%8F%E5%8A%8D&amp;ss=7501" xr:uid="{204D4A17-00C9-40A1-B939-5EC3EF8AE432}"/>
    <hyperlink ref="G166" r:id="rId328" display="http://wiki2.gamer.com.tw/wiki.php?n=7501%3A%E5%B8%95%E9%80%A3%E5%A5%8E%E4%B9%8B%E7%8E%8B&amp;ss=7501" xr:uid="{6C173803-D4F2-4DCF-B04A-8901152AA4A6}"/>
    <hyperlink ref="G167" r:id="rId329" display="http://wiki2.gamer.com.tw/wiki.php?n=7501%3A%E4%BA%9E%E6%AD%B7%E5%B1%B1%E5%A4%A7%E6%88%B0%E5%BD%B9&amp;ss=7501" xr:uid="{2BF30C56-5E55-4545-B7D3-578B1CE3DD26}"/>
    <hyperlink ref="G168" r:id="rId330" display="http://wiki2.gamer.com.tw/wiki.php?n=7501%3A%E5%87%B1%E6%92%92%E5%A4%A7%E5%B8%9D%E7%9A%84%E5%AF%B6%E5%8A%8D&amp;ss=7501" xr:uid="{8D2C16ED-26BA-4634-9D07-90E0C62114E1}"/>
    <hyperlink ref="G173" r:id="rId331" location="發現物沉船" display="視認４：沉船打撈" xr:uid="{8B1CDCE5-239C-4CED-BDE2-50D75E3FF62A}"/>
    <hyperlink ref="G178" r:id="rId332" location="發現物沉船" display="視認５：沉船打撈" xr:uid="{14054018-631D-4D2B-AD2B-2E843FD74B4B}"/>
    <hyperlink ref="G176" r:id="rId333" location="級別11" display="http://wiki2.gamer.com.tw/wiki.php?n=7501%3A%E8%80%83%E5%8F%A4%E5%AD%B8%E5%9C%B0%E5%9C%96 - 級別11" xr:uid="{9445AFC9-45F7-4DBD-A27A-E7FB995FF4B1}"/>
    <hyperlink ref="G172" r:id="rId334" display="http://wiki2.gamer.com.tw/wiki.php?n=7501%3A%E7%83%8F%E7%88%BE%E7%9A%84%E6%A6%AE%E8%8F%AF&amp;ss=7501" xr:uid="{22703852-5829-4974-B8E1-9B5AF4225AA9}"/>
    <hyperlink ref="G174" r:id="rId335" location="級別9" display="http://wiki2.gamer.com.tw/wiki.php?n=7501%3A%E8%80%83%E5%8F%A4%E5%AD%B8%E5%9C%B0%E5%9C%96 - 級別9" xr:uid="{9DE327AA-6874-4F17-8E70-181CB7EBFEF2}"/>
    <hyperlink ref="G165" r:id="rId336" display="http://wiki2.gamer.com.tw/wiki.php?n=7501%3A%E5%8F%A4%E4%BB%A3%E7%9A%84%E6%88%B0%E5%A3%AB%E5%80%91&amp;ss=7501" xr:uid="{6C93A8B0-86C0-4B93-9E1E-D51D66C28C7C}"/>
    <hyperlink ref="G164" r:id="rId337" xr:uid="{51A26D09-ADED-46F5-A18D-7704E96CBB85}"/>
    <hyperlink ref="G169" r:id="rId338" xr:uid="{81D9A6BF-4D0D-431F-9879-CEF0C702E8C6}"/>
    <hyperlink ref="G170" r:id="rId339" xr:uid="{09B83135-C838-476A-9B5D-B62D7C93F5B8}"/>
    <hyperlink ref="Q161" r:id="rId340" xr:uid="{7B7EC222-93DF-46B7-AF84-B3651B3F208A}"/>
    <hyperlink ref="R161" r:id="rId341" xr:uid="{3C3EF137-15A4-4B4B-AFA1-055043A16071}"/>
    <hyperlink ref="Q166" r:id="rId342" display="http://wiki2.gamer.com.tw/wiki.php?n=7501%3A%E6%98%9F%E4%B9%8B%E6%88%B0%E7%88%AD&amp;ss=7501" xr:uid="{EB5D7A96-2A4A-4280-AF9E-4D4140AED074}"/>
    <hyperlink ref="R168" r:id="rId343" display="http://wiki2.gamer.com.tw/wiki.php?n=7501%3A%E5%9F%8B%E6%B2%92%E7%9A%84%E7%BE%85%E9%A6%AC%E9%81%BA%E8%B7%A1&amp;ss=7501" xr:uid="{7AC312BD-D877-48D7-B0FD-78DE15427B6E}"/>
    <hyperlink ref="Q168" r:id="rId344" xr:uid="{4E966380-3FC3-4949-AB63-5169F5B56391}"/>
    <hyperlink ref="Q169" r:id="rId345" display="http://wiki2.gamer.com.tw/wiki.php?n=7501:%E9%87%91%E5%AD%97%E5%A1%94%E5%BB%BA%E9%80%A0%E7%9B%B8%E9%97%9C%E8%80%83%E5%AF%9F" xr:uid="{25534085-9805-49A5-BB99-0276C0E0EF9E}"/>
    <hyperlink ref="Q172" r:id="rId346" display="http://wiki2.gamer.com.tw/wiki.php?n=7501%3A%E5%8F%A4%E4%BB%A3%E7%BE%8E%E7%B4%A2%E4%B8%8D%E9%81%94%E7%B1%B3%E4%BA%9E%E7%9A%84%E9%83%BD%E5%B8%82&amp;ss=7501" xr:uid="{80F0DBBF-A04B-460B-ABEF-8AB13B678352}"/>
    <hyperlink ref="Q171" r:id="rId347" xr:uid="{F9DF110B-D9CE-4AC7-951A-DE3E54FA49F6}"/>
    <hyperlink ref="Q176" r:id="rId348" display="http://wiki2.gamer.com.tw/wiki.php?n=7501%3A%E6%B2%92%E6%B0%B4%E7%9A%84%E6%96%87%E6%98%8E&amp;ss=7501" xr:uid="{76988CE5-E8FA-4B45-A740-669E33125650}"/>
    <hyperlink ref="Q175" r:id="rId349" display="http://wiki2.gamer.com.tw/wiki.php?n=7501:%E5%AE%89%E5%9C%B0%E6%96%AF%E7%9A%84%E5%A4%A7%E5%9C%B0%E6%AF%8D%E7%A5%9E" xr:uid="{B4D8C023-5964-4A61-97FF-FA24679C350C}"/>
    <hyperlink ref="R175" r:id="rId350" display="http://wiki2.gamer.com.tw/wiki.php?n=7501:%E5%9F%83%E5%8F%8A%E5%A5%B3%E7%A5%9E" xr:uid="{A5AD9D51-485D-46F5-A2C3-0BB7C4B9AE9C}"/>
    <hyperlink ref="Q180" r:id="rId351" display="http://wiki2.gamer.com.tw/wiki.php?n=7501%3A%E5%8F%A4%E4%BB%A3%E6%B3%A2%E6%96%AF%E7%9A%84%E5%A4%A7%E5%AE%AE%E6%AE%BF&amp;ss=7501" xr:uid="{6EAA7721-0BBF-4ABE-B3DF-342E438E8EAC}"/>
    <hyperlink ref="G180" r:id="rId352" display="http://wiki2.gamer.com.tw/wiki.php?n=7501%3A%E9%98%BF%E5%A5%91%E7%BE%8E%E5%B0%BC%E5%BE%B7%E7%8E%8B%E6%9C%9D%E7%9A%84%E9%BB%83%E9%87%91%E6%99%82%E4%BB%A3&amp;ss=7501" xr:uid="{7C0DB989-F0DC-488D-A1E9-B672C4C37D81}"/>
    <hyperlink ref="G183" r:id="rId353" display="http://wiki2.gamer.com.tw/wiki.php?n=7501%3A%E5%8D%8A%E9%80%8F%E6%98%8E%E7%9A%84%E7%99%BD%E8%89%B2%E9%9B%95%E5%83%8F&amp;ss=7501" xr:uid="{9352F8B1-08EC-40F2-9DE3-B3C5139C0089}"/>
    <hyperlink ref="G187" r:id="rId354" xr:uid="{C01E9557-3EF6-4BF5-AA55-E867C723773C}"/>
    <hyperlink ref="G186" r:id="rId355" xr:uid="{956653FE-2C7B-4A6D-B49B-222EE21F185E}"/>
    <hyperlink ref="G191" r:id="rId356" xr:uid="{7CC10DFC-2456-4AB5-8593-1A4FD13F2946}"/>
    <hyperlink ref="G190" r:id="rId357" display="http://wiki2.gamer.com.tw/wiki.php?n=7501%3A%E5%8F%A4%E4%BB%A3%E4%BA%A4%E6%98%93%E8%B7%AF%E7%B7%9A%E7%9A%84%E8%AD%89%E6%93%9A&amp;ss=7501" xr:uid="{7ECBFEF5-D1CE-4DA8-8ADD-A8911713FC5B}"/>
    <hyperlink ref="G189" r:id="rId358" display="http://wiki2.gamer.com.tw/wiki.php?n=7501%3A%E6%82%8D%E5%A6%BB%E6%83%A1%E6%AF%8D&amp;ss=7501" xr:uid="{BBA5D4A4-55BD-49E6-A8D5-B47A7366880E}"/>
    <hyperlink ref="G193" r:id="rId359" display="http://wiki2.gamer.com.tw/wiki.php?n=7501%3A%E8%81%B3%E7%AB%8B%E6%96%BC%E5%8D%B0%E5%8A%A0%E7%9A%84%E7%9F%B3%E7%89%86&amp;ss=7501" xr:uid="{CADACB36-9B79-42CD-98B2-80D1EF813911}"/>
    <hyperlink ref="G194" r:id="rId360" display="http://wiki2.gamer.com.tw/wiki.php?n=7501%3A%E8%A5%BF%E8%87%BA%E7%9A%84%E6%88%B0%E8%A1%93%E5%85%B5%E5%99%A8&amp;ss=7501" xr:uid="{5503C2FD-98A0-4156-BCBF-DD97597853EB}"/>
    <hyperlink ref="G192" r:id="rId361" display="http://wiki2.gamer.com.tw/wiki.php?n=7501%3A%E7%88%AD%E5%A5%AA%E5%84%AA%E5%8B%A2%E7%8E%8B%E8%80%85&amp;ss=7501" xr:uid="{719EE4F3-E7C6-4D72-B25A-7D22C33A1849}"/>
    <hyperlink ref="G195" r:id="rId362" display="http://wiki2.gamer.com.tw/wiki.php?n=7501%3A%E5%AE%89%E7%B4%8D%E6%89%98%E5%88%A9%E4%BA%9E%E5%8D%8A%E5%B3%B6%E7%9A%84%E9%9D%92%E9%8A%85%E5%99%A8&amp;ss=7501" xr:uid="{FE684EF6-D97B-4450-A54C-EB435B28EFA0}"/>
    <hyperlink ref="G196" r:id="rId363" display="http://wiki2.gamer.com.tw/wiki.php?n=7501%3A%E8%B1%AA%E8%8F%AF%E6%9C%8D%E9%A3%BE%E7%9A%84%E4%BE%86%E6%AD%B7&amp;ss=7501" xr:uid="{CC2E587E-40DD-453F-8E89-5AE7EADE49F0}"/>
    <hyperlink ref="G188" r:id="rId364" xr:uid="{DCB08734-6E65-4615-8AA4-00C62277A0D2}"/>
    <hyperlink ref="G197" r:id="rId365" xr:uid="{3B4D08C3-BE51-4648-BABE-F677479895D3}"/>
    <hyperlink ref="G199" r:id="rId366" display="http://wiki2.gamer.com.tw/wiki.php?n=7501:%E6%B2%89%E7%9D%A1%E6%96%BC%E5%9C%9F%E4%B8%AD%E7%9A%84%E5%A0%86%E5%A1%8A" xr:uid="{0F8E248E-E53F-4A46-90BF-436FAE217219}"/>
    <hyperlink ref="G201" r:id="rId367" location="發現物沉船" display="視認４：沉船打撈" xr:uid="{E08C08B0-BEA7-4E42-B206-74E13EAE998F}"/>
    <hyperlink ref="G202" r:id="rId368" display="http://wiki2.gamer.com.tw/wiki.php?n=7501%3A%E5%8F%A4%E4%BB%A3%E7%BE%8E%E7%B4%A2%E4%B8%8D%E9%81%94%E7%B1%B3%E4%BA%9E%E7%9A%84%E9%81%BA%E7%89%A9&amp;ss=7501" xr:uid="{F56D1473-6C00-4A4B-8FDA-30FD44709432}"/>
    <hyperlink ref="G200" r:id="rId369" display="http://wiki2.gamer.com.tw/wiki.php?n=7501%3A%E9%84%AD%E5%92%8C%E7%9A%84%E8%88%AA%E6%B5%B7%E6%97%A5%E8%AA%8C&amp;ss=7501" xr:uid="{A2C01EA8-E5A6-43B5-AC01-0288FEA9441C}"/>
    <hyperlink ref="Q187" r:id="rId370" xr:uid="{CF070165-41B6-4811-90D2-4ABDA86ED702}"/>
    <hyperlink ref="Q188" r:id="rId371" location="%E9%81%BA%E8%B7%A1%E7%99%BC%E7%8F%BE%E7%89%A9" xr:uid="{58224FB0-6013-4063-B511-2953E42EC883}"/>
    <hyperlink ref="Q190" r:id="rId372" display="http://wiki2.gamer.com.tw/wiki.php?n=7501%3A%E5%8F%A4%E4%BB%A3%E7%BE%8E%E7%B4%A2%E4%B8%8D%E9%81%94%E7%B1%B3%E4%BA%9E%E7%9A%84%E9%83%BD%E5%B8%82&amp;ss=7501" xr:uid="{B3D827A7-EAD1-4740-9398-8B059EB6DA71}"/>
    <hyperlink ref="Q191" r:id="rId373" display="枷耶的紀錄" xr:uid="{B5D021F5-EAEE-418D-9BA5-ED179738458F}"/>
    <hyperlink ref="Q195" r:id="rId374" display="http://wiki2.gamer.com.tw/wiki.php?n=7501%3A%E5%A5%87%E5%B2%A9%E7%9A%84%E5%AE%97%E6%95%99%E9%83%BD%E5%B8%82&amp;ss=7501" xr:uid="{35D09B1A-DDA1-4760-A4A6-4180FAF1374B}"/>
    <hyperlink ref="Q194" r:id="rId375" display="http://wiki2.gamer.com.tw/wiki.php?n=7501%3A%E5%8F%A4%E4%BB%A3%E7%BE%8E%E7%B4%A2%E4%B8%8D%E9%81%94%E7%B1%B3%E4%BA%9E%E7%9A%84%E9%81%BA%E7%89%A9&amp;ss=7501" xr:uid="{48242D54-C121-42E8-ABA2-56C5151A0880}"/>
    <hyperlink ref="Q193" r:id="rId376" display="http://wiki2.gamer.com.tw/wiki.php?n=7501%3A%E8%81%B3%E7%AB%8B%E6%96%BC%E5%AE%89%E5%9C%B0%E6%96%AF%E4%B9%8B%E9%83%BD&amp;ss=7501" xr:uid="{F08E19AB-E934-4884-99E2-C7C0D0BD1636}"/>
    <hyperlink ref="Q192" r:id="rId377" display="http://wiki2.gamer.com.tw/wiki.php?n=7501%3A%E6%98%9F%E4%B9%8B%E6%88%B0%E7%88%AD&amp;ss=7501" xr:uid="{8B0E1705-6271-41FB-A573-0BDB494B441C}"/>
    <hyperlink ref="Q197" r:id="rId378" xr:uid="{28CC07C3-CFDC-435B-A1C4-2AECD535C869}"/>
    <hyperlink ref="Q202" r:id="rId379" display="http://wiki2.gamer.com.tw/wiki.php?n=7501%3A%E5%8F%A4%E4%BB%A3%E7%BE%8E%E7%B4%A2%E4%B8%8D%E9%81%94%E7%B1%B3%E4%BA%9E%E7%9A%84%E9%83%BD%E5%B8%82&amp;ss=7501" xr:uid="{1DEB7D6C-16AC-4A10-ACF9-A50E5C63F94E}"/>
    <hyperlink ref="G210" r:id="rId380" xr:uid="{44590DDF-A191-42E6-9426-2245EA522858}"/>
    <hyperlink ref="G209" r:id="rId381" xr:uid="{15135EF2-B5E0-4B69-9C0D-0CE61B46A00E}"/>
    <hyperlink ref="G211" r:id="rId382" location="級別9" display="http://wiki2.gamer.com.tw/wiki.php?n=7501%3A%E8%80%83%E5%8F%A4%E5%AD%B8%E5%9C%B0%E5%9C%96 - 級別9" xr:uid="{1752379C-FD87-4114-B19A-130412257E32}"/>
    <hyperlink ref="G208" r:id="rId383" display="http://wiki2.gamer.com.tw/wiki.php?n=7501%3A%E8%89%B2%E9%9B%B7%E8%A5%BF%E4%BA%9E%E4%B9%8B%E5%88%80%E5%8A%8D&amp;ss=7501" xr:uid="{D79BD58E-E642-41F9-A2CA-0542373CDE29}"/>
    <hyperlink ref="G205" r:id="rId384" display="http://wiki2.gamer.com.tw/wiki.php?n=7501%3A%E6%8B%AF%E6%95%91%E7%BE%85%E9%A6%AC%E5%B8%82%E6%B0%91%E7%9A%84%E8%AD%89%E6%98%8E&amp;ss=7501" xr:uid="{A5B5AC6A-5DC9-4260-B739-EFA78892C12F}"/>
    <hyperlink ref="G207" r:id="rId385" display="http://wiki2.gamer.com.tw/wiki.php?n=7501%3A%E5%B4%94%E6%96%AF%E5%9D%A6%E4%B9%8B%E5%8A%8D&amp;ss=7501" xr:uid="{A93B6918-901D-4BED-9942-DC2871BD82C2}"/>
    <hyperlink ref="G206" r:id="rId386" display="http://wiki2.gamer.com.tw/wiki.php?n=7501%3A%E7%B9%BC%E6%89%BF%E4%BA%BA%E4%B9%8B%E7%88%AD&amp;ss=7501" xr:uid="{C3CDC890-52D5-4146-9019-D3CBFCCD0F8C}"/>
    <hyperlink ref="G212" r:id="rId387" display="http://wiki2.gamer.com.tw/wiki.php?n=7501%3A%E7%9F%B3%E9%A0%AD%E9%81%BA%E7%89%A9&amp;ss=7501" xr:uid="{5E327758-314C-484A-99B1-33BABFA500DF}"/>
    <hyperlink ref="G213" r:id="rId388" xr:uid="{69359A1C-2D6F-4B50-A040-3730A734322C}"/>
    <hyperlink ref="G215" r:id="rId389" xr:uid="{B3E87C35-1FDF-40DB-A00C-42637E60B2FB}"/>
    <hyperlink ref="G220" r:id="rId390" xr:uid="{529CF061-6418-4311-B350-FF84BCD861D6}"/>
    <hyperlink ref="G217" r:id="rId391" xr:uid="{3AF31323-8DB5-407D-83BE-A7B3C8B76F91}"/>
    <hyperlink ref="G219" r:id="rId392" display="http://wiki2.gamer.com.tw/wiki.php?n=7501%3A%E6%B4%BB%E7%94%9F%E7%94%9F%E7%9A%84%E5%82%B3%E8%AA%AA&amp;ss=7501" xr:uid="{0427E56E-47C8-40C3-A922-8749331EC918}"/>
    <hyperlink ref="G221" r:id="rId393" display="http://wiki2.gamer.com.tw/wiki.php?n=7501%3A%E5%A4%A7%E8%88%AA%E6%B5%B7%E6%99%82%E4%BB%A3%E7%9A%84%E5%85%88%E9%A9%85&amp;ss=7501" xr:uid="{6361E2AE-A705-4124-A1C6-8D3AA59BC52E}"/>
    <hyperlink ref="G218" r:id="rId394" display="http://wiki2.gamer.com.tw/wiki.php?n=7501%3A%E6%B3%95%E8%80%81%E7%9A%84%E5%B7%A8%E5%A4%A7%E9%9B%95%E5%83%8F&amp;ss=7501" xr:uid="{CE2EB17B-EDC0-429E-A1E4-45F3E84A8B1C}"/>
    <hyperlink ref="G222" r:id="rId395" display="https://wiki2.gamer.com.tw/wiki.php?n=7501%3A%E6%9B%BC%E5%BE%B9%E6%96%AF%E7%89%B9%E7%9A%84%E8%B5%B7%E6%BA%90&amp;ss=7501" xr:uid="{859D8B0E-9395-48D6-9F6F-F3FDE9B5CB6F}"/>
    <hyperlink ref="Q205" r:id="rId396" display="http://wiki2.gamer.com.tw/wiki.php?n=7501%3A%E5%9F%8B%E6%B2%92%E7%9A%84%E7%BE%85%E9%A6%AC%E9%81%BA%E8%B7%A1&amp;ss=7501" xr:uid="{BD1E765D-7FA3-41FE-A2E8-E49E69149576}"/>
    <hyperlink ref="Q208" r:id="rId397" display="http://wiki2.gamer.com.tw/wiki.php?n=7501%3A%E6%9C%AA%E7%AB%9F%E7%9A%84%E5%A4%A2&amp;ss=7501" xr:uid="{13403DEF-8AB8-42F8-A83B-1CEC8F733EA8}"/>
    <hyperlink ref="Q209" r:id="rId398" xr:uid="{F3A4E621-4EA2-4215-B122-02C4CDF56EEC}"/>
    <hyperlink ref="Q207" r:id="rId399" xr:uid="{3D06F372-6945-4B59-895D-020400D0C267}"/>
    <hyperlink ref="Q215" r:id="rId400" xr:uid="{E7A35BC1-F6FC-4A08-9EDC-CE245C955A82}"/>
    <hyperlink ref="Q218" r:id="rId401" display="http://wiki2.gamer.com.tw/wiki.php?n=7501%3A%E6%8B%89%E7%BE%8E%E8%A5%BF%E6%96%AF%E4%BA%8C%E4%B8%96%E7%9A%84%E7%A5%9E%E6%AE%BF" xr:uid="{ECE230B5-EB42-4C0E-A029-0E6A06F3E2C5}"/>
    <hyperlink ref="Q220" r:id="rId402" xr:uid="{8CBAB6CB-0DA7-4A6F-AEF4-E8F7F3AC91BC}"/>
    <hyperlink ref="Q225" r:id="rId403" display="http://wiki2.gamer.com.tw/wiki.php?n=7501%3A%E5%8F%A4%E4%BB%A3%E7%BE%8E%E7%B4%A2%E4%B8%8D%E9%81%94%E7%B1%B3%E4%BA%9E%E7%9A%84%E9%83%BD%E5%B8%82&amp;ss=7501" xr:uid="{C06590D5-E38C-447E-8849-7794C340A75A}"/>
    <hyperlink ref="Q228" r:id="rId404" display="http://wiki2.gamer.com.tw/wiki.php?n=7501%3A%E5%8F%A4%E4%BB%A3%E7%9A%84%E5%B0%8F%E5%88%80&amp;ss=7501" xr:uid="{715AF781-E83B-4970-84E5-D2C9D4D13793}"/>
    <hyperlink ref="Q226" r:id="rId405" display="http://wiki2.gamer.com.tw/wiki.php?n=7501%3A%E5%84%80%E5%BC%8F%E7%9A%84%E5%9C%B0%E9%BB%9E&amp;ss=7501" xr:uid="{DBB0CA44-95A2-4548-ABE2-BD2308B9F990}"/>
    <hyperlink ref="Q224" r:id="rId406" xr:uid="{3DB31718-5728-4A1C-A843-F4E6C25B1C8F}"/>
    <hyperlink ref="G224" r:id="rId407" location="%E8%80%83%E5%8F%A4%E5%AD%B8%E6%9B%B8%E5%BA%AB" xr:uid="{469778B2-BE9B-491B-AF89-7D99E5449590}"/>
    <hyperlink ref="G226" r:id="rId408" xr:uid="{213EE6B3-5C16-49C2-8D4C-97D94639B0F8}"/>
    <hyperlink ref="G228" r:id="rId409" display="http://wiki2.gamer.com.tw/wiki.php?n=7501%3A%E6%A8%A1%E4%BB%BF%E7%A5%9E%E7%9A%84%E9%9D%A2%E5%85%B7&amp;ss=7501" xr:uid="{3704B4E4-4BF7-4B3E-B5FD-DC96525038D4}"/>
    <hyperlink ref="G227" r:id="rId410" location="發現物沉船" display="沉船打撈" xr:uid="{9DC64450-5669-4705-8EBF-ABFC21ABE976}"/>
    <hyperlink ref="G225" r:id="rId411" display="http://wiki2.gamer.com.tw/wiki.php?n=7501%3A%E7%94%9F%E8%88%87%E6%AD%BB%E7%9A%84%E6%84%9F%E8%A6%BA&amp;ss=7501" xr:uid="{48C83FA6-5D53-4C02-9F08-5B23F9F5C4F9}"/>
    <hyperlink ref="G230" r:id="rId412" location="發現物沉船" display="視認３：沉船打撈" xr:uid="{0067B9E4-A4B3-4C3E-A934-108E3D4F1F32}"/>
    <hyperlink ref="G229" r:id="rId413" display="http://wiki2.gamer.com.tw/wiki.php?n=7501%3A%E6%94%B6%E9%9B%86%E7%9F%B3%E9%A0%AD&amp;ss=7501" xr:uid="{E7BE1602-3009-49F0-9EE8-2B1ADE759B85}"/>
    <hyperlink ref="G241" r:id="rId414" xr:uid="{527BF8CB-4379-4231-BF4D-B09031EB9D4F}"/>
    <hyperlink ref="G232" r:id="rId415" display="http://wiki2.gamer.com.tw/wiki.php?n=7501:%E5%82%91%E5%87%BA%E5%AE%98%E4%BA%BA%E4%B9%8B%E8%BB%8C%E8%B7%A1" xr:uid="{2B73C4C7-2D2D-497E-88C3-4A4F592BC152}"/>
    <hyperlink ref="G236" r:id="rId416" xr:uid="{0C8B1E25-9163-4CFE-9EA5-48A645D2D6FA}"/>
    <hyperlink ref="G231" r:id="rId417" location="發現物沉船" display="沉船打撈" xr:uid="{EA243F85-7A1E-4545-94A2-A66CDCC15417}"/>
    <hyperlink ref="G239" r:id="rId418" location="級別9" display="http://wiki2.gamer.com.tw/wiki.php?n=7501%3A%E8%80%83%E5%8F%A4%E5%AD%B8%E5%9C%B0%E5%9C%96 - 級別9" xr:uid="{D98D062C-D435-4D8C-832E-225BA8C62DDE}"/>
    <hyperlink ref="G233" r:id="rId419" xr:uid="{033533A1-3737-4CEE-948B-443BA5D95B7B}"/>
    <hyperlink ref="G238" r:id="rId420" xr:uid="{40CAFDB5-D492-4158-94FB-DA6975CD5E07}"/>
    <hyperlink ref="G240" r:id="rId421" location="發現物沉船" display="沉船打撈" xr:uid="{64C94E7B-04D2-47DE-AB1E-39F331C7C2D9}"/>
    <hyperlink ref="G235" r:id="rId422" location="發現物沉船" display="視認４：沉船打撈" xr:uid="{050B1A28-B287-46A2-84F6-56EE3767C694}"/>
    <hyperlink ref="G234" r:id="rId423" display="http://wiki2.gamer.com.tw/wiki.php?n=7501%3A%E7%A5%9E%E7%A7%98%E7%9A%84%E5%8F%A4%E4%BB%A3%E6%B0%91%E6%97%8F&amp;ss=7501" xr:uid="{E5CDD46B-DAEF-4A7B-A0E2-A548C96BB741}"/>
    <hyperlink ref="G237" r:id="rId424" xr:uid="{9F00B3C5-87AD-42CE-9513-E0E5C68499AA}"/>
    <hyperlink ref="G244" r:id="rId425" location="級別9" display="http://wiki2.gamer.com.tw/wiki.php?n=7501%3A%E8%80%83%E5%8F%A4%E5%AD%B8%E5%9C%B0%E5%9C%96 - 級別9" xr:uid="{4FCBC243-13C1-4480-9913-2C43E7C44303}"/>
    <hyperlink ref="G245" r:id="rId426" display="http://wiki2.gamer.com.tw/wiki.php?n=7501%3A%E5%85%8B%E5%88%A9%E5%A5%A7%E5%B8%95%E7%89%B9%E6%8B%89%E7%9A%84%E5%8C%96%E5%A6%9D&amp;ss=7501" xr:uid="{72FD3A22-5457-4921-A140-9EF893DEC5E9}"/>
    <hyperlink ref="G247" r:id="rId427" display="http://wiki2.gamer.com.tw/wiki.php?n=7501%3A%E4%B8%96%E7%95%8C%E4%B8%83%E5%A4%A7%E5%A5%87%E8%A7%80%E4%B9%8B%E4%B8%BB&amp;ss=7501" xr:uid="{7A295C28-093B-4441-B50B-2BAB09F11FF9}"/>
    <hyperlink ref="G256" r:id="rId428" xr:uid="{21943C0F-F010-4C59-8C09-6F4AC45CCE4E}"/>
    <hyperlink ref="G257" r:id="rId429" display="http://wiki2.gamer.com.tw/wiki.php?n=7501:%E6%B5%81%E5%82%B3%E7%9A%84%E9%99%AA%E8%91%AC%E5%93%81" xr:uid="{B6A02576-2847-43E8-996E-0095C18CEDFC}"/>
    <hyperlink ref="G258" r:id="rId430" display="http://wiki2.gamer.com.tw/wiki.php?n=7501%3A%E5%A4%A7%E5%B8%9D%E5%9C%8B%E7%9A%84%E8%85%B3%E6%AD%A5%E8%81%B2&amp;ss=7501" xr:uid="{FF4307B4-A610-41BF-A90C-6F46326DAA4C}"/>
    <hyperlink ref="G260" r:id="rId431" display="http://wiki2.gamer.com.tw/wiki.php?n=7501%3A%E5%8F%A4%E4%BA%BA%E7%9A%84%E7%94%9F%E6%B4%BB&amp;ss=7501" xr:uid="{B5354D30-4B3A-43F4-B04F-E03E9D4FA7F7}"/>
    <hyperlink ref="G259" r:id="rId432" display="http://wiki2.gamer.com.tw/wiki.php?n=7501%3A%E5%BB%BA%E8%A8%AD%E5%B7%B4%E6%A0%BC%E9%81%94%E7%9A%84%E4%BA%BA%E7%89%A9&amp;ss=7501" xr:uid="{0061CF0F-81A5-4FEE-915C-33077B6BCB46}"/>
    <hyperlink ref="G265" r:id="rId433" display="http://wiki2.gamer.com.tw/wiki.php?n=7501%3A%E6%B5%AE%E9%9B%95%E7%9A%84%E7%9F%B3%E9%A0%AD&amp;ss=7501" xr:uid="{BEDF5D17-2DA0-4B71-ABAC-6B970F7F0292}"/>
    <hyperlink ref="G266" r:id="rId434" display="http://wiki2.gamer.com.tw/wiki.php?n=7501%3A%E5%8B%83%E5%9B%BA%E7%9A%84%E5%A5%B3%E7%8E%8B&amp;ss=7501" xr:uid="{C1D1553D-722C-4F79-90B7-E862C4BCD9C3}"/>
    <hyperlink ref="G263" r:id="rId435" display="http://wiki2.gamer.com.tw/wiki.php?n=7501%3A%E5%9F%83%E5%8F%8A%E7%9A%84%E6%9C%80%E5%BE%8C%E7%8E%8B%E6%9C%9D&amp;ss=7501" xr:uid="{FBFEC5BC-6B40-4D77-B835-335A439A2DC5}"/>
    <hyperlink ref="G264" r:id="rId436" display="http://wiki2.gamer.com.tw/wiki.php?n=7501%3A%E8%8B%B1%E9%9B%84%E4%B9%8B%E6%AD%BB&amp;ss=7501" xr:uid="{EA2C2A00-2EC6-4653-9363-2E59CDE8C748}"/>
    <hyperlink ref="Q257" r:id="rId437" display="http://wiki2.gamer.com.tw/wiki.php?n=7501:%E4%BD%8D%E6%96%BC%E5%9F%8E%E5%B8%82%E6%B7%B1%E8%99%95%E4%B9%8B%E7%89%A9" xr:uid="{FD89F794-E457-4B1B-9E60-9361CF3BA95A}"/>
    <hyperlink ref="Q256" r:id="rId438" xr:uid="{763351B8-E9F2-4CE9-B40E-EDC959DA41D5}"/>
    <hyperlink ref="G269" r:id="rId439" location="%E8%80%83%E5%8F%A4%E5%AD%B8%E6%9B%B8%E5%BA%AB" xr:uid="{1F843E43-4EF7-42E3-AA28-FDB863FD97A9}"/>
    <hyperlink ref="G274" r:id="rId440" location="發現物沉船" display="沉船打撈" xr:uid="{AE1556DD-94EF-4CDA-A682-BF5391CAF8E9}"/>
    <hyperlink ref="G268" r:id="rId441" display="http://wiki2.gamer.com.tw/wiki.php?n=7501%3A%E5%B7%AB%E5%A5%B3%E6%89%80%E7%B7%A8%E7%B9%94%E7%9A%84%E6%9C%8D%E8%A3%9D&amp;ss=7501" xr:uid="{67B4AE08-46DA-422B-8703-45EDF620E8F4}"/>
    <hyperlink ref="G267" r:id="rId442" location="發現物沉船" display="視認３：沉船打撈" xr:uid="{9F21F3A5-8BEC-488A-9278-4DF155FD7D8C}"/>
    <hyperlink ref="G270" r:id="rId443" display="http://wiki2.gamer.com.tw/wiki.php?n=7501%3A%E5%AF%A6%E9%9A%9B%E5%AD%98%E5%9C%A8%E7%9A%84%E4%B8%96%E5%A4%96%E6%A1%83%E6%BA%90&amp;ss=7501" xr:uid="{5E34FB1E-1851-48A4-B6CE-E0D32C94A1D2}"/>
    <hyperlink ref="G271" r:id="rId444" display="http://wiki2.gamer.com.tw/wiki.php?n=7501%3A%E5%A5%87%E6%80%AA%E7%9A%84%E7%9F%B3%E9%A0%AD&amp;ss=7501" xr:uid="{5EC909B7-B5B2-4653-8D6E-0D73A50E5438}"/>
    <hyperlink ref="G276" r:id="rId445" display="http://wiki2.gamer.com.tw/wiki.php?n=7501%3A%E7%91%AA%E9%9B%85%E7%9A%84%E8%97%9D%E8%A1%93&amp;ss=7501" xr:uid="{B140E10C-372D-4DB5-A7AF-01573AE118C3}"/>
    <hyperlink ref="G272" r:id="rId446" display="http://wiki2.gamer.com.tw/wiki.php?n=7501%3A%E6%B6%88%E5%A4%B1%E7%9A%84%E5%8F%A4%E4%BB%A3%E4%BA%BA&amp;ss=7501" xr:uid="{E2B68BEC-27DE-4D08-8A4F-8E087D0F6CA1}"/>
    <hyperlink ref="G273" r:id="rId447" display="http://wiki2.gamer.com.tw/wiki.php?n=7501%3A%E6%8B%89%E9%81%94%E6%A2%85%E6%96%AF%E8%88%87%E9%98%BF%E4%BC%8A%E9%81%94%E7%9A%84%E5%A2%93%E7%A2%91&amp;ss=7501" xr:uid="{3C57F59D-A5EC-4C61-9AAA-DD0FBEAEC0C9}"/>
    <hyperlink ref="G275" r:id="rId448" display="http://wiki2.gamer.com.tw/wiki.php?n=7501%3A%E5%8F%A4%E4%BB%A3%E6%B0%91%E6%97%8F%E7%9A%84%E6%AD%A6%E5%85%B7&amp;ss=7501" xr:uid="{5289C4C7-3007-4673-A5FA-271B325BF3DD}"/>
    <hyperlink ref="Q268" r:id="rId449" xr:uid="{2F061637-3E02-4D70-B6DC-36AA29E7A74E}"/>
    <hyperlink ref="Q273" r:id="rId450" xr:uid="{9543E73F-ACEB-459B-9B05-0C5982945893}"/>
    <hyperlink ref="Q275" r:id="rId451" display="http://wiki2.gamer.com.tw/wiki.php?n=7501%3A%E7%A5%9E%E7%A7%98%E7%9A%84%E5%8F%A4%E4%BB%A3%E6%B0%91%E6%97%8F&amp;ss=7501" xr:uid="{50CAC816-301F-4C17-8CC8-AB8810145ADE}"/>
    <hyperlink ref="G279" r:id="rId452" display="所學所需的委託" xr:uid="{454B02F6-FBBF-45EF-B726-B131FE9699FB}"/>
    <hyperlink ref="G278" r:id="rId453" location="發現物沉船" display="沉船打撈" xr:uid="{13A85CAE-BBC9-4868-ADB7-F3F8B52A98C2}"/>
    <hyperlink ref="Q279" r:id="rId454" xr:uid="{E2BF437B-1ECC-4735-9BAB-74E08226B992}"/>
    <hyperlink ref="G282" r:id="rId455" location="級別8" display="http://wiki2.gamer.com.tw/wiki.php?n=7501%3A%E8%80%83%E5%8F%A4%E5%AD%B8%E5%9C%B0%E5%9C%96 - 級別8" xr:uid="{94C24554-5AEF-444B-A371-7EB3F901DBBD}"/>
    <hyperlink ref="G286" r:id="rId456" location="%E8%80%83%E5%8F%A4%E5%AD%B8%E6%9B%B8%E5%BA%AB" xr:uid="{FAB06649-C8F2-49B6-A257-9CE44F57F2AE}"/>
    <hyperlink ref="G284" r:id="rId457" display="http://wiki2.gamer.com.tw/wiki.php?n=7501%3A%E6%BC%82%E4%BA%AE%E7%9A%84%E8%B2%9D%E6%AE%BC%E8%A3%9D%E9%A3%BE%E5%93%81&amp;ss=7501" xr:uid="{33CB771B-8B7B-4EE9-AD91-14C74B99E21F}"/>
    <hyperlink ref="G285" r:id="rId458" display="http://wiki2.gamer.com.tw/wiki.php?n=7501%3A%E5%87%B1%E6%92%92%E8%88%87%E5%85%8B%E5%88%A9%E5%A5%A7%E5%B8%95%E7%89%B9%E6%8B%89&amp;ss=7501" xr:uid="{E515C52A-CC55-4942-948F-28FC6BD3BA91}"/>
    <hyperlink ref="G288" r:id="rId459" location="級別7" display="http://wiki2.gamer.com.tw/wiki.php?n=7501%3A%E8%80%83%E5%8F%A4%E5%AD%B8%E5%9C%B0%E5%9C%96 - 級別7" xr:uid="{04A70AAB-71E3-4A39-8046-FF57137F29B2}"/>
    <hyperlink ref="G291" r:id="rId460" display="http://wiki2.gamer.com.tw/wiki.php?n=7501%3A%E8%A2%AB%E7%87%92%E7%9B%A1%E7%9A%84%E9%81%BA%E8%B7%A1&amp;ss=7501" xr:uid="{48A8D409-92E7-43B1-9D43-5D3279B409EA}"/>
    <hyperlink ref="G294" r:id="rId461" display="http://wiki2.gamer.com.tw/wiki.php?n=7501%3A%E7%8F%8D%E5%A5%87%E7%9A%84%E7%AC%9B%E5%AD%90&amp;ss=7501" xr:uid="{2B825E31-B747-4FCF-8E8D-4EBE67265F1E}"/>
    <hyperlink ref="G293" r:id="rId462" display="http://wiki2.gamer.com.tw/wiki.php?n=7501%3A%E7%B9%BC%E6%89%BF%E5%BF%97%E5%90%91%E4%B9%8B%E7%89%A9&amp;ss=7501" xr:uid="{A267DD6A-B8A2-48A5-AA76-499CC18AA52A}"/>
    <hyperlink ref="G292" r:id="rId463" location="級別8" display="http://wiki2.gamer.com.tw/wiki.php?n=7501%3A%E8%80%83%E5%8F%A4%E5%AD%B8%E5%9C%B0%E5%9C%96 - 級別8" xr:uid="{3B66C4D1-6E6B-4496-8B69-7AD18592E123}"/>
    <hyperlink ref="G295" r:id="rId464" display="http://wiki2.gamer.com.tw/wiki.php?n=7501%3A%E8%BF%BD%E6%82%BC%E6%82%B2%E5%8A%87&amp;ss=7501" xr:uid="{6B03EF12-E6B1-432F-A1B7-810E23C2A785}"/>
    <hyperlink ref="Q291" r:id="rId465" display="http://wiki2.gamer.com.tw/wiki.php?n=7501%3A%E5%8F%A4%E4%BB%A3%E6%B3%A2%E6%96%AF%E7%9A%84%E5%A4%A7%E5%AE%AE%E6%AE%BF&amp;ss=7501" xr:uid="{DAFD238C-ED02-48C9-AE5D-E78ADA5C86DC}"/>
    <hyperlink ref="G296" r:id="rId466" display="图：古书的地图(考古7)" xr:uid="{E72A7470-3DEE-449D-BF6E-A97891B97BC0}"/>
    <hyperlink ref="G298" r:id="rId467" display="http://wiki2.gamer.com.tw/wiki.php?n=7501%3A%E6%B3%95%E8%80%81%E7%9A%84%E9%A3%BE%E5%93%81&amp;ss=7501" xr:uid="{3B21EC10-C2BC-4AE6-8A52-AD1762B3BF73}"/>
    <hyperlink ref="G297" r:id="rId468" location="%E9%87%8D%E6%96%B0%E8%AA%BF%E6%9F%A5%E7%8D%8E%E5%8B%B5" display="南美陶器的地圖" xr:uid="{3A333D75-6FB8-4661-9B0C-A15F1D19C233}"/>
    <hyperlink ref="G300" r:id="rId469" display="http://wiki2.gamer.com.tw/wiki.php?n=7501%3A%E5%A5%87%E5%A6%99%E7%9A%84%E7%95%AB&amp;ss=7501" xr:uid="{35C5151E-D64B-4345-BCEE-662B40799B62}"/>
    <hyperlink ref="G301" r:id="rId470" display="http://wiki2.gamer.com.tw/wiki.php?n=7501%3A%E5%87%B6%E5%85%86%E4%B9%8B%E5%82%B3%E9%81%94%E8%80%85&amp;ss=7501" xr:uid="{F3245824-75B0-41A7-85E2-8AE3E38A8676}"/>
    <hyperlink ref="G302" r:id="rId471" display="http://wiki2.gamer.com.tw/wiki.php?n=7501%3A%E5%9F%83%E5%8F%8A%E5%9C%8B%E7%8E%8B%E7%9A%84%E9%81%BA%E7%89%A9&amp;ss=7501" xr:uid="{CEC74015-A072-4A2B-B5D4-9B50922A9D2C}"/>
    <hyperlink ref="G303" r:id="rId472" display="http://wiki2.gamer.com.tw/wiki.php?n=7501%3A%E7%B1%B3%E8%AB%BE%E6%96%AF%E7%8E%8B%E6%99%82%E4%BB%A3%E7%9A%84%E9%A2%A8%E8%B2%8C&amp;ss=7501" xr:uid="{791ACC70-7CBE-44C7-8686-9AD512432437}"/>
    <hyperlink ref="Q301" r:id="rId473" xr:uid="{E4A14DA9-14B3-4748-93DA-1397E3659E66}"/>
    <hyperlink ref="Q303" r:id="rId474" xr:uid="{87F36CEA-621E-4C34-91D9-F4D5E68BF86D}"/>
    <hyperlink ref="Q300" r:id="rId475" display="http://wiki2.gamer.com.tw/wiki.php?n=7501%3A%E7%B4%B0%E9%95%B7%E7%9A%84%E6%B2%99%E6%BC%A0&amp;ss=7501" xr:uid="{F46F7316-24D6-48E4-A716-A96AF6BAC07F}"/>
    <hyperlink ref="Q302" r:id="rId476" display="http://wiki2.gamer.com.tw/wiki.php?n=7501%3A%E8%AA%BF%E6%9F%A5%E5%90%89%E8%96%A9%E7%9A%84%E9%87%91%E5%AD%97%E5%A1%94" xr:uid="{075971A7-2657-4E85-A6F3-700A57B2BEFD}"/>
    <hyperlink ref="Q305" r:id="rId477" xr:uid="{09508EDF-55D4-4AEC-B6F5-147A76447C3B}"/>
    <hyperlink ref="G310" r:id="rId478" display="http://wiki2.gamer.com.tw/wiki.php?n=7501%3A%E5%B0%91%E5%B9%B4%E7%8E%8B%E7%9A%84%E8%B6%B3%E8%B7%A1&amp;ss=7501" xr:uid="{01FF246E-7F63-4595-94F0-F634FC762808}"/>
    <hyperlink ref="G307" r:id="rId479" display="http://wiki2.gamer.com.tw/wiki.php?n=7501%3A%E4%B8%8D%E5%8F%AF%E6%80%9D%E8%AD%B0%E7%9A%84%E8%B2%9D%E6%AE%BC&amp;ss=7501" xr:uid="{6B7ADDC9-9A87-4AC1-BCAB-169B21C4BEF1}"/>
    <hyperlink ref="G306" r:id="rId480" display="http://wiki2.gamer.com.tw/wiki.php?n=7501%3A%E5%90%8D%E5%90%9B%E7%9A%84%E7%B4%80%E9%8C%84&amp;ss=7501" xr:uid="{96EDE8E2-4E10-4FF4-A811-4AE783552718}"/>
    <hyperlink ref="G308" r:id="rId481" display="http://wiki2.gamer.com.tw/wiki.php?n=7501%3A%E7%B9%81%E6%A6%AE%E7%9A%84%E8%AD%89%E6%98%8E&amp;ss=7501" xr:uid="{0310DEAE-7BD5-4131-8C08-864784BDC0CC}"/>
    <hyperlink ref="G309" r:id="rId482" xr:uid="{07353F2C-748D-4570-8155-77D33CB679DD}"/>
    <hyperlink ref="G305" r:id="rId483" xr:uid="{0F6419C8-A6BD-4F08-A009-1EEC009A52F7}"/>
    <hyperlink ref="G311" r:id="rId484" tooltip="gvdb:Xxhm9i4wac" xr:uid="{CE6A4EC8-C333-46BA-9408-C4033539D8C5}"/>
    <hyperlink ref="G316" r:id="rId485" location="%E8%80%83%E5%8F%A4%E5%AD%B8%E6%9B%B8%E5%BA%AB" xr:uid="{5FE63170-6B5C-4601-AA99-94B02462FBB0}"/>
    <hyperlink ref="G317" r:id="rId486" location="%E8%80%83%E5%8F%A4%E5%AD%B8%E5%9C%B0%E5%9C%96" display="圖：詭異的頭蓋骨的地圖" xr:uid="{C11E2C05-04A6-450F-B748-4BAAAB89FE5F}"/>
    <hyperlink ref="G313" r:id="rId487" display="http://wiki2.gamer.com.tw/wiki.php?n=7501%3A%E5%A0%B5%E5%A1%9E%E5%A4%A7%E6%B5%B7%E7%9A%84%E9%8E%96%E9%8F%88&amp;ss=7501" xr:uid="{317CB931-6F24-48E8-B297-8A55EFD991F1}"/>
    <hyperlink ref="G314" r:id="rId488" location="發現物沉船" display="沉船打撈" xr:uid="{92254F52-1A45-4313-AAB9-1A25318FE9AF}"/>
    <hyperlink ref="G315" r:id="rId489" location="級別7" display="http://wiki2.gamer.com.tw/wiki.php?n=7501%3A%E8%80%83%E5%8F%A4%E5%AD%B8%E5%9C%B0%E5%9C%96 - 級別7" xr:uid="{224B3DCD-9CEA-4343-B53A-4ABDE606B1E3}"/>
    <hyperlink ref="Q313" r:id="rId490" display="http://wiki2.gamer.com.tw/wiki.php?n=7501%3A%E6%A6%AE%E8%8F%AF%E7%9B%9B%E8%A1%B0%E7%9A%84%E7%AA%84%E6%B5%B7&amp;ss=7501" xr:uid="{0927ABFB-754D-4AAE-9D6E-7DFC867C6BC9}"/>
    <hyperlink ref="Q315" r:id="rId491" display="http://wiki2.gamer.com.tw/wiki.php?n=7501%3A%E8%AA%BF%E6%9F%A5%E5%90%89%E8%96%A9%E7%9A%84%E9%87%91%E5%AD%97%E5%A1%94" xr:uid="{9E2337A2-D9F1-4D42-9CB5-D5E220688A84}"/>
    <hyperlink ref="G319" r:id="rId492" location="%E8%80%83%E5%8F%A4%E5%AD%B8%E6%9B%B8%E5%BA%AB" xr:uid="{5B5F67A2-2F65-4ED9-9A67-05A63CC6D9A6}"/>
    <hyperlink ref="G322" r:id="rId493" location="%E8%80%83%E5%8F%A4%E5%AD%B8%E6%9B%B8%E5%BA%AB" xr:uid="{D8AF1E1F-296D-4C1E-8DAB-FEB02EF7F4CE}"/>
    <hyperlink ref="G320" r:id="rId494" location="級別6" display="http://wiki2.gamer.com.tw/wiki.php?n=7501%3A%E8%80%83%E5%8F%A4%E5%AD%B8%E5%9C%B0%E5%9C%96 - 級別6" xr:uid="{D98DC3B8-5DAC-4B3E-B672-D665FA746A00}"/>
    <hyperlink ref="G321" r:id="rId495" display="http://wiki2.gamer.com.tw/wiki.php?n=7501%3A%E9%86%AB%E5%B8%AB%E7%9A%84%E8%AA%93%E8%A8%80&amp;ss=7501" xr:uid="{E653A49F-3B2D-46E5-B302-E1EE72B9CC9C}"/>
    <hyperlink ref="Q321" r:id="rId496" xr:uid="{30FDD8EF-DF8B-4C66-A660-D3E4EAD86932}"/>
    <hyperlink ref="G324" r:id="rId497" location="級別6" display="http://wiki2.gamer.com.tw/wiki.php?n=7501%3A%E8%80%83%E5%8F%A4%E5%AD%B8%E5%9C%B0%E5%9C%96 - 級別6" xr:uid="{FC0D6BCE-E253-4270-B8FA-9718F2E7355E}"/>
    <hyperlink ref="G325" r:id="rId498" location="級別6" display="http://wiki2.gamer.com.tw/wiki.php?n=7501%3A%E8%80%83%E5%8F%A4%E5%AD%B8%E5%9C%B0%E5%9C%96 - 級別6" xr:uid="{21FCB3C9-61E6-46D7-A726-5E27126E39E1}"/>
    <hyperlink ref="G326" r:id="rId499" display="http://wiki2.gamer.com.tw/wiki.php?n=7501%3A%E5%AE%89%E7%B4%8D%E6%89%98%E5%88%A9%E4%BA%9E%E5%8D%8A%E5%B3%B6%E7%9A%84%E5%8F%A4%E6%96%87%E6%98%8E&amp;ss=7501" xr:uid="{11BD2D94-8937-45AF-A4AD-94AC9882BCC8}"/>
    <hyperlink ref="G327" r:id="rId500" display="http://wiki2.gamer.com.tw/wiki.php?n=7501%3A%E4%B8%8D%E8%A6%8B%E8%B9%A4%E5%BD%B1%E7%9A%84%E6%B3%95%E8%80%81&amp;ss=7501" xr:uid="{72F02C21-41A5-452D-948B-1428124C75BD}"/>
    <hyperlink ref="Q329" r:id="rId501" display="http://wiki2.gamer.com.tw/wiki.php?n=7501%3A%E5%8F%A4%E4%BB%A3%E6%B3%A2%E6%96%AF%E7%9A%84%E5%A4%A7%E5%AE%AE%E6%AE%BF&amp;ss=7501" xr:uid="{CCC6B95D-6212-462E-A0F3-A9DE045DBFB2}"/>
    <hyperlink ref="Q327" r:id="rId502" display="http://wiki2.gamer.com.tw/wiki.php?n=7501%3A%E8%AA%BF%E6%9F%A5%E5%90%89%E8%96%A9%E7%9A%84%E9%87%91%E5%AD%97%E5%A1%94" xr:uid="{0D7D6AED-712F-4973-AF46-3A348429376C}"/>
    <hyperlink ref="Q326" r:id="rId503" display="http://wiki2.gamer.com.tw/wiki.php?n=7501%3A%E5%A5%87%E5%B2%A9%E7%9A%84%E5%AE%97%E6%95%99%E9%83%BD%E5%B8%82&amp;ss=7501" xr:uid="{E7298F89-91DD-455D-8E2C-82006EB548D9}"/>
    <hyperlink ref="Q324" r:id="rId504" display="http://wiki2.gamer.com.tw/wiki.php?n=7501%3A%E6%8B%89%E7%BE%8E%E8%A5%BF%E6%96%AF%E4%BA%8C%E4%B8%96%E7%9A%84%E7%A5%9E%E6%AE%BF" xr:uid="{64BD6BE2-6C44-495A-9712-8C4259B11910}"/>
    <hyperlink ref="G330" r:id="rId505" location="%E8%80%83%E5%8F%A4%E5%AD%B8%E6%9B%B8%E5%BA%AB" xr:uid="{DADE8814-0084-4092-8797-1B2407927CB0}"/>
    <hyperlink ref="G329" r:id="rId506" display="http://wiki2.gamer.com.tw/wiki.php?n=7501%3A%E8%96%9B%E8%A5%BF%E6%96%AF%E4%B8%80%E4%B8%96%E7%9A%84%E9%81%BA%E7%89%A9&amp;ss=7501" xr:uid="{3E23D297-3940-4347-904B-B9DD0554ADC2}"/>
    <hyperlink ref="G332" r:id="rId507" display="http://wiki2.gamer.com.tw/wiki.php?n=7501%3A%E4%BC%8A%E5%85%92%E6%B1%97%E5%9C%8B%E7%9A%84%E5%AF%B6%E8%97%8F&amp;ss=7501" xr:uid="{66050948-EC57-4D3B-9583-9BC14ADEEA6A}"/>
    <hyperlink ref="G331" r:id="rId508" location="級別6" display="http://wiki2.gamer.com.tw/wiki.php?n=7501%3A%E8%80%83%E5%8F%A4%E5%AD%B8%E5%9C%B0%E5%9C%96 - 級別6" xr:uid="{26BF93A8-077C-432E-B823-8DBBFC4D2145}"/>
    <hyperlink ref="G335" r:id="rId509" location="級別級別6" display="http://wiki2.gamer.com.tw/wiki.php?n=7501%3A%E8%80%83%E5%8F%A4%E5%AD%B8%E5%9C%B0%E5%9C%96 - 級別級別6" xr:uid="{4AB00291-29AB-46AE-9B3B-C403D762D085}"/>
    <hyperlink ref="G334" r:id="rId510" location="級別6" display="http://wiki2.gamer.com.tw/wiki.php?n=7501%3A%E8%80%83%E5%8F%A4%E5%AD%B8%E5%9C%B0%E5%9C%96 - 級別6" xr:uid="{5F8F62C9-935D-474A-B5F0-47A202D11888}"/>
    <hyperlink ref="G337" r:id="rId511" location="級別級別4" display="http://wiki2.gamer.com.tw/wiki.php?n=7501%3A%E8%80%83%E5%8F%A4%E5%AD%B8%E5%9C%B0%E5%9C%96 - 級別級別4" xr:uid="{BA56FF1D-0AF9-4E26-86C3-BA587BE3928B}"/>
    <hyperlink ref="G338" r:id="rId512" location="級別6" display="http://wiki2.gamer.com.tw/wiki.php?n=7501%3A%E8%80%83%E5%8F%A4%E5%AD%B8%E5%9C%B0%E5%9C%96 - 級別6" xr:uid="{9DDEEF8A-4791-4384-86D6-FEC478633604}"/>
    <hyperlink ref="G339" r:id="rId513" display="http://wiki2.gamer.com.tw/wiki.php?n=7501%3A%E5%AE%89%E7%B4%8D%E6%89%98%E5%88%A9%E4%BA%9E%E5%8D%8A%E5%B3%B6%E7%9A%84%E7%8B%A9%E7%8D%B5%E7%94%9F%E6%B4%BB&amp;ss=7501" xr:uid="{3AB4BE32-AAC8-435B-93E2-DADC5A211C87}"/>
    <hyperlink ref="G336" r:id="rId514" display="http://wiki2.gamer.com.tw/wiki.php?n=7501%3A%E9%98%BF%E5%A5%91%E7%BE%8E%E5%B0%BC%E5%BE%B7%E7%8E%8B%E6%9C%9D%E7%9A%84%E6%9C%80%E5%BE%8C&amp;ss=7501" xr:uid="{3C8AA50C-D1DA-4FE4-850A-C81DABEB9CBA}"/>
    <hyperlink ref="Q334" r:id="rId515" xr:uid="{9E1AE6B1-2D70-4F1E-BDF5-05B404B9BA30}"/>
    <hyperlink ref="Q336" r:id="rId516" display="http://wiki2.gamer.com.tw/wiki.php?n=7501%3A%E5%8F%A4%E4%BB%A3%E6%B3%A2%E6%96%AF%E7%9A%84%E5%A4%A7%E5%AE%AE%E6%AE%BF&amp;ss=7501" xr:uid="{34EE3CEC-887E-4C94-ABAB-8FB54F913156}"/>
    <hyperlink ref="Q339" r:id="rId517" display="http://wiki2.gamer.com.tw/wiki.php?n=7501%3A%E5%A5%87%E5%B2%A9%E7%9A%84%E5%AE%97%E6%95%99%E9%83%BD%E5%B8%82&amp;ss=7501" xr:uid="{1BE431E4-38AB-4654-84F4-607EB393861D}"/>
    <hyperlink ref="G342" r:id="rId518" location="級別級別4" display="http://wiki2.gamer.com.tw/wiki.php?n=7501%3A%E8%80%83%E5%8F%A4%E5%AD%B8%E5%9C%B0%E5%9C%96 - 級別級別4" xr:uid="{D17EBD82-E360-4FE9-BE73-4F39D9FE6944}"/>
    <hyperlink ref="G341" r:id="rId519" display="http://wiki2.gamer.com.tw/wiki.php?n=7501%3A%E5%B0%8A%E5%9A%B4%E8%80%85&amp;ss=7501" xr:uid="{1D982956-8C47-49A3-A8D4-A27DFD98FBFB}"/>
    <hyperlink ref="G345" r:id="rId520" location="%E8%80%83%E5%8F%A4%E5%AD%B8%E5%9C%B0%E5%9C%96" display="圖：大島的地圖" xr:uid="{23BAE289-8095-43A6-BF15-C5F44A6C6829}"/>
    <hyperlink ref="G350" r:id="rId521" location="級別級別4" display="http://wiki2.gamer.com.tw/wiki.php?n=7501%3A%E8%80%83%E5%8F%A4%E5%AD%B8%E5%9C%B0%E5%9C%96 - 級別級別4" xr:uid="{33C07FBE-607D-4E15-99DD-58C9F6A727E9}"/>
    <hyperlink ref="G344" r:id="rId522" location="級別級別5" display="http://wiki2.gamer.com.tw/wiki.php?n=7501%3A%E8%80%83%E5%8F%A4%E5%AD%B8%E5%9C%B0%E5%9C%96 - 級別級別5" xr:uid="{4E2975E6-F7F8-4E95-AA2F-760B3E2724A1}"/>
    <hyperlink ref="G347" r:id="rId523" location="發現物沉船" display="視認３：沉船打撈" xr:uid="{475046B8-8BD6-460D-A1AE-62250B1F6F14}"/>
    <hyperlink ref="G352" r:id="rId524" location="級別級別5" display="http://wiki2.gamer.com.tw/wiki.php?n=7501%3A%E8%80%83%E5%8F%A4%E5%AD%B8%E5%9C%B0%E5%9C%96 - 級別級別5" xr:uid="{68963F65-6752-4601-988C-CFE7C5FA651E}"/>
    <hyperlink ref="G346" r:id="rId525" location="級別級別5" display="http://wiki2.gamer.com.tw/wiki.php?n=7501%3A%E8%80%83%E5%8F%A4%E5%AD%B8%E5%9C%B0%E5%9C%96 - 級別級別5" xr:uid="{96D9D648-E613-4196-A257-8B80F65369AE}"/>
    <hyperlink ref="G353" r:id="rId526" location="級別級別5" display="http://wiki2.gamer.com.tw/wiki.php?n=7501%3A%E8%80%83%E5%8F%A4%E5%AD%B8%E5%9C%B0%E5%9C%96 - 級別級別5" xr:uid="{C867729C-B130-4930-B364-D8042A7A7D3E}"/>
    <hyperlink ref="G348" r:id="rId527" display="http://wiki2.gamer.com.tw/wiki.php?n=7501%3A%E5%92%8C%E8%97%B9%E7%9A%84%E7%9A%87%E5%B8%9D&amp;ss=7501" xr:uid="{D2DAC0CD-2767-4176-8DC7-2DFB14A6B3A5}"/>
    <hyperlink ref="G349" r:id="rId528" xr:uid="{8BA1A5C3-014D-44ED-B44B-E32AA02BA5C0}"/>
    <hyperlink ref="Q351" r:id="rId529" location="%E8%80%83%E5%8F%A4%E5%AD%B8%E6%9B%B8%E5%BA%AB" display="圖：原住民土器的地圖(考古6)" xr:uid="{52C43FFE-9535-4980-A85C-FAFE4A4F8518}"/>
    <hyperlink ref="G355" r:id="rId530" location="%E8%80%83%E5%8F%A4%E5%AD%B8%E6%9B%B8%E5%BA%AB" xr:uid="{C9FF0CAF-4BED-4A43-9861-CD633199F1D2}"/>
    <hyperlink ref="G354" r:id="rId531" location="級別5" display="http://wiki2.gamer.com.tw/wiki.php?n=7501%3A%E8%80%83%E5%8F%A4%E5%AD%B8%E5%9C%B0%E5%9C%96 - 級別5" xr:uid="{F32EC0F1-C776-40B5-957D-EE502E99E5B3}"/>
    <hyperlink ref="G356" r:id="rId532" display="http://wiki2.gamer.com.tw/wiki.php?n=7501%3A%E7%B6%AD%E4%BA%AC%E6%B5%B7%E7%9B%9C%E7%9A%84%E7%8E%8B%E5%9C%8B&amp;ss=7501" xr:uid="{84E2887D-6E08-46E9-BCDA-E3B5E67FD784}"/>
    <hyperlink ref="G363" r:id="rId533" location="%E8%80%83%E5%8F%A4%E5%AD%B8%E6%9B%B8%E5%BA%AB" display="圖：送葬用陶瓷器的地圖" xr:uid="{9F3342C6-B995-4D60-8901-0E90F4BCBEAB}"/>
    <hyperlink ref="G365" r:id="rId534" location="%E8%80%83%E5%8F%A4%E5%AD%B8%E6%9B%B8%E5%BA%AB" display="圖：古代文獻的地圖" xr:uid="{FA7A1197-F558-437B-9A1C-9AD1CF2AC15F}"/>
    <hyperlink ref="G366" r:id="rId535" location="%E8%80%83%E5%8F%A4%E5%AD%B8%E6%9B%B8%E5%BA%AB" xr:uid="{3D7AA3B2-C1AA-4146-B55E-3216F06ED6BB}"/>
    <hyperlink ref="G364" r:id="rId536" location="級別級別5" display="http://wiki2.gamer.com.tw/wiki.php?n=7501%3A%E8%80%83%E5%8F%A4%E5%AD%B8%E5%9C%B0%E5%9C%96 - 級別級別5" xr:uid="{16B7F30F-54DB-48DD-AF85-F3F135C68B30}"/>
    <hyperlink ref="G367" r:id="rId537" location="級別5" display="http://wiki2.gamer.com.tw/wiki.php?n=7501%3A%E8%80%83%E5%8F%A4%E5%AD%B8%E5%9C%B0%E5%9C%96 - 級別5" xr:uid="{3537DD2F-61F4-4D71-A75A-2ECE61F4AD93}"/>
    <hyperlink ref="G360" r:id="rId538" location="級別級別5" display="http://wiki2.gamer.com.tw/wiki.php?n=7501%3A%E8%80%83%E5%8F%A4%E5%AD%B8%E5%9C%B0%E5%9C%96 - 級別級別5" xr:uid="{662B9AF2-C3D3-49A1-AC6E-39E3FD804B63}"/>
    <hyperlink ref="G361" r:id="rId539" location="級別6" display="http://wiki2.gamer.com.tw/wiki.php?n=7501%3A%E8%80%83%E5%8F%A4%E5%AD%B8%E5%9C%B0%E5%9C%96 - 級別6" xr:uid="{19616F16-F868-460D-99D0-0EF7116B443B}"/>
    <hyperlink ref="Q362" r:id="rId540" location="%E8%80%83%E5%8F%A4%E5%AD%B8%E6%9B%B8%E5%BA%AB" display="圖：原住民土器的地圖(考古6)" xr:uid="{66A572BC-F4CF-4CB2-86E1-DEA9DD4F3ABC}"/>
    <hyperlink ref="Q365" r:id="rId541" xr:uid="{E1F9ACCC-5452-430F-9726-08D90C91E8C1}"/>
    <hyperlink ref="G377:G379" r:id="rId542" location="%E7%B4%9A%E5%88%A51" display="圖：古代墳墓的地圖(考古1)" xr:uid="{DF7178A1-C4AF-454E-B6F2-C4B4AEFCA567}"/>
    <hyperlink ref="G369" r:id="rId543" location="發現物沉船" display="沉船打撈" xr:uid="{83803D62-C291-42BB-B10C-617ADC28D648}"/>
    <hyperlink ref="G370" r:id="rId544" location="發現物沉船" display="沉船打撈" xr:uid="{76E455C9-3130-4A3A-AC2B-B4F3BD5AD4C9}"/>
    <hyperlink ref="G373" r:id="rId545" display="http://wiki2.gamer.com.tw/wiki.php?n=7501%3A%E5%90%8D%E5%B0%87%E7%9A%84%E6%8C%87%E6%8F%AE&amp;ss=7501" xr:uid="{FBCF2CD5-B9BB-4C06-B94E-9C02AB2F2212}"/>
    <hyperlink ref="G372" r:id="rId546" location="級別5" display="http://wiki2.gamer.com.tw/wiki.php?n=7501%3A%E8%80%83%E5%8F%A4%E5%AD%B8%E5%9C%B0%E5%9C%96 - 級別5" xr:uid="{4F1930A8-0F42-4CBC-9224-105C1B560F0F}"/>
    <hyperlink ref="G374" r:id="rId547" display="http://wiki2.gamer.com.tw/wiki.php?n=7501%3A%E5%97%9C%E8%A1%80%E6%9A%B4%E5%90%9B&amp;ss=7501" xr:uid="{5771D5A2-C974-444F-89D9-305E1792A63C}"/>
    <hyperlink ref="G380" r:id="rId548" location="級別4" display="http://wiki2.gamer.com.tw/wiki.php?n=7501%3A%E8%80%83%E5%8F%A4%E5%AD%B8%E5%9C%B0%E5%9C%96 - 級別4" xr:uid="{8200800D-3BA2-4CBD-9692-7D90219D3803}"/>
    <hyperlink ref="G376" r:id="rId549" location="級別4" display="http://wiki2.gamer.com.tw/wiki.php?n=7501%3A%E8%80%83%E5%8F%A4%E5%AD%B8%E5%9C%B0%E5%9C%96 - 級別4" xr:uid="{6A9C5227-197F-4A57-832E-3C2E72242385}"/>
    <hyperlink ref="G378" r:id="rId550" location="級別4" display="http://wiki2.gamer.com.tw/wiki.php?n=7501%3A%E8%80%83%E5%8F%A4%E5%AD%B8%E5%9C%B0%E5%9C%96 - 級別4" xr:uid="{542ED252-F578-4026-BB5C-5EA26DF4C4A3}"/>
    <hyperlink ref="G379" r:id="rId551" location="級別4" display="http://wiki2.gamer.com.tw/wiki.php?n=7501%3A%E8%80%83%E5%8F%A4%E5%AD%B8%E5%9C%B0%E5%9C%96 - 級別4" xr:uid="{A8527689-6E9F-467F-A93B-B30756866C90}"/>
    <hyperlink ref="G381" r:id="rId552" location="級別4" display="http://wiki2.gamer.com.tw/wiki.php?n=7501%3A%E8%80%83%E5%8F%A4%E5%AD%B8%E5%9C%B0%E5%9C%96 - 級別4" xr:uid="{10B4286C-3AFD-43EA-8A6D-2498572793E7}"/>
    <hyperlink ref="G375" r:id="rId553" location="級別4" display="http://wiki2.gamer.com.tw/wiki.php?n=7501%3A%E8%80%83%E5%8F%A4%E5%AD%B8%E5%9C%B0%E5%9C%96 - 級別4" xr:uid="{0AFFE1AF-54CE-4E4B-B838-92034A31868E}"/>
    <hyperlink ref="G377" r:id="rId554" display="http://wiki2.gamer.com.tw/wiki.php?n=7501%3A%E9%85%92%E7%A5%9E%E5%85%AC%E9%A4%A8&amp;ss=7501" xr:uid="{CB068231-2716-4B26-9FEB-BFA014960309}"/>
    <hyperlink ref="G382" r:id="rId555" location="級別5" display="http://wiki2.gamer.com.tw/wiki.php?n=7501%3A%E8%80%83%E5%8F%A4%E5%AD%B8%E5%9C%B0%E5%9C%96 - 級別5" xr:uid="{3E6B091A-E1DE-43C8-BCFE-7E5BF1FFF341}"/>
    <hyperlink ref="G371" r:id="rId556" location="級別5" display="http://wiki2.gamer.com.tw/wiki.php?n=7501%3A%E8%80%83%E5%8F%A4%E5%AD%B8%E5%9C%B0%E5%9C%96 - 級別5" xr:uid="{726FCB86-8A49-4099-8BFD-389CDE787B83}"/>
    <hyperlink ref="Q377" r:id="rId557" display="http://wiki2.gamer.com.tw/wiki.php?n=7501%3A%E5%9F%8B%E6%B2%92%E7%9A%84%E7%BE%85%E9%A6%AC%E9%81%BA%E8%B7%A1&amp;ss=7501" xr:uid="{7F2E7B46-3D90-4FE0-B61E-7385F5D0F8A8}"/>
    <hyperlink ref="G385" r:id="rId558" display="http://wiki2.gamer.com.tw/wiki.php?n=7501%3A%E6%9D%B1%E7%BE%85%E9%A6%AC%E7%9A%84%E7%9A%87%E5%B8%9D&amp;ss=7501" xr:uid="{B6B594D1-9F07-455B-BD52-CE39B988C2D4}"/>
    <hyperlink ref="G384" r:id="rId559" display="http://wiki2.gamer.com.tw/wiki.php?n=7501%3A%E5%85%8B%E5%88%A9%E5%A5%A7%E5%B8%95%E7%89%B9%E6%8B%89%E4%B9%8B%E5%AD%90&amp;ss=7501" xr:uid="{5EB1D203-FBB0-463D-951D-2B652FD8F6E8}"/>
    <hyperlink ref="G386" r:id="rId560" location="級別5" display="http://wiki2.gamer.com.tw/wiki.php?n=7501%3A%E8%80%83%E5%8F%A4%E5%AD%B8%E5%9C%B0%E5%9C%96 - 級別5" xr:uid="{83022242-2DE2-45E4-90E5-E0093A4B5291}"/>
    <hyperlink ref="G387" r:id="rId561" display="http://wiki2.gamer.com.tw/wiki.php?n=7501%3A%E6%AF%80%E6%BB%85%E8%A5%BF%E7%BE%85%E9%A6%AC%E7%9A%84%E4%BA%BA&amp;ss=7501" xr:uid="{DD8BC821-3154-410B-A6C5-93A2F2714AF3}"/>
    <hyperlink ref="G388" r:id="rId562" display="http://wiki2.gamer.com.tw/wiki.php?n=7501%3A%E5%8F%A4%E7%BE%85%E9%A6%AC%E7%9A%84%E5%BE%A9%E8%88%88%E8%80%85&amp;ss=7501" xr:uid="{C35A8136-EA3B-4E3D-B628-4B704E6253FC}"/>
    <hyperlink ref="G389" r:id="rId563" display="http://wiki2.gamer.com.tw/wiki.php?n=7501%3A%E5%8F%A4%E7%BE%85%E9%A6%AC%E7%9A%84%E6%9A%B4%E5%90%9B&amp;ss=7501" xr:uid="{448FB991-7203-4FBC-9C1C-3B8A86617296}"/>
    <hyperlink ref="G391" r:id="rId564" display="http://wiki2.gamer.com.tw/wiki.php?n=7501%3A%E5%8F%A4%E7%BE%85%E9%A6%AC%E4%BA%94%E8%B3%A2%E5%B8%9D&amp;ss=7501" xr:uid="{61B71B8D-7CBC-4892-9460-D42EAB0D2B61}"/>
    <hyperlink ref="G393" r:id="rId565" display="http://wiki2.gamer.com.tw/wiki.php?n=7501%3A%E5%B8%8C%E8%87%98%E7%81%AB&amp;ss=7501" xr:uid="{A3B3C8F3-0384-4753-AD89-1F07E0F7271C}"/>
    <hyperlink ref="G394" r:id="rId566" display="http://wiki2.gamer.com.tw/wiki.php?n=7501%3A%E7%BE%85%E9%A6%AC%E7%9A%87%E5%B8%9D%E7%9A%84%E9%A8%8E%E9%A6%AC%E5%83%8F&amp;ss=7501" xr:uid="{35EF2BC2-3AAF-427B-A676-A055D9650AF9}"/>
    <hyperlink ref="G395" r:id="rId567" location="級別3" display="http://wiki2.gamer.com.tw/wiki.php?n=7501%3A%E8%80%83%E5%8F%A4%E5%AD%B8%E5%9C%B0%E5%9C%96 - 級別3" xr:uid="{2E08DE7C-9201-4FBA-B6E6-B36930FF1BD0}"/>
    <hyperlink ref="G396" r:id="rId568" location="級別3" display="http://wiki2.gamer.com.tw/wiki.php?n=7501%3A%E8%80%83%E5%8F%A4%E5%AD%B8%E5%9C%B0%E5%9C%96 - 級別3" xr:uid="{5F2B268B-59DE-4B53-B212-392364207CDF}"/>
    <hyperlink ref="Q393" r:id="rId569" xr:uid="{46C3CB93-9E04-4EDE-BCFA-7049CC5DA054}"/>
    <hyperlink ref="Q395" r:id="rId570" display="http://wiki2.gamer.com.tw/wiki.php?n=7501%3A%E5%9F%8B%E6%B2%92%E7%9A%84%E7%BE%85%E9%A6%AC%E9%81%BA%E8%B7%A1&amp;ss=7501" xr:uid="{97D5E6EA-ADAE-4F37-933F-2BEF8710D777}"/>
    <hyperlink ref="G397" r:id="rId571" display="http://wiki2.gamer.com.tw/wiki.php?n=7501%3A%E4%BA%94%E8%B3%A2%E5%B8%9D%E7%9A%84%E5%A4%A7%E7%90%86%E7%9F%B3%E5%83%8F&amp;ss=7501" xr:uid="{E5BD0928-21B4-4650-93F0-078A99E14776}"/>
    <hyperlink ref="G398" r:id="rId572" display="http://wiki2.gamer.com.tw/wiki.php?n=7501%3A%E5%8F%A4%E7%BE%85%E9%A6%AC%E7%9A%87%E5%B8%9D%E7%9A%84%E6%B5%AE%E9%9B%95&amp;ss=7501" xr:uid="{9AAA3F7C-E0BE-463D-8CB7-FD4038D4959D}"/>
    <hyperlink ref="G400" r:id="rId573" location="級別3" display="http://wiki2.gamer.com.tw/wiki.php?n=7501%3A%E8%80%83%E5%8F%A4%E5%AD%B8%E5%9C%B0%E5%9C%96 - 級別3" xr:uid="{84AC3A6F-9825-4124-8638-D4BAA7142557}"/>
    <hyperlink ref="G399" r:id="rId574" location="級別4" display="http://wiki2.gamer.com.tw/wiki.php?n=7501%3A%E8%80%83%E5%8F%A4%E5%AD%B8%E5%9C%B0%E5%9C%96 - 級別4" xr:uid="{52225B6C-5BF0-45AA-89F1-104572EA393D}"/>
    <hyperlink ref="G401" r:id="rId575" display="http://wiki2.gamer.com.tw/wiki.php?n=7501%3A%E5%8F%A4%E5%B8%8C%E8%87%98%E6%96%87%E5%8C%96%E4%B9%8B%E7%8E%8B&amp;ss=7501" xr:uid="{9A6AB381-8634-4F86-8181-1C5FDB6A46DD}"/>
    <hyperlink ref="G403" r:id="rId576" location="級別4" display="http://wiki2.gamer.com.tw/wiki.php?n=7501%3A%E8%80%83%E5%8F%A4%E5%AD%B8%E5%9C%B0%E5%9C%96 - 級別4" xr:uid="{2FD637EB-70C6-4777-B86E-610AEC87F937}"/>
    <hyperlink ref="G404" r:id="rId577" display="http://wiki2.gamer.com.tw/wiki.php?n=7501%3A%E6%B0%91%E7%9C%BE%E7%B5%84%E6%88%90%E7%9A%84%E5%8D%81%E5%AD%97%E8%BB%8D&amp;ss=7501" xr:uid="{A92C3A70-0D0F-4A82-B0E1-A9C555E0644B}"/>
    <hyperlink ref="G405" r:id="rId578" location="級別4" display="http://wiki2.gamer.com.tw/wiki.php?n=7501%3A%E8%80%83%E5%8F%A4%E5%AD%B8%E5%9C%B0%E5%9C%96 - 級別4" xr:uid="{F55A3001-3372-413E-9F99-6CB36513FF0D}"/>
    <hyperlink ref="G406" r:id="rId579" location="級別4" display="http://wiki2.gamer.com.tw/wiki.php?n=7501%3A%E8%80%83%E5%8F%A4%E5%AD%B8%E5%9C%B0%E5%9C%96 - 級別4" xr:uid="{0D6A81A4-2D64-4CFD-8E1B-7E59F81AB1EB}"/>
    <hyperlink ref="G407" r:id="rId580" location="級別3" display="http://wiki2.gamer.com.tw/wiki.php?n=7501%3A%E8%80%83%E5%8F%A4%E5%AD%B8%E5%9C%B0%E5%9C%96 - 級別3" xr:uid="{9B45CABB-8B12-4D63-8C8A-F0B2BA3EBAA0}"/>
    <hyperlink ref="G408" r:id="rId581" location="級別3" display="http://wiki2.gamer.com.tw/wiki.php?n=7501%3A%E8%80%83%E5%8F%A4%E5%AD%B8%E5%9C%B0%E5%9C%96 - 級別3" xr:uid="{507B0040-A6B1-4AEA-87AA-9CB3F7F8CEED}"/>
    <hyperlink ref="G410" r:id="rId582" display="http://wiki2.gamer.com.tw/wiki.php?n=7501%3A%E6%9A%B4%E5%90%9B%E5%B0%BC%E7%A5%BF%E5%83%8F&amp;ss=7501" xr:uid="{D1E76E8C-A435-421C-8272-19B62C15FBD7}"/>
    <hyperlink ref="G409" r:id="rId583" display="http://wiki2.gamer.com.tw/wiki.php?n=7501%3A%E6%9A%B4%E5%90%9B%E7%9A%84%E9%9B%95%E5%83%8F&amp;ss=7501" xr:uid="{F969D223-5FAD-45DF-9394-BCBE1667F235}"/>
    <hyperlink ref="G411" r:id="rId584" location="級別3" display="http://wiki2.gamer.com.tw/wiki.php?n=7501%3A%E8%80%83%E5%8F%A4%E5%AD%B8%E5%9C%B0%E5%9C%96 - 級別3" xr:uid="{F9DC754F-FCF5-4EBA-B5C9-D365B647C5A3}"/>
    <hyperlink ref="G412" r:id="rId585" location="級別2" display="http://wiki2.gamer.com.tw/wiki.php?n=7501%3A%E8%80%83%E5%8F%A4%E5%AD%B8%E5%9C%B0%E5%9C%96 - 級別2" xr:uid="{7481FCB1-5058-41B0-AE5A-FBEE76768143}"/>
    <hyperlink ref="G413" r:id="rId586" location="%E7%B4%9A%E5%88%A51" xr:uid="{AE1FED5E-A95C-4D58-966E-99170DEAA400}"/>
    <hyperlink ref="G414" r:id="rId587" location="級別2" display="http://wiki2.gamer.com.tw/wiki.php?n=7501%3A%E8%80%83%E5%8F%A4%E5%AD%B8%E5%9C%B0%E5%9C%96 - 級別2" xr:uid="{2E7E5A3B-7656-4751-9563-E8EC5B500E26}"/>
    <hyperlink ref="G415" r:id="rId588" location="%E7%B4%9A%E5%88%A51" xr:uid="{D07AE5D6-1B60-40C4-96C2-415554D83BAA}"/>
    <hyperlink ref="G416" r:id="rId589" location="級別2" display="http://wiki2.gamer.com.tw/wiki.php?n=7501%3A%E8%80%83%E5%8F%A4%E5%AD%B8%E5%9C%B0%E5%9C%96 - 級別2" xr:uid="{77E4289E-89F0-4A2F-B8D3-E011DA1704B4}"/>
    <hyperlink ref="G418" r:id="rId590" location="級別2" display="http://wiki2.gamer.com.tw/wiki.php?n=7501%3A%E8%80%83%E5%8F%A4%E5%AD%B8%E5%9C%B0%E5%9C%96 - 級別2" xr:uid="{3AA95F3C-E0B6-4C1B-B8EA-B5FD7BA6AB86}"/>
    <hyperlink ref="G417" r:id="rId591" location="級別2" display="http://wiki2.gamer.com.tw/wiki.php?n=7501%3A%E8%80%83%E5%8F%A4%E5%AD%B8%E5%9C%B0%E5%9C%96 - 級別2" xr:uid="{C8FC1302-309E-40F3-9366-CA31372C8F39}"/>
    <hyperlink ref="G419" r:id="rId592" location="級別4" display="http://wiki2.gamer.com.tw/wiki.php?n=7501%3A%E8%80%83%E5%8F%A4%E5%AD%B8%E5%9C%B0%E5%9C%96 - 級別4" xr:uid="{CCCAB3A6-B47F-4FEF-A24E-7240E101B58C}"/>
    <hyperlink ref="G420" r:id="rId593" location="級別2" display="http://wiki2.gamer.com.tw/wiki.php?n=7501%3A%E8%80%83%E5%8F%A4%E5%AD%B8%E5%9C%B0%E5%9C%96 - 級別2" xr:uid="{BCF78475-89C3-4766-9AA4-AF238C519113}"/>
    <hyperlink ref="G421" r:id="rId594" location="級別2" display="http://wiki2.gamer.com.tw/wiki.php?n=7501%3A%E8%80%83%E5%8F%A4%E5%AD%B8%E5%9C%B0%E5%9C%96 - 級別2" xr:uid="{44C81CAF-5C85-4CC3-9223-92EF9DA37CF5}"/>
    <hyperlink ref="Q400" r:id="rId595" display="http://wiki2.gamer.com.tw/wiki.php?n=7501%3A%E7%89%B9%E6%B4%9B%E4%BC%8A&amp;ss=7501" xr:uid="{9A3636CF-104A-49A9-BF60-A436EEB4D6FB}"/>
    <hyperlink ref="Q399" r:id="rId596" display="http://wiki2.gamer.com.tw/wiki.php?n=7501%3A%E5%8F%A4%E4%BB%A3%E6%B3%A2%E6%96%AF%E7%9A%84%E5%A4%A7%E5%AE%AE%E6%AE%BF&amp;ss=7501" xr:uid="{84188A6D-82DC-4703-9519-44C587BCAEEC}"/>
    <hyperlink ref="Q407" r:id="rId597" display="http://wiki2.gamer.com.tw/wiki.php?n=7501%3A%E7%89%B9%E6%B4%9B%E4%BC%8A&amp;ss=7501" xr:uid="{B1A4AF39-DEF9-4DD8-8D08-A48E33595FFD}"/>
    <hyperlink ref="Q413" r:id="rId598" display="http://wiki2.gamer.com.tw/wiki.php?n=7501%3A%E8%AA%BF%E6%9F%A5%E5%90%89%E8%96%A9%E7%9A%84%E9%87%91%E5%AD%97%E5%A1%94" xr:uid="{E6458266-CE2C-47B3-B201-006C7BF27B87}"/>
    <hyperlink ref="Q420" r:id="rId599" display="http://wiki2.gamer.com.tw/wiki.php?n=7501%3A%E8%AA%BF%E6%9F%A5%E5%90%89%E8%96%A9%E7%9A%84%E9%87%91%E5%AD%97%E5%A1%94" xr:uid="{FE33BD7A-E156-48DD-AD0F-A70F3B02D477}"/>
    <hyperlink ref="Q421" r:id="rId600" display="http://wiki2.gamer.com.tw/wiki.php?n=7501%3A%E5%9F%8B%E6%B2%92%E7%9A%84%E7%BE%85%E9%A6%AC%E9%81%BA%E8%B7%A1&amp;ss=7501" xr:uid="{18FBF30C-D03D-4B87-8BAB-DD3AA7884A98}"/>
    <hyperlink ref="Q422" r:id="rId601" display="http://wiki2.gamer.com.tw/wiki.php?n=7501%3A%E8%AA%BF%E6%9F%A5%E5%90%89%E8%96%A9%E7%9A%84%E9%87%91%E5%AD%97%E5%A1%94" xr:uid="{A37C6B68-AFF3-491E-BE25-AB3BDC2FD3F8}"/>
    <hyperlink ref="Q424" r:id="rId602" display="http://wiki2.gamer.com.tw/wiki.php?n=7501%3A%E6%84%9B%E7%88%BE%E8%98%AD%E7%9A%84%E9%81%BA%E8%B7%A1&amp;ss=7501" xr:uid="{138CC1B9-786C-4E1D-96B2-46987113AEBB}"/>
    <hyperlink ref="Q425" r:id="rId603" display="http://wiki2.gamer.com.tw/wiki.php?n=7501%3A%E6%84%9B%E7%88%BE%E8%98%AD%E7%9A%84%E9%81%BA%E8%B7%A1&amp;ss=7501" xr:uid="{BED64F83-D205-4E25-8EEA-CBA47380A804}"/>
    <hyperlink ref="Q423" r:id="rId604" display="http://wiki2.gamer.com.tw/wiki.php?n=7501%3A%E6%9C%89%E6%AC%8A%E5%A8%81%E7%9A%84%E7%A5%9E%E8%AB%AD" xr:uid="{8C820CB9-7608-4ACF-A7CB-6BD314B12CBD}"/>
    <hyperlink ref="Q432" r:id="rId605" display="http://wiki2.gamer.com.tw/wiki.php?n=7501%3A%E7%A5%AD%E7%A5%80%E5%AE%99%E6%96%AF%E7%9A%84%E7%A5%AD%E5%85%B8&amp;ss=7501" xr:uid="{FD5044D5-501D-487E-85E9-068365A22C92}"/>
    <hyperlink ref="Q436" r:id="rId606" display="http://wiki2.gamer.com.tw/wiki.php?n=7501%3A%E8%AA%BF%E6%9F%A5%E5%90%89%E8%96%A9%E7%9A%84%E9%87%91%E5%AD%97%E5%A1%94" xr:uid="{8006E10F-5921-41DB-A633-5C3C88FC33DC}"/>
    <hyperlink ref="Q441" r:id="rId607" display="http://wiki2.gamer.com.tw/wiki.php?n=7501%3A%E8%AA%BF%E6%9F%A5%E5%90%89%E8%96%A9%E7%9A%84%E9%87%91%E5%AD%97%E5%A1%94" xr:uid="{B65246B2-226F-4FBD-9870-72D36E5B5B18}"/>
    <hyperlink ref="Q446" r:id="rId608" display="http://wiki2.gamer.com.tw/wiki.php?n=7501%3A%E5%8F%A4%E4%BB%A3%E6%96%87%E6%98%8E%E7%9A%84%E5%A4%A7%E9%83%BD%E5%B8%82&amp;ss=7501" xr:uid="{3F1A4A5D-3610-41F3-B486-F602A26929A5}"/>
    <hyperlink ref="Q448" r:id="rId609" location="級別1" display="http://wiki2.gamer.com.tw/wiki.php?n=7501%3A%E8%80%83%E5%8F%A4%E5%AD%B8%E5%9C%B0%E5%9C%96 - 級別1" xr:uid="{9AE9CB94-455B-4A0E-832F-C6FBB34C9BC1}"/>
    <hyperlink ref="G450" r:id="rId610" location="%E7%B4%9A%E5%88%A51" xr:uid="{CE1E3CAD-6FCF-4DEF-8C5F-4E0C1B482B31}"/>
    <hyperlink ref="G422" r:id="rId611" location="級別3" display="http://wiki2.gamer.com.tw/wiki.php?n=7501%3A%E8%80%83%E5%8F%A4%E5%AD%B8%E5%9C%B0%E5%9C%96 - 級別3" xr:uid="{DBB6CC99-964F-4A2B-B6A3-221E917E7FEB}"/>
    <hyperlink ref="G425" r:id="rId612" location="級別3" display="http://wiki2.gamer.com.tw/wiki.php?n=7501%3A%E8%80%83%E5%8F%A4%E5%AD%B8%E5%9C%B0%E5%9C%96 - 級別3" xr:uid="{83F59F14-56DB-4CCB-A052-238B89EBD2B3}"/>
    <hyperlink ref="G423" r:id="rId613" location="級別2" display="http://wiki2.gamer.com.tw/wiki.php?n=7501%3A%E8%80%83%E5%8F%A4%E5%AD%B8%E5%9C%B0%E5%9C%96 - 級別2" xr:uid="{E95737FD-B7DE-41F8-AAF1-22191C057E1C}"/>
    <hyperlink ref="G424" r:id="rId614" location="級別1" display="http://wiki2.gamer.com.tw/wiki.php?n=7501%3A%E8%80%83%E5%8F%A4%E5%AD%B8%E5%9C%B0%E5%9C%96 - 級別1" xr:uid="{2698818C-2E48-43CD-826A-E659B427C560}"/>
    <hyperlink ref="G426" r:id="rId615" location="級別1" display="http://wiki2.gamer.com.tw/wiki.php?n=7501%3A%E8%80%83%E5%8F%A4%E5%AD%B8%E5%9C%B0%E5%9C%96 - 級別1" xr:uid="{3F7FA5CF-FF1C-499F-B92D-91CFAAAB9272}"/>
    <hyperlink ref="G427" r:id="rId616" location="級別2" display="http://wiki2.gamer.com.tw/wiki.php?n=7501%3A%E8%80%83%E5%8F%A4%E5%AD%B8%E5%9C%B0%E5%9C%96 - 級別2" xr:uid="{CDF39DEC-A7B1-4CB3-90FA-DD3DAE079B3A}"/>
    <hyperlink ref="G428" r:id="rId617" location="級別2" display="http://wiki2.gamer.com.tw/wiki.php?n=7501%3A%E8%80%83%E5%8F%A4%E5%AD%B8%E5%9C%B0%E5%9C%96 - 級別2" xr:uid="{64568733-07BF-4EB1-B180-DC1C4551368E}"/>
    <hyperlink ref="G429" r:id="rId618" location="級別2" display="http://wiki2.gamer.com.tw/wiki.php?n=7501%3A%E8%80%83%E5%8F%A4%E5%AD%B8%E5%9C%B0%E5%9C%96 - 級別2" xr:uid="{04FD43B2-0566-4EA2-9C95-B8800C6C7040}"/>
    <hyperlink ref="G430" r:id="rId619" location="級別2" display="http://wiki2.gamer.com.tw/wiki.php?n=7501%3A%E8%80%83%E5%8F%A4%E5%AD%B8%E5%9C%B0%E5%9C%96 - 級別2" xr:uid="{73E8D51A-2B6F-4AE1-A699-FB62D6489486}"/>
    <hyperlink ref="G431" r:id="rId620" location="級別1" display="http://wiki2.gamer.com.tw/wiki.php?n=7501%3A%E8%80%83%E5%8F%A4%E5%AD%B8%E5%9C%B0%E5%9C%96 - 級別1" xr:uid="{44E53E62-87B2-4D38-8661-F7B14B593D0D}"/>
    <hyperlink ref="G432" r:id="rId621" location="級別1" display="http://wiki2.gamer.com.tw/wiki.php?n=7501%3A%E8%80%83%E5%8F%A4%E5%AD%B8%E5%9C%B0%E5%9C%96 - 級別1" xr:uid="{88256B93-E038-4CC0-A954-BD9E9D1ED0AB}"/>
    <hyperlink ref="G433" r:id="rId622" location="級別1" display="http://wiki2.gamer.com.tw/wiki.php?n=7501%3A%E8%80%83%E5%8F%A4%E5%AD%B8%E5%9C%B0%E5%9C%96 - 級別1" xr:uid="{48DE43CE-FA77-444D-B002-AFF58F16C574}"/>
    <hyperlink ref="G434" r:id="rId623" location="級別1" display="http://wiki2.gamer.com.tw/wiki.php?n=7501%3A%E8%80%83%E5%8F%A4%E5%AD%B8%E5%9C%B0%E5%9C%96 - 級別1" xr:uid="{2C1CF8F7-BB90-4C00-817E-15C53A5506F2}"/>
    <hyperlink ref="G435" r:id="rId624" location="級別1" display="http://wiki2.gamer.com.tw/wiki.php?n=7501%3A%E8%80%83%E5%8F%A4%E5%AD%B8%E5%9C%B0%E5%9C%96 - 級別1" xr:uid="{C4C382AE-9D0F-4B42-820A-93EEC4F8CDFF}"/>
    <hyperlink ref="G436" r:id="rId625" location="級別1" display="http://wiki2.gamer.com.tw/wiki.php?n=7501%3A%E8%80%83%E5%8F%A4%E5%AD%B8%E5%9C%B0%E5%9C%96 - 級別1" xr:uid="{965065FD-A9C0-4BD9-8B6B-ED98DFD16822}"/>
    <hyperlink ref="G437" r:id="rId626" location="級別1" display="http://wiki2.gamer.com.tw/wiki.php?n=7501%3A%E8%80%83%E5%8F%A4%E5%AD%B8%E5%9C%B0%E5%9C%96 - 級別1" xr:uid="{4D92F152-7DBF-4F14-B6B5-E797E95DB48A}"/>
    <hyperlink ref="G441" r:id="rId627" location="級別1" display="http://wiki2.gamer.com.tw/wiki.php?n=7501%3A%E8%80%83%E5%8F%A4%E5%AD%B8%E5%9C%B0%E5%9C%96 - 級別1" xr:uid="{99D8937C-706E-46A9-A101-33A7739F0B4E}"/>
    <hyperlink ref="G439" r:id="rId628" location="級別1" display="http://wiki2.gamer.com.tw/wiki.php?n=7501%3A%E8%80%83%E5%8F%A4%E5%AD%B8%E5%9C%B0%E5%9C%96 - 級別1" xr:uid="{5045806E-A8D0-4F6F-85F0-178A51D64220}"/>
    <hyperlink ref="G438" r:id="rId629" location="級別1" display="http://wiki2.gamer.com.tw/wiki.php?n=7501%3A%E8%80%83%E5%8F%A4%E5%AD%B8%E5%9C%B0%E5%9C%96 - 級別1" xr:uid="{BEB444A2-AF64-4981-8CC5-4CB926E52408}"/>
    <hyperlink ref="G440" r:id="rId630" location="級別1" display="http://wiki2.gamer.com.tw/wiki.php?n=7501%3A%E8%80%83%E5%8F%A4%E5%AD%B8%E5%9C%B0%E5%9C%96 - 級別1" xr:uid="{79B80EE1-383C-46C8-84D5-8CF7EB9EB6AF}"/>
    <hyperlink ref="G442" r:id="rId631" location="級別1" display="http://wiki2.gamer.com.tw/wiki.php?n=7501%3A%E8%80%83%E5%8F%A4%E5%AD%B8%E5%9C%B0%E5%9C%96 - 級別1" xr:uid="{707DD9AB-23C6-4550-A3BB-DF999C36F8CB}"/>
    <hyperlink ref="G443" r:id="rId632" location="級別1" display="http://wiki2.gamer.com.tw/wiki.php?n=7501%3A%E8%80%83%E5%8F%A4%E5%AD%B8%E5%9C%B0%E5%9C%96 - 級別1" xr:uid="{8FCD6969-C234-4825-983D-62271EA8265A}"/>
    <hyperlink ref="G444" r:id="rId633" location="級別1" display="http://wiki2.gamer.com.tw/wiki.php?n=7501%3A%E8%80%83%E5%8F%A4%E5%AD%B8%E5%9C%B0%E5%9C%96 - 級別1" xr:uid="{4681D5EF-10C8-4239-BB12-5DD1E895775D}"/>
    <hyperlink ref="G446" r:id="rId634" location="級別1" display="http://wiki2.gamer.com.tw/wiki.php?n=7501%3A%E8%80%83%E5%8F%A4%E5%AD%B8%E5%9C%B0%E5%9C%96 - 級別1" xr:uid="{16F78428-2461-4E8B-B94C-836D80A8B8CB}"/>
    <hyperlink ref="G445" r:id="rId635" location="級別1" display="http://wiki2.gamer.com.tw/wiki.php?n=7501%3A%E8%80%83%E5%8F%A4%E5%AD%B8%E5%9C%B0%E5%9C%96 - 級別1" xr:uid="{5ABB4922-B9E8-4299-91D0-11D885D87895}"/>
    <hyperlink ref="G447" r:id="rId636" location="級別1" display="http://wiki2.gamer.com.tw/wiki.php?n=7501%3A%E8%80%83%E5%8F%A4%E5%AD%B8%E5%9C%B0%E5%9C%96 - 級別1" xr:uid="{C926B681-814E-487B-9B7B-683C0DCAAA29}"/>
    <hyperlink ref="G449" r:id="rId637" location="級別1" display="http://wiki2.gamer.com.tw/wiki.php?n=7501%3A%E8%80%83%E5%8F%A4%E5%AD%B8%E5%9C%B0%E5%9C%96 - 級別1" xr:uid="{7D6C120F-8676-4AC3-9570-3EB92C278CA7}"/>
    <hyperlink ref="G448" r:id="rId638" location="級別1" display="http://wiki2.gamer.com.tw/wiki.php?n=7501%3A%E8%80%83%E5%8F%A4%E5%AD%B8%E5%9C%B0%E5%9C%96 - 級別1" xr:uid="{32029235-C9BD-4D67-B5AE-685CAD2AB143}"/>
    <hyperlink ref="G2" r:id="rId639" display="https://wiki2.gamer.com.tw/wiki.php?n=7501%3A%E6%88%90%E5%90%89%E6%80%9D%E6%B1%97%E5%85%B6%E4%BA%BA&amp;ss=7501" xr:uid="{343D96AB-7725-495B-9D23-C19BC90FB8A7}"/>
    <hyperlink ref="Q2" r:id="rId640" display="https://wiki2.gamer.com.tw/wiki.php?n=7501:%E9%81%8A%E7%89%A7%E6%B0%91%E6%97%8F%E7%9A%84%E8%A5%BF%E9%80%B2" xr:uid="{61B68641-FD4F-43F6-8D87-BE20F9365FCE}"/>
    <hyperlink ref="R2" r:id="rId641" display="https://wiki2.gamer.com.tw/wiki.php?n=7501:%E5%85%83%E6%9C%9D%E7%9A%84%E6%AD%B7%E5%8F%B2%E6%9B%B8" xr:uid="{066733A1-F2D7-45B6-AF87-31DA06F7E59A}"/>
    <hyperlink ref="G3" r:id="rId642" display="https://wiki2.gamer.com.tw/wiki.php?n=7501%3A%E5%8D%B0%E5%BA%A6%E5%90%8D%E4%BA%BA&amp;ss=7501" xr:uid="{416CB6C0-BA84-4E88-A71F-974C2C468C85}"/>
    <hyperlink ref="Q3" r:id="rId643" display="https://wiki2.gamer.com.tw/wiki.php?n=7501:%E5%8D%B0%E5%BA%A6%E7%9A%84%E5%8F%A4%E4%BB%A3%E6%95%98%E4%BA%8B%E8%A9%A9" xr:uid="{19D4BC6F-41BB-4A33-9BA2-96FC19D73E6E}"/>
    <hyperlink ref="G5" r:id="rId644" display="https://wiki2.gamer.com.tw/wiki.php?n=7501%3A%E5%B8%B6%E5%86%B0%E7%9A%84%E7%94%B7%E4%BA%BA&amp;ss=7501" xr:uid="{502EDCA8-6AE1-495E-95AF-A7EA858F745F}"/>
    <hyperlink ref="G6" r:id="rId645" display="https://wiki2.gamer.com.tw/wiki.php?n=7501%3A%E6%B5%B7%E4%B8%8A%E8%8C%B6%E6%9C%83&amp;ss=7501" xr:uid="{095F0A54-72BF-492B-A61F-5A2CB41E05D5}"/>
    <hyperlink ref="G7" r:id="rId646" display="https://wiki2.gamer.com.tw/wiki.php?n=7501%3A%E4%B8%96%E7%95%8C%E4%B9%8B%E6%9C%80%E5%A5%A2%E4%BE%88&amp;ss=7501" xr:uid="{02A96A34-41EA-4E1E-A16B-C20F44DA17D2}"/>
    <hyperlink ref="R7" r:id="rId647" display="https://wiki2.gamer.com.tw/wiki.php?n=7501:%E7%94%A2%E5%AF%B6%E7%9F%B3%E7%9A%84%E8%B2%9D%E6%AE%BC" xr:uid="{9E2167A4-C8C7-4A17-AA85-94AF632CBCB8}"/>
    <hyperlink ref="Q7" r:id="rId648" display="https://wiki2.gamer.com.tw/wiki.php?n=7501:%E7%9F%A5%E6%80%A7%E7%BE%8E%E5%A5%B3" xr:uid="{84C6310A-FF05-4470-A091-244C6F7528DD}"/>
    <hyperlink ref="G8" r:id="rId649" display="https://wiki2.gamer.com.tw/wiki.php?n=7501%3A%E5%9C%8B%E7%8E%8B%E7%9A%84%E7%89%9B%E8%BB%8A&amp;ss=7501" xr:uid="{2C731A5E-9EFC-414D-BCCD-82D102A8E524}"/>
    <hyperlink ref="Q8" r:id="rId650" display="https://wiki2.gamer.com.tw/wiki.php?n=7501:%E5%A4%A7%E5%B8%9D%E7%9A%84%E9%80%B8%E8%81%9E" xr:uid="{26867A57-14A4-4BEF-884D-B80C06DA31EE}"/>
    <hyperlink ref="G9" r:id="rId651" display="https://wiki2.gamer.com.tw/wiki.php?n=7501%3A%E6%97%A5%E6%9C%AC%E7%9A%84%E6%AD%B7%E5%8F%B2%E5%85%B8%E7%B1%8D&amp;ss=7501" xr:uid="{2C134ACF-E8EC-4939-B414-D1B28893112B}"/>
    <hyperlink ref="G11" r:id="rId652" display="https://wiki2.gamer.com.tw/wiki.php?n=7501%3A%E6%95%99%E7%9A%87%E9%A0%98%E5%9C%B0%E7%9A%84%E8%AD%89%E6%93%9A&amp;ss=7501" xr:uid="{4B19BD09-3D0B-41DA-A056-A540B68B2C7B}"/>
    <hyperlink ref="G12" r:id="rId653" display="https://wiki2.gamer.com.tw/wiki.php?n=7501%3A%E6%9A%B4%E5%90%9B%E7%9A%84%E6%9D%AF%E5%AD%90&amp;ss=7501" xr:uid="{48F18517-B90E-4161-A39E-15B5A821E9DA}"/>
    <hyperlink ref="G26" r:id="rId654" display="https://wiki2.gamer.com.tw/wiki.php?n=7501%3A%E8%81%96%E5%8A%8D%E7%9A%84%E5%8E%BB%E5%90%91&amp;ss=7501" xr:uid="{843CABCC-0A42-4B94-87A5-EA8E50A7A532}"/>
    <hyperlink ref="Q26" r:id="rId655" display="https://wiki2.gamer.com.tw/wiki.php?n=7501:%E5%BE%A9%E4%BB%87%E7%9A%84%E7%B5%90%E5%B1%80" xr:uid="{E0091B70-77B5-43FD-83A1-B20E9F385B97}"/>
    <hyperlink ref="Q43" r:id="rId656" xr:uid="{F9FAAAED-93E2-44E7-824A-F10A4D4325AD}"/>
    <hyperlink ref="G46" r:id="rId657" display="https://wiki2.gamer.com.tw/wiki.php?n=7501%3A%E8%AA%93%E8%A8%80%E7%9A%84%E7%B5%90%E5%B1%80&amp;ss=7501" xr:uid="{E78DDFB1-3141-467B-805E-21DBBF390100}"/>
    <hyperlink ref="R46" r:id="rId658" display="https://wiki2.gamer.com.tw/wiki.php?n=7501:%E5%BE%80%E4%BE%86%E5%A4%A7%E6%B5%B7%E8%80%85%E7%9A%84%E6%A6%AE%E8%AD%BD" xr:uid="{A4DA8752-B213-4EB9-97A6-70F27FB1F0D4}"/>
    <hyperlink ref="Q46" r:id="rId659" display="https://wiki2.gamer.com.tw/wiki.php?n=7501:%E5%85%89%E8%BC%9D%E7%9A%84%E4%B8%96%E4%BB%A3" xr:uid="{C4D2D855-769A-40C3-8F65-D43A003F6BD0}"/>
    <hyperlink ref="G64" r:id="rId660" display="https://wiki2.gamer.com.tw/wiki.php?n=7501%3A%E8%B2%B4%E4%BA%BA%E7%9A%84%E8%85%B0%E5%B8%B6&amp;ss=7501" xr:uid="{BEBB3173-817B-443A-968A-3CAB08E9F282}"/>
    <hyperlink ref="Q64" r:id="rId661" display="https://wiki2.gamer.com.tw/wiki.php?n=7501:%E6%B7%B1%E7%B4%85%E7%9A%84%E9%B3%A5" xr:uid="{72D7CF2A-55BA-4BAD-B5FD-A4A05DA6266F}"/>
    <hyperlink ref="R63" r:id="rId662" display="https://wiki2.gamer.com.tw/wiki.php?n=7501%3A%E5%88%BB%E6%9C%89%E8%81%96%E7%B6%93%E7%9A%84%E5%8D%81%E5%AD%97%E6%9E%B6&amp;ss=7501" xr:uid="{453FA7F3-B207-41F4-AC40-74D4B93FEE85}"/>
    <hyperlink ref="S63" r:id="rId663" display="https://wiki2.gamer.com.tw/wiki.php?n=7501%3A%E6%88%90%E5%88%97%E7%9A%84%E5%B7%A8%E7%9F%B3&amp;ss=7501" xr:uid="{1E39500C-5DAC-4D67-8826-DC87A36DA5C9}"/>
    <hyperlink ref="Q68" r:id="rId664" display="https://wiki2.gamer.com.tw/wiki.php?n=7501%3A%E9%87%91%E5%AD%97%E5%A1%94%E5%BB%BA%E9%80%A0%E7%9B%B8%E9%97%9C%E8%80%83%E5%AF%9F&amp;ss=7501" xr:uid="{1696A496-AC39-44D6-BCE5-A576B38A8514}"/>
    <hyperlink ref="G83" r:id="rId665" display="https://wiki2.gamer.com.tw/wiki.php?n=7501%3A%E7%A7%BB%E6%B0%91%E5%9F%8E%E5%B8%82%E7%9A%84%E8%91%A1%E8%90%84%E9%85%92%E5%95%86&amp;ss=7501" xr:uid="{A769DAAF-5708-49A9-A93A-BD9B4172931C}"/>
    <hyperlink ref="G87" r:id="rId666" display="https://wiki2.gamer.com.tw/wiki.php?n=7501%3A%E5%AD%B8%E8%A1%93%E5%9F%8E%E5%B8%82%E7%9A%84%E6%B2%92%E8%90%BD&amp;ss=7501" xr:uid="{26A71636-54DB-469D-88FB-259E0D891AE9}"/>
    <hyperlink ref="Q87" r:id="rId667" display="https://wiki2.gamer.com.tw/wiki.php?n=7501:%E5%8F%A4%E4%BB%A3%E7%9A%84%E7%A6%81%E6%9B%B8" xr:uid="{783012F6-85DA-470D-84F6-FBABBCE062DB}"/>
    <hyperlink ref="Q88" r:id="rId668" display="九柱神之書(道具)(吉薩金字塔深層探險)" xr:uid="{1BC0D6B1-9C5B-4226-B90D-A82895C6765B}"/>
    <hyperlink ref="G97" r:id="rId669" display="https://wiki2.gamer.com.tw/wiki.php?n=7501%3A%E7%9A%87%E5%B8%9D%E7%9A%84%E6%B3%A2%E6%8A%98%E4%BA%BA%E7%94%9F&amp;ss=7501" xr:uid="{FAEE27AA-EFE7-49C3-8A59-400C17FB7596}"/>
    <hyperlink ref="Q97" r:id="rId670" display="https://wiki2.gamer.com.tw/wiki.php?n=7501:%E5%9F%8E%E5%A0%A1%E7%9A%84%E7%94%A8%E9%80%94" xr:uid="{FC314B05-A04C-432B-8AE5-0DA998E05D3D}"/>
    <hyperlink ref="G117" r:id="rId671" display="https://wiki2.gamer.com.tw/wiki.php?n=7501%3A%E6%96%87%E5%AD%97%E9%82%84%E6%98%AF%E8%A8%98%E8%99%9F&amp;ss=7501" xr:uid="{A4F46745-F4EF-4F3A-9E77-F27F116C24DC}"/>
    <hyperlink ref="G123" r:id="rId672" display="https://wiki2.gamer.com.tw/wiki.php?n=7501%3A%E6%83%B3%E4%B8%8D%E5%88%B0%E7%9A%84%E5%87%BA%E8%99%95&amp;ss=7501" xr:uid="{59A146B9-104B-4973-A073-5F86FA5437E8}"/>
    <hyperlink ref="Q126" r:id="rId673" xr:uid="{40477835-50C9-44D4-88F2-AFC18971820A}"/>
    <hyperlink ref="Q129" r:id="rId674" display="https://wiki2.gamer.com.tw/wiki.php?n=7501%3A%E7%99%BE%E6%BF%9F%E9%83%BD%E5%9F%8E%E4%B9%8B%E9%81%BA%E8%B7%A1&amp;ss=7501" xr:uid="{AA66F80D-B88F-4AAD-BFF5-479FB3D175AB}"/>
    <hyperlink ref="G145" r:id="rId675" display="https://wiki2.gamer.com.tw/wiki.php?n=7501%3A%E9%81%99%E9%81%A0%E7%9A%84%E9%BB%83%E9%87%91%E9%84%89&amp;ss=7501" xr:uid="{E953FFE6-19C0-46ED-A149-0CC57A1BE010}"/>
    <hyperlink ref="Q145" r:id="rId676" display="https://wiki2.gamer.com.tw/wiki.php?n=7501%3A%E8%AA%BF%E6%9F%A5%E6%96%B0%E5%B9%BE%E5%85%A7%E4%BA%9E%E5%B3%B6%E6%9D%B1%E6%96%B9%E6%B5%B7%E5%9F%9F&amp;ss=7501" xr:uid="{E75892DA-30B9-4FEE-8D65-DF20C3C5CB3A}"/>
    <hyperlink ref="G153" r:id="rId677" display="https://wiki2.gamer.com.tw/wiki.php?n=7501%3A%E4%B8%83%E5%A4%A7%E5%A5%87%E8%B9%9F%E7%9A%84%E8%B5%B7%E6%BA%90&amp;ss=7501" xr:uid="{82CD7A6F-27D8-4D75-9DDA-BF7F5E0EE0F3}"/>
    <hyperlink ref="Q153" r:id="rId678" display="https://wiki2.gamer.com.tw/wiki.php?n=7501%3A%E5%8F%A4%E4%BB%A3%E4%B8%96%E7%95%8C%E4%B8%83%E5%A4%A7%E5%A5%87%E8%B7%A1%E7%9A%84%E4%BA%8B%E5%AF%A6&amp;ss=7501" xr:uid="{03021A0E-52A0-4437-933E-6C61FCA5EA52}"/>
    <hyperlink ref="Q159" r:id="rId679" display="https://wiki2.gamer.com.tw/wiki.php?n=7501%3A%E5%8F%A4%E4%BB%A3%E5%B8%9D%E7%8E%8B%E7%9A%84%E6%AE%AE%E6%9C%8D&amp;ss=7501" xr:uid="{4EEF7C04-1A62-426B-9420-7A1307638018}"/>
    <hyperlink ref="Q164" r:id="rId680" display="https://wiki2.gamer.com.tw/wiki.php?n=7501%3A%E8%AA%BF%E6%9F%A5%E5%90%89%E8%96%A9%E9%87%91%E5%AD%97%E5%A1%94&amp;ss=7501" xr:uid="{BD13ABF3-45A8-45E9-9FF9-DD3856DC616F}"/>
    <hyperlink ref="G179" r:id="rId681" display="https://wiki2.gamer.com.tw/wiki.php?n=7501%3A%E5%90%8D%E5%B0%87%E7%9A%84%E5%91%BD%E9%81%8B&amp;ss=7501" xr:uid="{D1B7C426-814C-4244-BF1A-64FB11F8C013}"/>
    <hyperlink ref="G185" r:id="rId682" display="https://wiki2.gamer.com.tw/wiki.php?n=7501%3A%E4%BE%86%E8%87%AA%E5%8F%A4%E4%BB%A3%E7%9A%84%E6%83%85%E5%A0%B1&amp;ss=7501" xr:uid="{EE14C0EF-3E84-487B-835B-CE4B13F5BE6B}"/>
    <hyperlink ref="R187" r:id="rId683" display="https://wiki2.gamer.com.tw/wiki.php?n=7501%3A%E5%BD%A2%E7%8B%80%E5%A5%87%E7%89%B9%E7%9A%84%E9%81%BA%E7%89%A9&amp;ss=7501" xr:uid="{13C0C30B-F6B7-479E-9AB4-6081E03F667D}"/>
    <hyperlink ref="R209" r:id="rId684" display="https://wiki2.gamer.com.tw/wiki.php?n=7501%3A%E8%AA%9E%E8%BF%B0%E6%9C%9D%E9%AE%AE%E4%B8%89%E5%9C%8B%E6%AD%B7%E5%8F%B2&amp;ss=7501" xr:uid="{09A3E220-A834-4EA2-806D-35ECD054BD84}"/>
    <hyperlink ref="Q214" r:id="rId685" display="https://wiki2.gamer.com.tw/wiki.php?n=7501%3A%E6%83%B3%E4%B8%8D%E5%88%B0%E7%9A%84%E5%87%BA%E8%99%95&amp;ss=7501" xr:uid="{7B155027-DD36-45C6-9F0C-76C40B891E7A}"/>
    <hyperlink ref="G214" r:id="rId686" display="https://wiki2.gamer.com.tw/wiki.php?n=7501%3A%E7%95%B0%E9%82%A6%E4%BA%BA&amp;ss=7501" xr:uid="{B42C0BDF-93AC-40F6-83C6-74F04BC508D9}"/>
    <hyperlink ref="G223" r:id="rId687" display="https://wiki2.gamer.com.tw/wiki.php?n=7501%3A%E6%B0%B8%E6%81%86%E7%9A%84%E8%A8%98%E6%86%B6&amp;ss=7501" xr:uid="{99793709-B64F-4EE7-A0FE-CDCB77D975E0}"/>
    <hyperlink ref="Q223" r:id="rId688" display="https://wiki2.gamer.com.tw/wiki.php?n=7501:%E5%8F%A4%E4%BB%A3%E7%9A%84%E7%A6%81%E6%9B%B8" xr:uid="{E6B540CA-7903-45D8-BCCD-3BDB5AE170C4}"/>
    <hyperlink ref="G242" r:id="rId689" display="https://wiki2.gamer.com.tw/wiki.php?n=7501%3A%E6%89%BF%E8%BC%89%E6%95%85%E4%BA%8B%E7%9A%84%E8%88%B9%E9%9A%BB&amp;ss=7501" xr:uid="{B183A2BA-A0DF-48A1-80F5-64AF77130144}"/>
    <hyperlink ref="Q242" r:id="rId690" display="https://wiki2.gamer.com.tw/wiki.php?n=7501:%E5%91%A8%E9%81%8A%E7%9A%84%E4%BF%AE%E9%81%93%E5%A3%AB" xr:uid="{9E747C3F-2634-49A5-A1C9-F3E0E70AE2E7}"/>
    <hyperlink ref="Q244" r:id="rId691" display="https://wiki2.gamer.com.tw/wiki.php?n=7501%3A%E5%9F%8B%E6%B2%92%E7%9A%84%E7%BE%85%E9%A6%AC%E9%81%BA%E8%B7%A1&amp;ss=7501" xr:uid="{DD168528-3273-42A9-A33C-711D96C97249}"/>
    <hyperlink ref="G243" r:id="rId692" display="https://wiki2.gamer.com.tw/wiki.php?n=7501%3A%E4%B8%83%E5%A4%A7%E5%A5%87%E8%B9%9F%E7%9A%84%E7%B4%80%E9%8C%84&amp;ss=7501" xr:uid="{027448D2-B687-4127-B9B1-C611C9BE9336}"/>
    <hyperlink ref="Q243" r:id="rId693" display="https://wiki2.gamer.com.tw/wiki.php?n=7501:%E4%B8%83%E5%A4%A7%E5%A5%87%E8%B9%9F%E7%9A%84%E8%B5%B7%E6%BA%90" xr:uid="{7351A64D-1AF3-4858-9FCA-E6B93DEDB89B}"/>
    <hyperlink ref="Q248" r:id="rId694" display="https://wiki2.gamer.com.tw/wiki.php?n=7501%3A%E4%B8%8D%E7%9F%A5%E9%81%93%E5%85%B6%E4%BB%96%E7%A5%9E%E6%98%8E&amp;ss=7501" xr:uid="{5C10EB68-C105-42C0-AF7D-7236E18B61A3}"/>
    <hyperlink ref="G277" r:id="rId695" display="https://wiki2.gamer.com.tw/wiki.php?n=7501%3A%E8%A2%AB%E5%B8%B6%E5%85%A5%E7%9A%84%E9%81%BA%E7%89%A9&amp;ss=7501" xr:uid="{C78D5165-A690-44BD-AD64-4C636CB553E3}"/>
    <hyperlink ref="Q280" r:id="rId696" display="https://wiki2.gamer.com.tw/wiki.php?n=7501%3A%E5%8F%A4%E4%BB%A3%E6%96%87%E6%98%8E%E7%9A%84%E5%A4%A7%E9%83%BD%E5%B8%82&amp;ss=7501" xr:uid="{5597EDE7-9F46-4E3C-AB8A-8BE3EBDE1AD3}"/>
    <hyperlink ref="Q281" r:id="rId697" display="https://wiki2.gamer.com.tw/wiki.php?n=7501%3A%E8%81%B3%E7%AB%8B%E6%96%BC%E5%AE%89%E5%9C%B0%E6%96%AF%E4%B9%8B%E9%83%BD&amp;ss=7501" xr:uid="{726081F2-8C92-462C-9D2D-E41FA879FB8B}"/>
    <hyperlink ref="G289" r:id="rId698" display="https://wiki2.gamer.com.tw/wiki.php?n=7501%3A%E8%AA%BF%E6%9F%A5%E5%A4%A7%E5%B8%9D&amp;ss=7501" xr:uid="{C6F8BBFE-029B-4622-A763-79C76015DF56}"/>
    <hyperlink ref="R289" r:id="rId699" display="https://wiki2.gamer.com.tw/wiki.php?n=7501:%E5%85%A9%E4%BD%8D%E7%8E%8B%E5%AD%90" xr:uid="{9F7D610B-E469-4518-A024-1ABFA98497EF}"/>
    <hyperlink ref="Q289" r:id="rId700" display="https://wiki2.gamer.com.tw/wiki.php?n=7501:%E6%8B%8B%E9%96%8B%E9%81%8E%E5%8E%BB%E5%90%91%E5%89%8D%E9%82%81%E9%80%B2" xr:uid="{518F98BD-80A3-4A1B-A46C-5B25830F7193}"/>
    <hyperlink ref="Q311" r:id="rId701" display="https://wiki2.gamer.com.tw/wiki.php?n=7501%3A%E8%81%96%E5%9C%B0%E7%9A%84%E7%9F%B3%E6%B4%9E%E5%A3%81%E7%95%AB&amp;ss=7501" xr:uid="{E2D4719D-872A-48EF-A10B-7A460EEEDA89}"/>
    <hyperlink ref="G333" r:id="rId702" display="https://wiki2.gamer.com.tw/wiki.php?n=7501%3A%E8%B3%A2%E7%8E%8B%E7%9A%84%E7%B5%B1%E4%B8%80%E4%BA%8B%E6%A5%AD&amp;ss=7501" xr:uid="{68A11335-6BEC-4EE2-B717-DAFE06C9CAC0}"/>
    <hyperlink ref="Q335" r:id="rId703" display="https://wiki2.gamer.com.tw/wiki.php?n=7501%3A%E8%81%B3%E7%AB%8B%E6%96%BC%E5%AE%89%E5%9C%B0%E6%96%AF%E4%B9%8B%E9%83%BD&amp;ss=7501" xr:uid="{98DF1666-A908-4B36-8F56-54B4A97BBB37}"/>
    <hyperlink ref="S349" r:id="rId704" display="https://wiki2.gamer.com.tw/wiki.php?n=7501%3A%E7%B1%B3%E8%AB%BE%E6%96%AF%E8%BF%B7%E5%AE%AE%E7%9A%84%E5%82%B3%E8%AA%AA&amp;ss=7501" xr:uid="{40745401-4683-45BA-9458-45B8640FBD09}"/>
    <hyperlink ref="G383" r:id="rId705" display="https://wiki2.gamer.com.tw/wiki.php?n=7501%3A%E6%BC%82%E6%B3%8A%E7%9A%84%E7%BE%85%E9%A6%AC%E4%BA%BA&amp;ss=7501" xr:uid="{6E4EDF3C-7C26-4935-AA47-2D7207ED9C77}"/>
    <hyperlink ref="Q405" r:id="rId706" display="https://wiki2.gamer.com.tw/wiki.php?n=7501%3A%E8%BF%BD%E6%82%BC%E6%82%B2%E5%8A%87&amp;ss=7501" xr:uid="{FB03251A-D075-49A7-BBAF-1174B203133A}"/>
    <hyperlink ref="Q417" r:id="rId707" display="https://wiki2.gamer.com.tw/wiki.php?n=7501%3A%E6%8B%89%E7%BE%8E%E8%A5%BF%E6%96%AF%E4%BA%8C%E4%B8%96%E7%9A%84%E7%A5%9E%E6%AE%BF&amp;ss=7501" xr:uid="{CF80C8F1-6716-4328-88C0-9B8749F7BC5A}"/>
    <hyperlink ref="R138" r:id="rId708" display="http://wiki2.gamer.com.tw/wiki.php?n=7501%3A%E5%8F%A6%E4%B8%80%E5%80%8B%E4%B8%96%E7%95%8C&amp;ss=7501" xr:uid="{32CCB9F4-E506-476A-98C2-539EA8BF9B9D}"/>
    <hyperlink ref="Q239" r:id="rId709" display="http://wiki2.gamer.com.tw/wiki.php?n=7501%3A%E8%81%B3%E7%AB%8B%E6%96%BC%E5%AE%89%E5%9C%B0%E6%96%AF%E4%B9%8B%E9%83%BD&amp;ss=7501" xr:uid="{F98FFE60-7D61-469A-B1C3-030B3649D892}"/>
    <hyperlink ref="S57" r:id="rId710" display="https://wiki2.gamer.com.tw/wiki.php?n=7501%3A%E8%A2%AB%E7%A5%9E%E9%81%B8%E4%B8%AD%E7%9A%84%E5%85%A9%E4%BD%8D%E5%9C%8B%E7%8E%8B&amp;ss=7501" xr:uid="{19CC6BE6-7D45-436C-8D5C-3DF795403A34}"/>
  </hyperlinks>
  <pageMargins left="0.7" right="0.7" top="0.75" bottom="0.75" header="0.3" footer="0.3"/>
  <pageSetup paperSize="9" orientation="portrait" horizontalDpi="4294967293" verticalDpi="0" r:id="rId711"/>
  <legacyDrawing r:id="rId712"/>
  <tableParts count="1">
    <tablePart r:id="rId7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>
    <tabColor theme="6"/>
  </sheetPr>
  <dimension ref="A1:T293"/>
  <sheetViews>
    <sheetView showGridLines="0" tabSelected="1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21" sqref="C21"/>
    </sheetView>
  </sheetViews>
  <sheetFormatPr defaultRowHeight="22.5" customHeight="1"/>
  <cols>
    <col min="1" max="1" width="8.875" style="99" customWidth="1"/>
    <col min="2" max="2" width="4" style="107" customWidth="1"/>
    <col min="3" max="3" width="25.75" style="107" bestFit="1" customWidth="1"/>
    <col min="4" max="6" width="4.625" style="107" customWidth="1"/>
    <col min="7" max="7" width="31.375" style="107" bestFit="1" customWidth="1"/>
    <col min="8" max="8" width="6.625" style="107" customWidth="1"/>
    <col min="9" max="9" width="4.625" style="107" customWidth="1"/>
    <col min="10" max="14" width="4.625" style="17" customWidth="1"/>
    <col min="15" max="15" width="27.625" style="230" customWidth="1"/>
    <col min="16" max="16" width="27.625" style="189" customWidth="1"/>
    <col min="17" max="20" width="16.625" style="202" customWidth="1"/>
    <col min="21" max="16384" width="9" style="17"/>
  </cols>
  <sheetData>
    <row r="1" spans="1:20" s="36" customFormat="1" ht="22.5" customHeight="1">
      <c r="A1" s="172" t="s">
        <v>0</v>
      </c>
      <c r="B1" s="173" t="s">
        <v>1</v>
      </c>
      <c r="C1" s="172" t="s">
        <v>696</v>
      </c>
      <c r="D1" s="173" t="s">
        <v>200</v>
      </c>
      <c r="E1" s="173" t="s">
        <v>191</v>
      </c>
      <c r="F1" s="173" t="s">
        <v>202</v>
      </c>
      <c r="G1" s="172" t="s">
        <v>6</v>
      </c>
      <c r="H1" s="173" t="s">
        <v>7</v>
      </c>
      <c r="I1" s="174" t="s">
        <v>192</v>
      </c>
      <c r="J1" s="9" t="s">
        <v>697</v>
      </c>
      <c r="K1" s="33" t="s">
        <v>9</v>
      </c>
      <c r="L1" s="33" t="s">
        <v>10</v>
      </c>
      <c r="M1" s="33" t="s">
        <v>11</v>
      </c>
      <c r="N1" s="33" t="s">
        <v>12</v>
      </c>
      <c r="O1" s="172" t="s">
        <v>194</v>
      </c>
      <c r="P1" s="172" t="s">
        <v>195</v>
      </c>
      <c r="Q1" s="172" t="s">
        <v>196</v>
      </c>
      <c r="R1" s="172" t="s">
        <v>16</v>
      </c>
      <c r="S1" s="172" t="s">
        <v>17</v>
      </c>
      <c r="T1" s="172" t="s">
        <v>197</v>
      </c>
    </row>
    <row r="2" spans="1:20" ht="22.5" customHeight="1">
      <c r="A2" s="99" t="s">
        <v>6263</v>
      </c>
      <c r="B2" s="177" t="s">
        <v>6269</v>
      </c>
      <c r="C2" s="107" t="s">
        <v>6311</v>
      </c>
      <c r="D2" s="99">
        <v>15</v>
      </c>
      <c r="E2" s="99">
        <v>17</v>
      </c>
      <c r="F2" s="99"/>
      <c r="G2" s="212" t="s">
        <v>12766</v>
      </c>
      <c r="H2" s="99">
        <v>1460</v>
      </c>
      <c r="I2" s="99">
        <v>9</v>
      </c>
      <c r="J2" s="9"/>
      <c r="K2" s="9"/>
      <c r="L2" s="9"/>
      <c r="M2" s="9"/>
      <c r="N2" s="9"/>
      <c r="O2" s="230" t="s">
        <v>6312</v>
      </c>
      <c r="P2" s="189" t="s">
        <v>6313</v>
      </c>
      <c r="Q2" s="212" t="s">
        <v>854</v>
      </c>
      <c r="R2" s="212" t="s">
        <v>1019</v>
      </c>
      <c r="T2" s="229"/>
    </row>
    <row r="3" spans="1:20" ht="22.5" customHeight="1">
      <c r="A3" s="99" t="s">
        <v>6264</v>
      </c>
      <c r="B3" s="177" t="s">
        <v>6269</v>
      </c>
      <c r="C3" s="107" t="s">
        <v>7484</v>
      </c>
      <c r="D3" s="99">
        <v>15</v>
      </c>
      <c r="E3" s="99">
        <v>17</v>
      </c>
      <c r="F3" s="99"/>
      <c r="G3" s="212" t="s">
        <v>12767</v>
      </c>
      <c r="H3" s="99">
        <v>1450</v>
      </c>
      <c r="I3" s="99">
        <v>10</v>
      </c>
      <c r="J3" s="9"/>
      <c r="K3" s="9"/>
      <c r="L3" s="9"/>
      <c r="M3" s="9"/>
      <c r="N3" s="9"/>
      <c r="O3" s="230" t="s">
        <v>6298</v>
      </c>
      <c r="P3" s="189" t="s">
        <v>127</v>
      </c>
      <c r="Q3" s="212"/>
      <c r="T3" s="229"/>
    </row>
    <row r="4" spans="1:20" ht="22.5" customHeight="1">
      <c r="A4" s="99" t="s">
        <v>6264</v>
      </c>
      <c r="B4" s="177" t="s">
        <v>6269</v>
      </c>
      <c r="C4" s="107" t="s">
        <v>6310</v>
      </c>
      <c r="D4" s="99">
        <v>15</v>
      </c>
      <c r="E4" s="99">
        <v>17</v>
      </c>
      <c r="F4" s="99"/>
      <c r="G4" s="212" t="s">
        <v>12768</v>
      </c>
      <c r="H4" s="99">
        <v>1440</v>
      </c>
      <c r="I4" s="99">
        <v>10</v>
      </c>
      <c r="J4" s="9"/>
      <c r="K4" s="9"/>
      <c r="L4" s="9"/>
      <c r="M4" s="9"/>
      <c r="N4" s="9"/>
      <c r="O4" s="230" t="s">
        <v>6294</v>
      </c>
      <c r="P4" s="189" t="s">
        <v>6294</v>
      </c>
      <c r="Q4" s="212"/>
      <c r="T4" s="229"/>
    </row>
    <row r="5" spans="1:20" ht="22.5" customHeight="1">
      <c r="A5" s="99" t="s">
        <v>6263</v>
      </c>
      <c r="B5" s="177" t="s">
        <v>6269</v>
      </c>
      <c r="C5" s="107" t="s">
        <v>6317</v>
      </c>
      <c r="D5" s="99">
        <v>15</v>
      </c>
      <c r="E5" s="99">
        <v>17</v>
      </c>
      <c r="F5" s="99"/>
      <c r="G5" s="212" t="s">
        <v>12769</v>
      </c>
      <c r="H5" s="99">
        <v>1430</v>
      </c>
      <c r="I5" s="99">
        <v>9</v>
      </c>
      <c r="J5" s="9"/>
      <c r="K5" s="9"/>
      <c r="L5" s="9"/>
      <c r="M5" s="9"/>
      <c r="N5" s="9"/>
      <c r="O5" s="230" t="s">
        <v>6287</v>
      </c>
      <c r="P5" s="189" t="s">
        <v>6319</v>
      </c>
      <c r="Q5" s="212" t="s">
        <v>6318</v>
      </c>
      <c r="T5" s="229"/>
    </row>
    <row r="6" spans="1:20" ht="22.5" customHeight="1">
      <c r="A6" s="99" t="s">
        <v>6263</v>
      </c>
      <c r="B6" s="177" t="s">
        <v>6269</v>
      </c>
      <c r="C6" s="107" t="s">
        <v>6325</v>
      </c>
      <c r="D6" s="99">
        <v>15</v>
      </c>
      <c r="E6" s="99">
        <v>17</v>
      </c>
      <c r="F6" s="99"/>
      <c r="G6" s="212" t="s">
        <v>12770</v>
      </c>
      <c r="H6" s="99">
        <v>1410</v>
      </c>
      <c r="I6" s="99">
        <v>9</v>
      </c>
      <c r="J6" s="9"/>
      <c r="K6" s="9"/>
      <c r="L6" s="9"/>
      <c r="M6" s="9"/>
      <c r="N6" s="9"/>
      <c r="O6" s="230" t="s">
        <v>6268</v>
      </c>
      <c r="P6" s="189" t="s">
        <v>3216</v>
      </c>
      <c r="Q6" s="338"/>
      <c r="T6" s="247"/>
    </row>
    <row r="7" spans="1:20" ht="22.5" customHeight="1">
      <c r="A7" s="99" t="s">
        <v>7256</v>
      </c>
      <c r="B7" s="99" t="s">
        <v>7257</v>
      </c>
      <c r="C7" s="107" t="s">
        <v>7258</v>
      </c>
      <c r="D7" s="99">
        <v>15</v>
      </c>
      <c r="E7" s="99">
        <v>17</v>
      </c>
      <c r="F7" s="99"/>
      <c r="G7" s="212" t="s">
        <v>7255</v>
      </c>
      <c r="H7" s="99">
        <v>1410</v>
      </c>
      <c r="I7" s="99">
        <v>9</v>
      </c>
      <c r="J7" s="13"/>
      <c r="K7" s="13"/>
      <c r="L7" s="13"/>
      <c r="M7" s="13"/>
      <c r="N7" s="13"/>
      <c r="O7" s="230" t="s">
        <v>1411</v>
      </c>
      <c r="P7" s="189" t="s">
        <v>7270</v>
      </c>
      <c r="Q7" s="212" t="s">
        <v>739</v>
      </c>
      <c r="R7" s="212" t="s">
        <v>772</v>
      </c>
      <c r="T7" s="247"/>
    </row>
    <row r="8" spans="1:20" ht="22.5" customHeight="1">
      <c r="A8" s="99" t="s">
        <v>6263</v>
      </c>
      <c r="B8" s="177" t="s">
        <v>6269</v>
      </c>
      <c r="C8" s="107" t="s">
        <v>6320</v>
      </c>
      <c r="D8" s="99">
        <v>15</v>
      </c>
      <c r="E8" s="99">
        <v>17</v>
      </c>
      <c r="F8" s="99"/>
      <c r="G8" s="212" t="s">
        <v>12771</v>
      </c>
      <c r="H8" s="99">
        <v>1380</v>
      </c>
      <c r="I8" s="99">
        <v>9</v>
      </c>
      <c r="J8" s="9"/>
      <c r="K8" s="9"/>
      <c r="L8" s="9"/>
      <c r="M8" s="9"/>
      <c r="N8" s="9"/>
      <c r="O8" s="230" t="s">
        <v>6321</v>
      </c>
      <c r="P8" s="189" t="s">
        <v>6322</v>
      </c>
      <c r="Q8" s="212" t="s">
        <v>766</v>
      </c>
      <c r="T8" s="229"/>
    </row>
    <row r="9" spans="1:20" ht="22.5" customHeight="1">
      <c r="A9" s="99" t="s">
        <v>6263</v>
      </c>
      <c r="B9" s="177" t="s">
        <v>6269</v>
      </c>
      <c r="C9" s="107" t="s">
        <v>6323</v>
      </c>
      <c r="D9" s="99">
        <v>15</v>
      </c>
      <c r="E9" s="99">
        <v>17</v>
      </c>
      <c r="F9" s="99"/>
      <c r="G9" s="212" t="s">
        <v>12772</v>
      </c>
      <c r="H9" s="99">
        <v>1370</v>
      </c>
      <c r="I9" s="99">
        <v>9</v>
      </c>
      <c r="J9" s="9"/>
      <c r="K9" s="9"/>
      <c r="L9" s="9"/>
      <c r="M9" s="9"/>
      <c r="N9" s="9"/>
      <c r="O9" s="230" t="s">
        <v>6290</v>
      </c>
      <c r="P9" s="189" t="s">
        <v>6324</v>
      </c>
      <c r="Q9" s="228" t="s">
        <v>2336</v>
      </c>
      <c r="T9" s="229"/>
    </row>
    <row r="10" spans="1:20" ht="22.5" customHeight="1">
      <c r="A10" s="99" t="s">
        <v>6263</v>
      </c>
      <c r="B10" s="177" t="s">
        <v>6269</v>
      </c>
      <c r="C10" s="107" t="s">
        <v>11931</v>
      </c>
      <c r="D10" s="99">
        <v>15</v>
      </c>
      <c r="E10" s="99">
        <v>17</v>
      </c>
      <c r="F10" s="99"/>
      <c r="G10" s="212" t="s">
        <v>6314</v>
      </c>
      <c r="H10" s="99">
        <v>1360</v>
      </c>
      <c r="I10" s="99">
        <v>9</v>
      </c>
      <c r="J10" s="9"/>
      <c r="K10" s="9"/>
      <c r="L10" s="9"/>
      <c r="M10" s="9"/>
      <c r="N10" s="9"/>
      <c r="O10" s="230" t="s">
        <v>6315</v>
      </c>
      <c r="P10" s="189" t="s">
        <v>6316</v>
      </c>
      <c r="Q10" s="212"/>
      <c r="T10" s="229"/>
    </row>
    <row r="11" spans="1:20" ht="22.5" customHeight="1">
      <c r="A11" s="99" t="s">
        <v>6263</v>
      </c>
      <c r="B11" s="177" t="s">
        <v>6269</v>
      </c>
      <c r="C11" s="107" t="s">
        <v>6326</v>
      </c>
      <c r="D11" s="99">
        <v>15</v>
      </c>
      <c r="E11" s="99">
        <v>17</v>
      </c>
      <c r="F11" s="99"/>
      <c r="G11" s="212" t="s">
        <v>12773</v>
      </c>
      <c r="H11" s="99">
        <v>1360</v>
      </c>
      <c r="I11" s="99">
        <v>9</v>
      </c>
      <c r="J11" s="9"/>
      <c r="K11" s="9"/>
      <c r="L11" s="9"/>
      <c r="M11" s="9"/>
      <c r="N11" s="9"/>
      <c r="O11" s="230" t="s">
        <v>6327</v>
      </c>
      <c r="P11" s="189" t="s">
        <v>6328</v>
      </c>
      <c r="Q11" s="212" t="s">
        <v>744</v>
      </c>
      <c r="T11" s="247"/>
    </row>
    <row r="12" spans="1:20" ht="22.5" customHeight="1">
      <c r="A12" s="99" t="s">
        <v>698</v>
      </c>
      <c r="B12" s="99" t="s">
        <v>19</v>
      </c>
      <c r="C12" s="107" t="s">
        <v>699</v>
      </c>
      <c r="D12" s="99">
        <v>13</v>
      </c>
      <c r="E12" s="99">
        <v>15</v>
      </c>
      <c r="F12" s="99">
        <v>13</v>
      </c>
      <c r="G12" s="214" t="s">
        <v>700</v>
      </c>
      <c r="H12" s="99">
        <v>1248</v>
      </c>
      <c r="I12" s="99">
        <v>10</v>
      </c>
      <c r="J12" s="13"/>
      <c r="K12" s="13"/>
      <c r="L12" s="13"/>
      <c r="M12" s="13"/>
      <c r="N12" s="13"/>
      <c r="O12" s="230" t="s">
        <v>127</v>
      </c>
      <c r="P12" s="189" t="s">
        <v>3693</v>
      </c>
      <c r="Q12" s="214" t="s">
        <v>701</v>
      </c>
      <c r="R12" s="214"/>
      <c r="S12" s="212"/>
      <c r="T12" s="234" t="s">
        <v>4345</v>
      </c>
    </row>
    <row r="13" spans="1:20" ht="22.5" customHeight="1">
      <c r="A13" s="99" t="s">
        <v>698</v>
      </c>
      <c r="B13" s="99" t="s">
        <v>19</v>
      </c>
      <c r="C13" s="107" t="s">
        <v>702</v>
      </c>
      <c r="D13" s="99">
        <v>13</v>
      </c>
      <c r="E13" s="99">
        <v>15</v>
      </c>
      <c r="F13" s="99">
        <v>13</v>
      </c>
      <c r="G13" s="214" t="s">
        <v>703</v>
      </c>
      <c r="H13" s="99">
        <v>1235</v>
      </c>
      <c r="I13" s="175">
        <v>10</v>
      </c>
      <c r="J13" s="9"/>
      <c r="K13" s="9"/>
      <c r="L13" s="9"/>
      <c r="M13" s="9"/>
      <c r="N13" s="9"/>
      <c r="O13" s="230" t="s">
        <v>127</v>
      </c>
      <c r="P13" s="189" t="s">
        <v>3697</v>
      </c>
      <c r="Q13" s="214" t="s">
        <v>700</v>
      </c>
      <c r="T13" s="234" t="s">
        <v>4345</v>
      </c>
    </row>
    <row r="14" spans="1:20" ht="22.5" customHeight="1">
      <c r="A14" s="99">
        <v>1</v>
      </c>
      <c r="B14" s="99" t="s">
        <v>19</v>
      </c>
      <c r="C14" s="107" t="s">
        <v>704</v>
      </c>
      <c r="D14" s="99">
        <v>12</v>
      </c>
      <c r="E14" s="99">
        <v>14</v>
      </c>
      <c r="F14" s="99">
        <v>12</v>
      </c>
      <c r="G14" s="214" t="s">
        <v>705</v>
      </c>
      <c r="H14" s="99">
        <v>1222</v>
      </c>
      <c r="I14" s="99">
        <v>9</v>
      </c>
      <c r="J14" s="9"/>
      <c r="K14" s="9"/>
      <c r="L14" s="9"/>
      <c r="M14" s="9"/>
      <c r="N14" s="9"/>
      <c r="O14" s="230" t="s">
        <v>3697</v>
      </c>
      <c r="P14" s="189" t="s">
        <v>4346</v>
      </c>
      <c r="Q14" s="214" t="s">
        <v>12325</v>
      </c>
      <c r="T14" s="234" t="s">
        <v>4347</v>
      </c>
    </row>
    <row r="15" spans="1:20" ht="22.5" customHeight="1">
      <c r="A15" s="99" t="s">
        <v>4613</v>
      </c>
      <c r="B15" s="99" t="s">
        <v>4614</v>
      </c>
      <c r="C15" s="107" t="s">
        <v>4615</v>
      </c>
      <c r="D15" s="99">
        <v>11</v>
      </c>
      <c r="E15" s="99">
        <v>13</v>
      </c>
      <c r="F15" s="99"/>
      <c r="G15" s="212" t="s">
        <v>12774</v>
      </c>
      <c r="H15" s="99">
        <v>1210</v>
      </c>
      <c r="I15" s="99">
        <v>9</v>
      </c>
      <c r="J15" s="9"/>
      <c r="K15" s="9"/>
      <c r="L15" s="9"/>
      <c r="M15" s="9"/>
      <c r="N15" s="9"/>
      <c r="O15" s="230" t="s">
        <v>4348</v>
      </c>
      <c r="P15" s="189" t="s">
        <v>4349</v>
      </c>
      <c r="Q15" s="212" t="s">
        <v>12775</v>
      </c>
      <c r="T15" s="229"/>
    </row>
    <row r="16" spans="1:20" ht="22.5" customHeight="1">
      <c r="A16" s="99" t="s">
        <v>698</v>
      </c>
      <c r="B16" s="99" t="s">
        <v>19</v>
      </c>
      <c r="C16" s="107" t="s">
        <v>706</v>
      </c>
      <c r="D16" s="99">
        <v>12</v>
      </c>
      <c r="E16" s="99">
        <v>14</v>
      </c>
      <c r="F16" s="99">
        <v>12</v>
      </c>
      <c r="G16" s="214" t="s">
        <v>701</v>
      </c>
      <c r="H16" s="99">
        <v>1196</v>
      </c>
      <c r="I16" s="175">
        <v>9</v>
      </c>
      <c r="J16" s="9"/>
      <c r="K16" s="9"/>
      <c r="L16" s="9"/>
      <c r="M16" s="9"/>
      <c r="N16" s="9"/>
      <c r="O16" s="230" t="s">
        <v>127</v>
      </c>
      <c r="P16" s="189" t="s">
        <v>3693</v>
      </c>
      <c r="Q16" s="214" t="s">
        <v>4350</v>
      </c>
      <c r="R16" s="214" t="s">
        <v>178</v>
      </c>
      <c r="S16" s="212"/>
      <c r="T16" s="234" t="s">
        <v>4345</v>
      </c>
    </row>
    <row r="17" spans="1:20" ht="22.5" customHeight="1">
      <c r="A17" s="99" t="s">
        <v>698</v>
      </c>
      <c r="B17" s="99" t="s">
        <v>19</v>
      </c>
      <c r="C17" s="107" t="s">
        <v>707</v>
      </c>
      <c r="D17" s="99">
        <v>11</v>
      </c>
      <c r="E17" s="99">
        <v>13</v>
      </c>
      <c r="F17" s="99">
        <v>11</v>
      </c>
      <c r="G17" s="336" t="s">
        <v>708</v>
      </c>
      <c r="H17" s="99">
        <v>1183</v>
      </c>
      <c r="I17" s="99">
        <v>9</v>
      </c>
      <c r="J17" s="9"/>
      <c r="K17" s="9"/>
      <c r="L17" s="9"/>
      <c r="M17" s="9"/>
      <c r="N17" s="9"/>
      <c r="O17" s="230" t="s">
        <v>127</v>
      </c>
      <c r="P17" s="189" t="s">
        <v>4351</v>
      </c>
      <c r="Q17" s="214" t="s">
        <v>4352</v>
      </c>
      <c r="T17" s="234" t="s">
        <v>4345</v>
      </c>
    </row>
    <row r="18" spans="1:20" ht="22.5" customHeight="1">
      <c r="A18" s="99">
        <v>1</v>
      </c>
      <c r="B18" s="99" t="s">
        <v>19</v>
      </c>
      <c r="C18" s="107" t="s">
        <v>13154</v>
      </c>
      <c r="D18" s="99">
        <v>11</v>
      </c>
      <c r="E18" s="99">
        <v>13</v>
      </c>
      <c r="F18" s="99">
        <v>11</v>
      </c>
      <c r="G18" s="336" t="s">
        <v>709</v>
      </c>
      <c r="H18" s="99">
        <v>1183</v>
      </c>
      <c r="I18" s="175">
        <v>9</v>
      </c>
      <c r="J18" s="9"/>
      <c r="K18" s="9"/>
      <c r="L18" s="9"/>
      <c r="M18" s="9"/>
      <c r="N18" s="9"/>
      <c r="O18" s="230" t="s">
        <v>3692</v>
      </c>
      <c r="P18" s="189" t="s">
        <v>4039</v>
      </c>
      <c r="Q18" s="214" t="s">
        <v>4353</v>
      </c>
      <c r="T18" s="234" t="s">
        <v>4354</v>
      </c>
    </row>
    <row r="19" spans="1:20" ht="22.5" customHeight="1">
      <c r="A19" s="99" t="s">
        <v>4616</v>
      </c>
      <c r="B19" s="99" t="s">
        <v>4617</v>
      </c>
      <c r="C19" s="107" t="s">
        <v>4618</v>
      </c>
      <c r="D19" s="99">
        <v>8</v>
      </c>
      <c r="E19" s="99">
        <v>10</v>
      </c>
      <c r="F19" s="99"/>
      <c r="G19" s="212" t="s">
        <v>7263</v>
      </c>
      <c r="H19" s="99">
        <v>1160</v>
      </c>
      <c r="I19" s="175">
        <v>10</v>
      </c>
      <c r="J19" s="9"/>
      <c r="K19" s="9"/>
      <c r="L19" s="9"/>
      <c r="M19" s="9"/>
      <c r="N19" s="9"/>
      <c r="O19" s="230" t="s">
        <v>3738</v>
      </c>
      <c r="P19" s="189" t="s">
        <v>3745</v>
      </c>
      <c r="Q19" s="212" t="s">
        <v>122</v>
      </c>
      <c r="R19" s="212" t="s">
        <v>1238</v>
      </c>
      <c r="S19" s="240" t="s">
        <v>710</v>
      </c>
      <c r="T19" s="229"/>
    </row>
    <row r="20" spans="1:20" ht="22.5" customHeight="1">
      <c r="B20" s="99" t="s">
        <v>19</v>
      </c>
      <c r="C20" s="107" t="s">
        <v>13337</v>
      </c>
      <c r="D20" s="99">
        <v>10</v>
      </c>
      <c r="E20" s="99">
        <v>12</v>
      </c>
      <c r="F20" s="99"/>
      <c r="G20" s="214" t="s">
        <v>711</v>
      </c>
      <c r="H20" s="99">
        <v>1157</v>
      </c>
      <c r="I20" s="99">
        <v>7</v>
      </c>
      <c r="J20" s="9"/>
      <c r="K20" s="9"/>
      <c r="L20" s="9"/>
      <c r="M20" s="9"/>
      <c r="N20" s="9"/>
      <c r="O20" s="230" t="s">
        <v>4355</v>
      </c>
      <c r="P20" s="189" t="s">
        <v>4356</v>
      </c>
      <c r="Q20" s="214" t="s">
        <v>712</v>
      </c>
      <c r="R20" s="214" t="s">
        <v>713</v>
      </c>
      <c r="S20" s="212"/>
      <c r="T20" s="229"/>
    </row>
    <row r="21" spans="1:20" ht="22.5" customHeight="1">
      <c r="A21" s="99" t="s">
        <v>698</v>
      </c>
      <c r="B21" s="99" t="s">
        <v>19</v>
      </c>
      <c r="C21" s="107" t="s">
        <v>714</v>
      </c>
      <c r="D21" s="99">
        <v>10</v>
      </c>
      <c r="E21" s="99">
        <v>12</v>
      </c>
      <c r="F21" s="99">
        <v>10</v>
      </c>
      <c r="G21" s="214" t="s">
        <v>188</v>
      </c>
      <c r="H21" s="99">
        <v>1144</v>
      </c>
      <c r="I21" s="175">
        <v>9</v>
      </c>
      <c r="J21" s="9"/>
      <c r="K21" s="9"/>
      <c r="L21" s="9"/>
      <c r="M21" s="9"/>
      <c r="N21" s="9"/>
      <c r="O21" s="230" t="s">
        <v>4357</v>
      </c>
      <c r="P21" s="189" t="s">
        <v>4358</v>
      </c>
      <c r="T21" s="229"/>
    </row>
    <row r="22" spans="1:20" ht="22.5" customHeight="1">
      <c r="A22" s="99" t="s">
        <v>715</v>
      </c>
      <c r="B22" s="99" t="s">
        <v>19</v>
      </c>
      <c r="C22" s="107" t="s">
        <v>716</v>
      </c>
      <c r="D22" s="99">
        <v>10</v>
      </c>
      <c r="E22" s="99">
        <v>12</v>
      </c>
      <c r="F22" s="99">
        <v>10</v>
      </c>
      <c r="G22" s="214" t="s">
        <v>717</v>
      </c>
      <c r="H22" s="99">
        <v>1144</v>
      </c>
      <c r="I22" s="99">
        <v>9</v>
      </c>
      <c r="J22" s="9"/>
      <c r="K22" s="9"/>
      <c r="L22" s="9"/>
      <c r="M22" s="9"/>
      <c r="N22" s="9"/>
      <c r="O22" s="230" t="s">
        <v>4359</v>
      </c>
      <c r="P22" s="189" t="s">
        <v>4360</v>
      </c>
      <c r="T22" s="229"/>
    </row>
    <row r="23" spans="1:20" ht="22.5" customHeight="1">
      <c r="A23" s="99" t="s">
        <v>27</v>
      </c>
      <c r="B23" s="99" t="s">
        <v>19</v>
      </c>
      <c r="C23" s="107" t="s">
        <v>718</v>
      </c>
      <c r="D23" s="99">
        <v>10</v>
      </c>
      <c r="E23" s="99">
        <v>12</v>
      </c>
      <c r="F23" s="99">
        <v>10</v>
      </c>
      <c r="G23" s="214" t="s">
        <v>719</v>
      </c>
      <c r="H23" s="99">
        <v>1120</v>
      </c>
      <c r="I23" s="175">
        <v>9</v>
      </c>
      <c r="J23" s="9"/>
      <c r="K23" s="9"/>
      <c r="L23" s="9"/>
      <c r="M23" s="9"/>
      <c r="N23" s="9"/>
      <c r="O23" s="230" t="s">
        <v>3650</v>
      </c>
      <c r="P23" s="189" t="s">
        <v>4361</v>
      </c>
      <c r="Q23" s="214" t="s">
        <v>720</v>
      </c>
      <c r="R23" s="214" t="s">
        <v>433</v>
      </c>
      <c r="S23" s="212"/>
      <c r="T23" s="229"/>
    </row>
    <row r="24" spans="1:20" ht="22.5" customHeight="1">
      <c r="B24" s="99" t="s">
        <v>19</v>
      </c>
      <c r="C24" s="107" t="s">
        <v>721</v>
      </c>
      <c r="D24" s="99">
        <v>10</v>
      </c>
      <c r="E24" s="99">
        <v>12</v>
      </c>
      <c r="F24" s="99"/>
      <c r="G24" s="214" t="s">
        <v>722</v>
      </c>
      <c r="H24" s="99">
        <v>1118</v>
      </c>
      <c r="I24" s="99">
        <v>6</v>
      </c>
      <c r="J24" s="9"/>
      <c r="K24" s="9"/>
      <c r="L24" s="9"/>
      <c r="M24" s="9"/>
      <c r="N24" s="9"/>
      <c r="O24" s="230" t="s">
        <v>4362</v>
      </c>
      <c r="P24" s="189" t="s">
        <v>4363</v>
      </c>
      <c r="T24" s="229"/>
    </row>
    <row r="25" spans="1:20" ht="22.5" customHeight="1">
      <c r="A25" s="99" t="s">
        <v>11287</v>
      </c>
      <c r="B25" s="99" t="s">
        <v>11294</v>
      </c>
      <c r="C25" s="203" t="s">
        <v>11312</v>
      </c>
      <c r="D25" s="99">
        <v>10</v>
      </c>
      <c r="E25" s="99">
        <v>12</v>
      </c>
      <c r="F25" s="99"/>
      <c r="G25" s="212" t="s">
        <v>12776</v>
      </c>
      <c r="H25" s="99">
        <v>1100</v>
      </c>
      <c r="I25" s="99">
        <v>10</v>
      </c>
      <c r="J25" s="3"/>
      <c r="K25" s="3"/>
      <c r="L25" s="3"/>
      <c r="M25" s="3"/>
      <c r="N25" s="3"/>
      <c r="O25" s="230" t="s">
        <v>11310</v>
      </c>
      <c r="P25" s="189" t="s">
        <v>11311</v>
      </c>
      <c r="Q25" s="212" t="s">
        <v>11162</v>
      </c>
      <c r="R25" s="212" t="s">
        <v>11722</v>
      </c>
      <c r="T25" s="229"/>
    </row>
    <row r="26" spans="1:20" ht="22.5" customHeight="1">
      <c r="A26" s="99" t="s">
        <v>151</v>
      </c>
      <c r="B26" s="99" t="s">
        <v>19</v>
      </c>
      <c r="C26" s="107" t="s">
        <v>723</v>
      </c>
      <c r="D26" s="99">
        <v>9</v>
      </c>
      <c r="E26" s="99">
        <v>11</v>
      </c>
      <c r="F26" s="99"/>
      <c r="G26" s="214" t="s">
        <v>724</v>
      </c>
      <c r="H26" s="99">
        <v>1079</v>
      </c>
      <c r="I26" s="175">
        <v>10</v>
      </c>
      <c r="J26" s="9"/>
      <c r="K26" s="9"/>
      <c r="L26" s="9"/>
      <c r="M26" s="9"/>
      <c r="N26" s="9"/>
      <c r="O26" s="230" t="s">
        <v>4364</v>
      </c>
      <c r="P26" s="189" t="s">
        <v>4365</v>
      </c>
      <c r="Q26" s="214" t="s">
        <v>186</v>
      </c>
      <c r="T26" s="229"/>
    </row>
    <row r="27" spans="1:20" ht="22.5" customHeight="1">
      <c r="A27" s="99" t="s">
        <v>82</v>
      </c>
      <c r="B27" s="99" t="s">
        <v>19</v>
      </c>
      <c r="C27" s="107" t="s">
        <v>11933</v>
      </c>
      <c r="D27" s="99">
        <v>9</v>
      </c>
      <c r="E27" s="99">
        <v>11</v>
      </c>
      <c r="F27" s="99">
        <v>9</v>
      </c>
      <c r="G27" s="214" t="s">
        <v>725</v>
      </c>
      <c r="H27" s="99">
        <v>1070</v>
      </c>
      <c r="I27" s="99">
        <v>9</v>
      </c>
      <c r="J27" s="9"/>
      <c r="K27" s="9"/>
      <c r="L27" s="9"/>
      <c r="M27" s="9"/>
      <c r="N27" s="9"/>
      <c r="O27" s="230" t="s">
        <v>4366</v>
      </c>
      <c r="P27" s="189" t="s">
        <v>4367</v>
      </c>
      <c r="Q27" s="214" t="s">
        <v>726</v>
      </c>
      <c r="T27" s="229"/>
    </row>
    <row r="28" spans="1:20" ht="22.5" customHeight="1">
      <c r="A28" s="99" t="s">
        <v>27</v>
      </c>
      <c r="B28" s="99" t="s">
        <v>19</v>
      </c>
      <c r="C28" s="107" t="s">
        <v>727</v>
      </c>
      <c r="D28" s="99">
        <v>9</v>
      </c>
      <c r="E28" s="99">
        <v>11</v>
      </c>
      <c r="F28" s="99">
        <v>9</v>
      </c>
      <c r="G28" s="214" t="s">
        <v>727</v>
      </c>
      <c r="H28" s="99">
        <v>1070</v>
      </c>
      <c r="I28" s="175">
        <v>10</v>
      </c>
      <c r="J28" s="9"/>
      <c r="K28" s="9"/>
      <c r="L28" s="9"/>
      <c r="M28" s="9"/>
      <c r="N28" s="9"/>
      <c r="O28" s="230" t="s">
        <v>4366</v>
      </c>
      <c r="P28" s="189" t="s">
        <v>4368</v>
      </c>
      <c r="Q28" s="214" t="s">
        <v>6829</v>
      </c>
      <c r="R28" s="214" t="s">
        <v>728</v>
      </c>
      <c r="S28" s="212"/>
      <c r="T28" s="229"/>
    </row>
    <row r="29" spans="1:20" ht="22.5" customHeight="1">
      <c r="A29" s="99" t="s">
        <v>82</v>
      </c>
      <c r="B29" s="99" t="s">
        <v>19</v>
      </c>
      <c r="C29" s="107" t="s">
        <v>13155</v>
      </c>
      <c r="D29" s="99">
        <v>9</v>
      </c>
      <c r="E29" s="99">
        <v>11</v>
      </c>
      <c r="F29" s="99">
        <v>9</v>
      </c>
      <c r="G29" s="214" t="s">
        <v>726</v>
      </c>
      <c r="H29" s="99">
        <v>1060</v>
      </c>
      <c r="I29" s="99">
        <v>8</v>
      </c>
      <c r="J29" s="9"/>
      <c r="K29" s="9"/>
      <c r="L29" s="9"/>
      <c r="M29" s="9"/>
      <c r="N29" s="9"/>
      <c r="O29" s="230" t="s">
        <v>4366</v>
      </c>
      <c r="P29" s="189" t="s">
        <v>4367</v>
      </c>
      <c r="Q29" s="214" t="s">
        <v>12326</v>
      </c>
      <c r="R29" s="214" t="s">
        <v>124</v>
      </c>
      <c r="S29" s="212"/>
      <c r="T29" s="229"/>
    </row>
    <row r="30" spans="1:20" ht="22.5" customHeight="1">
      <c r="A30" s="99" t="s">
        <v>35</v>
      </c>
      <c r="B30" s="99" t="s">
        <v>19</v>
      </c>
      <c r="C30" s="107" t="s">
        <v>729</v>
      </c>
      <c r="D30" s="99">
        <v>9</v>
      </c>
      <c r="E30" s="99">
        <v>11</v>
      </c>
      <c r="F30" s="99">
        <v>9</v>
      </c>
      <c r="G30" s="214" t="s">
        <v>6590</v>
      </c>
      <c r="H30" s="99">
        <v>1060</v>
      </c>
      <c r="I30" s="175">
        <v>9</v>
      </c>
      <c r="J30" s="9"/>
      <c r="K30" s="9"/>
      <c r="L30" s="9"/>
      <c r="M30" s="9"/>
      <c r="N30" s="9"/>
      <c r="O30" s="230" t="s">
        <v>36</v>
      </c>
      <c r="P30" s="189" t="s">
        <v>4369</v>
      </c>
      <c r="T30" s="229"/>
    </row>
    <row r="31" spans="1:20" ht="22.5" customHeight="1">
      <c r="A31" s="99" t="s">
        <v>715</v>
      </c>
      <c r="B31" s="99" t="s">
        <v>19</v>
      </c>
      <c r="C31" s="107" t="s">
        <v>730</v>
      </c>
      <c r="D31" s="99">
        <v>9</v>
      </c>
      <c r="E31" s="99">
        <v>11</v>
      </c>
      <c r="F31" s="99">
        <v>9</v>
      </c>
      <c r="G31" s="214" t="s">
        <v>731</v>
      </c>
      <c r="H31" s="99">
        <v>1053</v>
      </c>
      <c r="I31" s="99">
        <v>9</v>
      </c>
      <c r="J31" s="9"/>
      <c r="K31" s="9"/>
      <c r="L31" s="9"/>
      <c r="M31" s="9"/>
      <c r="N31" s="9"/>
      <c r="O31" s="230" t="s">
        <v>1411</v>
      </c>
      <c r="P31" s="189" t="s">
        <v>4370</v>
      </c>
      <c r="Q31" s="214" t="s">
        <v>732</v>
      </c>
      <c r="T31" s="229"/>
    </row>
    <row r="32" spans="1:20" ht="22.5" customHeight="1">
      <c r="A32" s="99">
        <v>1</v>
      </c>
      <c r="B32" s="99" t="s">
        <v>19</v>
      </c>
      <c r="C32" s="107" t="s">
        <v>733</v>
      </c>
      <c r="D32" s="99">
        <v>9</v>
      </c>
      <c r="E32" s="99">
        <v>11</v>
      </c>
      <c r="F32" s="99">
        <v>9</v>
      </c>
      <c r="G32" s="214" t="s">
        <v>734</v>
      </c>
      <c r="H32" s="99">
        <v>1040</v>
      </c>
      <c r="I32" s="175">
        <v>9</v>
      </c>
      <c r="J32" s="9"/>
      <c r="K32" s="9"/>
      <c r="L32" s="9"/>
      <c r="M32" s="9"/>
      <c r="N32" s="9"/>
      <c r="O32" s="230" t="s">
        <v>4371</v>
      </c>
      <c r="P32" s="189" t="s">
        <v>4372</v>
      </c>
      <c r="T32" s="229"/>
    </row>
    <row r="33" spans="1:20" ht="22.5" customHeight="1">
      <c r="A33" s="99" t="s">
        <v>151</v>
      </c>
      <c r="B33" s="99" t="s">
        <v>19</v>
      </c>
      <c r="C33" s="107" t="s">
        <v>735</v>
      </c>
      <c r="D33" s="99">
        <v>9</v>
      </c>
      <c r="E33" s="99">
        <v>11</v>
      </c>
      <c r="F33" s="99">
        <v>9</v>
      </c>
      <c r="G33" s="214" t="s">
        <v>12332</v>
      </c>
      <c r="H33" s="99">
        <v>1040</v>
      </c>
      <c r="I33" s="99">
        <v>8</v>
      </c>
      <c r="J33" s="9"/>
      <c r="K33" s="9"/>
      <c r="L33" s="9"/>
      <c r="M33" s="9"/>
      <c r="N33" s="9"/>
      <c r="O33" s="230" t="s">
        <v>36</v>
      </c>
      <c r="P33" s="189" t="s">
        <v>4373</v>
      </c>
      <c r="T33" s="229"/>
    </row>
    <row r="34" spans="1:20" ht="22.5" customHeight="1">
      <c r="A34" s="99" t="s">
        <v>736</v>
      </c>
      <c r="B34" s="99" t="s">
        <v>19</v>
      </c>
      <c r="C34" s="107" t="s">
        <v>737</v>
      </c>
      <c r="D34" s="99">
        <v>9</v>
      </c>
      <c r="E34" s="99">
        <v>11</v>
      </c>
      <c r="F34" s="99"/>
      <c r="G34" s="214" t="s">
        <v>738</v>
      </c>
      <c r="H34" s="99">
        <v>1040</v>
      </c>
      <c r="I34" s="175">
        <v>8</v>
      </c>
      <c r="J34" s="9"/>
      <c r="K34" s="9"/>
      <c r="L34" s="9"/>
      <c r="M34" s="9"/>
      <c r="N34" s="9"/>
      <c r="O34" s="230" t="s">
        <v>4374</v>
      </c>
      <c r="P34" s="189" t="s">
        <v>4375</v>
      </c>
      <c r="Q34" s="214" t="s">
        <v>124</v>
      </c>
      <c r="T34" s="229"/>
    </row>
    <row r="35" spans="1:20" ht="22.5" customHeight="1">
      <c r="B35" s="99" t="s">
        <v>19</v>
      </c>
      <c r="C35" s="107" t="s">
        <v>739</v>
      </c>
      <c r="D35" s="99">
        <v>9</v>
      </c>
      <c r="E35" s="99">
        <v>11</v>
      </c>
      <c r="F35" s="99">
        <v>9</v>
      </c>
      <c r="G35" s="214" t="s">
        <v>739</v>
      </c>
      <c r="H35" s="99">
        <v>1040</v>
      </c>
      <c r="I35" s="99">
        <v>6</v>
      </c>
      <c r="J35" s="9"/>
      <c r="K35" s="9"/>
      <c r="L35" s="9"/>
      <c r="M35" s="9"/>
      <c r="N35" s="9"/>
      <c r="O35" s="230" t="s">
        <v>4376</v>
      </c>
      <c r="P35" s="189" t="s">
        <v>4377</v>
      </c>
      <c r="Q35" s="214" t="s">
        <v>12327</v>
      </c>
      <c r="T35" s="234" t="s">
        <v>4378</v>
      </c>
    </row>
    <row r="36" spans="1:20" ht="22.5" customHeight="1">
      <c r="A36" s="99" t="s">
        <v>49</v>
      </c>
      <c r="B36" s="99" t="s">
        <v>19</v>
      </c>
      <c r="C36" s="107" t="s">
        <v>740</v>
      </c>
      <c r="D36" s="99">
        <v>9</v>
      </c>
      <c r="E36" s="99">
        <v>11</v>
      </c>
      <c r="F36" s="99">
        <v>9</v>
      </c>
      <c r="G36" s="214" t="s">
        <v>741</v>
      </c>
      <c r="H36" s="99">
        <v>1040</v>
      </c>
      <c r="I36" s="175">
        <v>10</v>
      </c>
      <c r="J36" s="9"/>
      <c r="K36" s="9"/>
      <c r="L36" s="9"/>
      <c r="M36" s="9"/>
      <c r="N36" s="9"/>
      <c r="O36" s="230" t="s">
        <v>4379</v>
      </c>
      <c r="P36" s="189" t="s">
        <v>4380</v>
      </c>
      <c r="Q36" s="214" t="s">
        <v>742</v>
      </c>
      <c r="T36" s="229"/>
    </row>
    <row r="37" spans="1:20" ht="22.5" customHeight="1">
      <c r="A37" s="99" t="s">
        <v>11769</v>
      </c>
      <c r="B37" s="99" t="s">
        <v>11811</v>
      </c>
      <c r="C37" s="107" t="s">
        <v>11809</v>
      </c>
      <c r="D37" s="99">
        <v>10</v>
      </c>
      <c r="E37" s="99">
        <v>12</v>
      </c>
      <c r="F37" s="99">
        <v>10</v>
      </c>
      <c r="G37" s="222" t="s">
        <v>11810</v>
      </c>
      <c r="H37" s="99">
        <v>1030</v>
      </c>
      <c r="I37" s="99">
        <v>6</v>
      </c>
      <c r="J37" s="9"/>
      <c r="K37" s="9"/>
      <c r="L37" s="9"/>
      <c r="M37" s="9"/>
      <c r="N37" s="9"/>
      <c r="O37" s="230" t="s">
        <v>11807</v>
      </c>
      <c r="P37" s="189" t="s">
        <v>11808</v>
      </c>
      <c r="Q37" s="222" t="s">
        <v>11812</v>
      </c>
      <c r="R37" s="222" t="s">
        <v>11813</v>
      </c>
      <c r="T37" s="229"/>
    </row>
    <row r="38" spans="1:20" ht="22.5" customHeight="1">
      <c r="A38" s="99" t="s">
        <v>151</v>
      </c>
      <c r="B38" s="99" t="s">
        <v>19</v>
      </c>
      <c r="C38" s="107" t="s">
        <v>743</v>
      </c>
      <c r="D38" s="99">
        <v>9</v>
      </c>
      <c r="E38" s="99">
        <v>11</v>
      </c>
      <c r="F38" s="99">
        <v>9</v>
      </c>
      <c r="G38" s="214" t="s">
        <v>744</v>
      </c>
      <c r="H38" s="99">
        <v>1027</v>
      </c>
      <c r="I38" s="99">
        <v>10</v>
      </c>
      <c r="J38" s="9"/>
      <c r="K38" s="9"/>
      <c r="L38" s="9"/>
      <c r="M38" s="9"/>
      <c r="N38" s="9"/>
      <c r="O38" s="230" t="s">
        <v>36</v>
      </c>
      <c r="P38" s="189" t="s">
        <v>4381</v>
      </c>
      <c r="Q38" s="214" t="s">
        <v>156</v>
      </c>
      <c r="T38" s="229"/>
    </row>
    <row r="39" spans="1:20" ht="22.5" customHeight="1">
      <c r="A39" s="99" t="s">
        <v>4619</v>
      </c>
      <c r="B39" s="99" t="s">
        <v>4620</v>
      </c>
      <c r="C39" s="107" t="s">
        <v>745</v>
      </c>
      <c r="D39" s="99">
        <v>7</v>
      </c>
      <c r="E39" s="99">
        <v>9</v>
      </c>
      <c r="F39" s="99"/>
      <c r="G39" s="251" t="s">
        <v>746</v>
      </c>
      <c r="H39" s="99">
        <v>1020</v>
      </c>
      <c r="I39" s="99">
        <v>8</v>
      </c>
      <c r="J39" s="9"/>
      <c r="K39" s="9"/>
      <c r="L39" s="9"/>
      <c r="M39" s="9"/>
      <c r="N39" s="9"/>
      <c r="O39" s="230" t="s">
        <v>1411</v>
      </c>
      <c r="P39" s="189" t="s">
        <v>4382</v>
      </c>
      <c r="Q39" s="212" t="s">
        <v>768</v>
      </c>
      <c r="T39" s="229"/>
    </row>
    <row r="40" spans="1:20" ht="22.5" customHeight="1">
      <c r="A40" s="99">
        <v>2</v>
      </c>
      <c r="B40" s="99" t="s">
        <v>19</v>
      </c>
      <c r="C40" s="107" t="s">
        <v>747</v>
      </c>
      <c r="D40" s="99">
        <v>9</v>
      </c>
      <c r="E40" s="99">
        <v>11</v>
      </c>
      <c r="F40" s="99"/>
      <c r="G40" s="251" t="s">
        <v>748</v>
      </c>
      <c r="H40" s="99">
        <v>1014</v>
      </c>
      <c r="I40" s="99">
        <v>9</v>
      </c>
      <c r="J40" s="9"/>
      <c r="K40" s="9"/>
      <c r="L40" s="9"/>
      <c r="M40" s="9"/>
      <c r="N40" s="9"/>
      <c r="O40" s="230" t="s">
        <v>4379</v>
      </c>
      <c r="P40" s="189" t="s">
        <v>4383</v>
      </c>
      <c r="Q40" s="214" t="s">
        <v>749</v>
      </c>
      <c r="T40" s="229"/>
    </row>
    <row r="41" spans="1:20" ht="22.5" customHeight="1">
      <c r="B41" s="99" t="s">
        <v>19</v>
      </c>
      <c r="C41" s="107" t="s">
        <v>750</v>
      </c>
      <c r="D41" s="99">
        <v>8</v>
      </c>
      <c r="E41" s="99">
        <v>10</v>
      </c>
      <c r="F41" s="99">
        <v>8</v>
      </c>
      <c r="G41" s="214" t="s">
        <v>751</v>
      </c>
      <c r="H41" s="99">
        <v>1001</v>
      </c>
      <c r="I41" s="99">
        <v>6</v>
      </c>
      <c r="J41" s="9"/>
      <c r="K41" s="9"/>
      <c r="L41" s="9"/>
      <c r="M41" s="9"/>
      <c r="N41" s="9"/>
      <c r="O41" s="230" t="s">
        <v>3270</v>
      </c>
      <c r="P41" s="189" t="s">
        <v>3696</v>
      </c>
      <c r="Q41" s="214" t="s">
        <v>189</v>
      </c>
      <c r="T41" s="229"/>
    </row>
    <row r="42" spans="1:20" ht="22.5" customHeight="1">
      <c r="A42" s="99" t="s">
        <v>4621</v>
      </c>
      <c r="B42" s="99" t="s">
        <v>4622</v>
      </c>
      <c r="C42" s="107" t="s">
        <v>4623</v>
      </c>
      <c r="D42" s="99">
        <v>9</v>
      </c>
      <c r="E42" s="99">
        <v>11</v>
      </c>
      <c r="F42" s="99"/>
      <c r="G42" s="222" t="s">
        <v>6591</v>
      </c>
      <c r="H42" s="99">
        <v>970</v>
      </c>
      <c r="I42" s="99">
        <v>9</v>
      </c>
      <c r="J42" s="9"/>
      <c r="K42" s="9"/>
      <c r="L42" s="9"/>
      <c r="M42" s="9"/>
      <c r="N42" s="9"/>
      <c r="O42" s="230" t="s">
        <v>4384</v>
      </c>
      <c r="P42" s="189" t="s">
        <v>4385</v>
      </c>
      <c r="Q42" s="214" t="s">
        <v>752</v>
      </c>
      <c r="T42" s="229"/>
    </row>
    <row r="43" spans="1:20" ht="22.5" customHeight="1">
      <c r="B43" s="99" t="s">
        <v>19</v>
      </c>
      <c r="C43" s="107" t="s">
        <v>753</v>
      </c>
      <c r="D43" s="99">
        <v>8</v>
      </c>
      <c r="E43" s="99">
        <v>10</v>
      </c>
      <c r="F43" s="99">
        <v>8</v>
      </c>
      <c r="G43" s="214" t="s">
        <v>752</v>
      </c>
      <c r="H43" s="99">
        <v>962</v>
      </c>
      <c r="I43" s="175">
        <v>5</v>
      </c>
      <c r="J43" s="9"/>
      <c r="K43" s="9"/>
      <c r="L43" s="9"/>
      <c r="M43" s="9"/>
      <c r="N43" s="9"/>
      <c r="O43" s="230" t="s">
        <v>4386</v>
      </c>
      <c r="P43" s="189" t="s">
        <v>4387</v>
      </c>
      <c r="T43" s="229"/>
    </row>
    <row r="44" spans="1:20" ht="22.5" customHeight="1">
      <c r="A44" s="99" t="s">
        <v>35</v>
      </c>
      <c r="B44" s="99" t="s">
        <v>19</v>
      </c>
      <c r="C44" s="107" t="s">
        <v>4624</v>
      </c>
      <c r="D44" s="99">
        <v>9</v>
      </c>
      <c r="E44" s="99">
        <v>11</v>
      </c>
      <c r="F44" s="99"/>
      <c r="G44" s="214" t="s">
        <v>6592</v>
      </c>
      <c r="H44" s="99">
        <v>950</v>
      </c>
      <c r="I44" s="99">
        <v>8</v>
      </c>
      <c r="J44" s="9"/>
      <c r="K44" s="9"/>
      <c r="L44" s="9"/>
      <c r="M44" s="9"/>
      <c r="N44" s="9"/>
      <c r="O44" s="230" t="s">
        <v>4388</v>
      </c>
      <c r="P44" s="189" t="s">
        <v>4389</v>
      </c>
      <c r="Q44" s="214" t="s">
        <v>6590</v>
      </c>
      <c r="T44" s="229"/>
    </row>
    <row r="45" spans="1:20" ht="22.5" customHeight="1">
      <c r="B45" s="99" t="s">
        <v>19</v>
      </c>
      <c r="C45" s="107" t="s">
        <v>754</v>
      </c>
      <c r="D45" s="99">
        <v>8</v>
      </c>
      <c r="E45" s="99">
        <v>10</v>
      </c>
      <c r="F45" s="99">
        <v>8</v>
      </c>
      <c r="G45" s="214" t="s">
        <v>755</v>
      </c>
      <c r="H45" s="99">
        <v>949</v>
      </c>
      <c r="I45" s="175">
        <v>5</v>
      </c>
      <c r="J45" s="9"/>
      <c r="K45" s="9"/>
      <c r="L45" s="9"/>
      <c r="M45" s="9"/>
      <c r="N45" s="9"/>
      <c r="O45" s="230" t="s">
        <v>4371</v>
      </c>
      <c r="P45" s="189" t="s">
        <v>4390</v>
      </c>
      <c r="T45" s="229"/>
    </row>
    <row r="46" spans="1:20" ht="22.5" customHeight="1">
      <c r="A46" s="99" t="s">
        <v>151</v>
      </c>
      <c r="B46" s="99" t="s">
        <v>19</v>
      </c>
      <c r="C46" s="107" t="s">
        <v>756</v>
      </c>
      <c r="D46" s="99">
        <v>8</v>
      </c>
      <c r="E46" s="99">
        <v>10</v>
      </c>
      <c r="F46" s="99"/>
      <c r="G46" s="214" t="s">
        <v>137</v>
      </c>
      <c r="H46" s="99">
        <v>936</v>
      </c>
      <c r="I46" s="99">
        <v>10</v>
      </c>
      <c r="J46" s="9"/>
      <c r="K46" s="9"/>
      <c r="L46" s="9"/>
      <c r="M46" s="9"/>
      <c r="N46" s="9"/>
      <c r="O46" s="230" t="s">
        <v>4379</v>
      </c>
      <c r="P46" s="189" t="s">
        <v>4391</v>
      </c>
      <c r="Q46" s="214" t="s">
        <v>757</v>
      </c>
      <c r="T46" s="229"/>
    </row>
    <row r="47" spans="1:20" ht="22.5" customHeight="1">
      <c r="A47" s="99" t="s">
        <v>37</v>
      </c>
      <c r="B47" s="99" t="s">
        <v>4195</v>
      </c>
      <c r="C47" s="107" t="s">
        <v>758</v>
      </c>
      <c r="D47" s="99"/>
      <c r="E47" s="99"/>
      <c r="F47" s="99"/>
      <c r="G47" s="214" t="s">
        <v>759</v>
      </c>
      <c r="H47" s="99">
        <v>920</v>
      </c>
      <c r="I47" s="175">
        <v>9</v>
      </c>
      <c r="J47" s="9"/>
      <c r="K47" s="9"/>
      <c r="L47" s="9"/>
      <c r="M47" s="9"/>
      <c r="N47" s="9"/>
      <c r="O47" s="107" t="s">
        <v>4392</v>
      </c>
      <c r="P47" s="189" t="s">
        <v>4393</v>
      </c>
      <c r="Q47" s="214" t="s">
        <v>12328</v>
      </c>
      <c r="R47" s="247"/>
      <c r="S47" s="334"/>
      <c r="T47" s="240"/>
    </row>
    <row r="48" spans="1:20" ht="22.5" customHeight="1">
      <c r="B48" s="99" t="s">
        <v>19</v>
      </c>
      <c r="C48" s="107" t="s">
        <v>4625</v>
      </c>
      <c r="D48" s="99">
        <v>8</v>
      </c>
      <c r="E48" s="99">
        <v>10</v>
      </c>
      <c r="F48" s="99">
        <v>8</v>
      </c>
      <c r="G48" s="214" t="s">
        <v>6318</v>
      </c>
      <c r="H48" s="99">
        <v>880</v>
      </c>
      <c r="I48" s="175">
        <v>7</v>
      </c>
      <c r="J48" s="9"/>
      <c r="K48" s="9"/>
      <c r="L48" s="9"/>
      <c r="M48" s="9"/>
      <c r="N48" s="9"/>
      <c r="O48" s="230" t="s">
        <v>4376</v>
      </c>
      <c r="P48" s="189" t="s">
        <v>4394</v>
      </c>
      <c r="Q48" s="214" t="s">
        <v>12329</v>
      </c>
      <c r="T48" s="234" t="s">
        <v>4395</v>
      </c>
    </row>
    <row r="49" spans="1:20" ht="22.5" customHeight="1">
      <c r="A49" s="99" t="s">
        <v>42</v>
      </c>
      <c r="B49" s="99" t="s">
        <v>3643</v>
      </c>
      <c r="C49" s="107" t="s">
        <v>760</v>
      </c>
      <c r="D49" s="99"/>
      <c r="E49" s="99"/>
      <c r="F49" s="99"/>
      <c r="G49" s="214" t="s">
        <v>761</v>
      </c>
      <c r="H49" s="99">
        <v>830</v>
      </c>
      <c r="I49" s="99">
        <v>8</v>
      </c>
      <c r="J49" s="9"/>
      <c r="K49" s="9"/>
      <c r="L49" s="9"/>
      <c r="M49" s="9"/>
      <c r="N49" s="9"/>
      <c r="O49" s="107" t="s">
        <v>4392</v>
      </c>
      <c r="P49" s="189" t="s">
        <v>4396</v>
      </c>
      <c r="Q49" s="222" t="s">
        <v>13160</v>
      </c>
      <c r="R49" s="227"/>
      <c r="T49" s="296"/>
    </row>
    <row r="50" spans="1:20" ht="22.5" customHeight="1">
      <c r="A50" s="99" t="s">
        <v>11033</v>
      </c>
      <c r="B50" s="99" t="s">
        <v>11052</v>
      </c>
      <c r="C50" s="107" t="s">
        <v>11054</v>
      </c>
      <c r="D50" s="99">
        <v>7</v>
      </c>
      <c r="E50" s="99">
        <v>9</v>
      </c>
      <c r="F50" s="99">
        <v>7</v>
      </c>
      <c r="G50" s="212" t="s">
        <v>11051</v>
      </c>
      <c r="H50" s="99">
        <v>830</v>
      </c>
      <c r="I50" s="99">
        <v>9</v>
      </c>
      <c r="J50" s="9"/>
      <c r="K50" s="9"/>
      <c r="L50" s="9"/>
      <c r="M50" s="9"/>
      <c r="N50" s="9"/>
      <c r="O50" s="230" t="s">
        <v>11053</v>
      </c>
      <c r="P50" s="189" t="s">
        <v>11049</v>
      </c>
      <c r="Q50" s="212" t="s">
        <v>929</v>
      </c>
      <c r="T50" s="229"/>
    </row>
    <row r="51" spans="1:20" ht="22.5" customHeight="1">
      <c r="A51" s="99" t="s">
        <v>39</v>
      </c>
      <c r="B51" s="99" t="s">
        <v>19</v>
      </c>
      <c r="C51" s="107" t="s">
        <v>6839</v>
      </c>
      <c r="D51" s="99">
        <v>7</v>
      </c>
      <c r="E51" s="99">
        <v>9</v>
      </c>
      <c r="F51" s="99">
        <v>7</v>
      </c>
      <c r="G51" s="214" t="s">
        <v>6593</v>
      </c>
      <c r="H51" s="99">
        <v>820</v>
      </c>
      <c r="I51" s="99">
        <v>9</v>
      </c>
      <c r="J51" s="9"/>
      <c r="K51" s="9"/>
      <c r="L51" s="9"/>
      <c r="M51" s="9"/>
      <c r="N51" s="9"/>
      <c r="O51" s="230" t="s">
        <v>4397</v>
      </c>
      <c r="P51" s="189" t="s">
        <v>4398</v>
      </c>
      <c r="Q51" s="214" t="s">
        <v>89</v>
      </c>
      <c r="T51" s="234"/>
    </row>
    <row r="52" spans="1:20" ht="22.5" customHeight="1">
      <c r="A52" s="99" t="s">
        <v>82</v>
      </c>
      <c r="B52" s="99" t="s">
        <v>19</v>
      </c>
      <c r="C52" s="107" t="s">
        <v>762</v>
      </c>
      <c r="D52" s="99">
        <v>8</v>
      </c>
      <c r="E52" s="99">
        <v>10</v>
      </c>
      <c r="F52" s="99">
        <v>8</v>
      </c>
      <c r="G52" s="214" t="s">
        <v>763</v>
      </c>
      <c r="H52" s="99">
        <v>820</v>
      </c>
      <c r="I52" s="175">
        <v>5</v>
      </c>
      <c r="J52" s="9"/>
      <c r="K52" s="9"/>
      <c r="L52" s="9"/>
      <c r="M52" s="9"/>
      <c r="N52" s="9"/>
      <c r="O52" s="230" t="s">
        <v>4399</v>
      </c>
      <c r="P52" s="189" t="s">
        <v>4400</v>
      </c>
      <c r="T52" s="229"/>
    </row>
    <row r="53" spans="1:20" ht="22.5" customHeight="1">
      <c r="A53" s="99" t="s">
        <v>4626</v>
      </c>
      <c r="B53" s="99" t="s">
        <v>4627</v>
      </c>
      <c r="C53" s="107" t="s">
        <v>4628</v>
      </c>
      <c r="D53" s="99">
        <v>8</v>
      </c>
      <c r="E53" s="99">
        <v>10</v>
      </c>
      <c r="F53" s="99"/>
      <c r="G53" s="212" t="s">
        <v>764</v>
      </c>
      <c r="H53" s="99">
        <v>820</v>
      </c>
      <c r="I53" s="99">
        <v>5</v>
      </c>
      <c r="J53" s="9"/>
      <c r="K53" s="9"/>
      <c r="L53" s="9"/>
      <c r="M53" s="9"/>
      <c r="N53" s="9"/>
      <c r="O53" s="230" t="s">
        <v>4401</v>
      </c>
      <c r="P53" s="189" t="s">
        <v>4402</v>
      </c>
      <c r="Q53" s="212" t="s">
        <v>765</v>
      </c>
      <c r="R53" s="212"/>
      <c r="T53" s="229"/>
    </row>
    <row r="54" spans="1:20" ht="22.5" customHeight="1">
      <c r="A54" s="99" t="s">
        <v>69</v>
      </c>
      <c r="B54" s="99" t="s">
        <v>19</v>
      </c>
      <c r="C54" s="107" t="s">
        <v>4629</v>
      </c>
      <c r="D54" s="99">
        <v>8</v>
      </c>
      <c r="E54" s="99">
        <v>10</v>
      </c>
      <c r="F54" s="99"/>
      <c r="G54" s="214" t="s">
        <v>6594</v>
      </c>
      <c r="H54" s="99">
        <v>810</v>
      </c>
      <c r="I54" s="99">
        <v>10</v>
      </c>
      <c r="J54" s="9"/>
      <c r="K54" s="9"/>
      <c r="L54" s="9"/>
      <c r="M54" s="9"/>
      <c r="N54" s="9"/>
      <c r="O54" s="230" t="s">
        <v>4389</v>
      </c>
      <c r="P54" s="189" t="s">
        <v>4403</v>
      </c>
      <c r="Q54" s="214" t="s">
        <v>10956</v>
      </c>
      <c r="T54" s="229"/>
    </row>
    <row r="55" spans="1:20" ht="22.5" customHeight="1">
      <c r="A55" s="99" t="s">
        <v>4630</v>
      </c>
      <c r="B55" s="99" t="s">
        <v>4631</v>
      </c>
      <c r="C55" s="107" t="s">
        <v>4632</v>
      </c>
      <c r="D55" s="99">
        <v>7</v>
      </c>
      <c r="E55" s="99">
        <v>9</v>
      </c>
      <c r="F55" s="99"/>
      <c r="G55" s="212" t="s">
        <v>766</v>
      </c>
      <c r="H55" s="99">
        <v>770</v>
      </c>
      <c r="I55" s="99">
        <v>8</v>
      </c>
      <c r="J55" s="9"/>
      <c r="K55" s="9"/>
      <c r="L55" s="9"/>
      <c r="M55" s="9"/>
      <c r="N55" s="9"/>
      <c r="O55" s="230" t="s">
        <v>4404</v>
      </c>
      <c r="P55" s="189" t="s">
        <v>4405</v>
      </c>
      <c r="Q55" s="212"/>
      <c r="T55" s="229"/>
    </row>
    <row r="56" spans="1:20" ht="22.5" customHeight="1">
      <c r="A56" s="99" t="s">
        <v>218</v>
      </c>
      <c r="B56" s="99" t="s">
        <v>4633</v>
      </c>
      <c r="C56" s="107" t="s">
        <v>11934</v>
      </c>
      <c r="D56" s="99">
        <v>6</v>
      </c>
      <c r="E56" s="99">
        <v>8</v>
      </c>
      <c r="F56" s="99">
        <v>6</v>
      </c>
      <c r="G56" s="212" t="s">
        <v>12333</v>
      </c>
      <c r="H56" s="99">
        <v>760</v>
      </c>
      <c r="I56" s="175">
        <v>8</v>
      </c>
      <c r="J56" s="9"/>
      <c r="K56" s="9"/>
      <c r="L56" s="9"/>
      <c r="M56" s="9"/>
      <c r="N56" s="9"/>
      <c r="O56" s="230" t="s">
        <v>4406</v>
      </c>
      <c r="P56" s="189" t="s">
        <v>121</v>
      </c>
      <c r="Q56" s="212" t="s">
        <v>316</v>
      </c>
      <c r="R56" s="212" t="s">
        <v>860</v>
      </c>
      <c r="S56" s="240"/>
      <c r="T56" s="240"/>
    </row>
    <row r="57" spans="1:20" ht="22.5" customHeight="1">
      <c r="B57" s="99" t="s">
        <v>56</v>
      </c>
      <c r="C57" s="107" t="s">
        <v>767</v>
      </c>
      <c r="D57" s="99">
        <v>7</v>
      </c>
      <c r="E57" s="99">
        <v>9</v>
      </c>
      <c r="F57" s="99"/>
      <c r="G57" s="214" t="s">
        <v>768</v>
      </c>
      <c r="H57" s="99">
        <v>756</v>
      </c>
      <c r="I57" s="175">
        <v>4</v>
      </c>
      <c r="J57" s="9"/>
      <c r="K57" s="9"/>
      <c r="L57" s="9"/>
      <c r="M57" s="9"/>
      <c r="N57" s="9"/>
      <c r="O57" s="230" t="s">
        <v>4407</v>
      </c>
      <c r="P57" s="189" t="s">
        <v>4382</v>
      </c>
      <c r="T57" s="229"/>
    </row>
    <row r="58" spans="1:20" ht="22.5" customHeight="1">
      <c r="A58" s="99" t="s">
        <v>151</v>
      </c>
      <c r="B58" s="99" t="s">
        <v>56</v>
      </c>
      <c r="C58" s="107" t="s">
        <v>769</v>
      </c>
      <c r="D58" s="99">
        <v>7</v>
      </c>
      <c r="E58" s="99">
        <v>9</v>
      </c>
      <c r="F58" s="99"/>
      <c r="G58" s="214" t="s">
        <v>770</v>
      </c>
      <c r="H58" s="99">
        <v>744</v>
      </c>
      <c r="I58" s="99">
        <v>6</v>
      </c>
      <c r="J58" s="9"/>
      <c r="K58" s="9"/>
      <c r="L58" s="9"/>
      <c r="M58" s="9"/>
      <c r="N58" s="9"/>
      <c r="O58" s="230" t="s">
        <v>4388</v>
      </c>
      <c r="P58" s="189" t="s">
        <v>4408</v>
      </c>
      <c r="T58" s="229"/>
    </row>
    <row r="59" spans="1:20" ht="22.5" customHeight="1">
      <c r="A59" s="99" t="s">
        <v>39</v>
      </c>
      <c r="B59" s="99" t="s">
        <v>56</v>
      </c>
      <c r="C59" s="107" t="s">
        <v>4634</v>
      </c>
      <c r="D59" s="99">
        <v>6</v>
      </c>
      <c r="E59" s="99">
        <v>8</v>
      </c>
      <c r="F59" s="99">
        <v>6</v>
      </c>
      <c r="G59" s="214" t="s">
        <v>6595</v>
      </c>
      <c r="H59" s="99">
        <v>740</v>
      </c>
      <c r="I59" s="175">
        <v>10</v>
      </c>
      <c r="J59" s="9"/>
      <c r="K59" s="9"/>
      <c r="L59" s="9"/>
      <c r="M59" s="9"/>
      <c r="N59" s="9"/>
      <c r="O59" s="230" t="s">
        <v>4409</v>
      </c>
      <c r="P59" s="189" t="s">
        <v>4410</v>
      </c>
      <c r="Q59" s="214" t="s">
        <v>208</v>
      </c>
      <c r="R59" s="214" t="s">
        <v>6593</v>
      </c>
      <c r="T59" s="229"/>
    </row>
    <row r="60" spans="1:20" ht="22.5" customHeight="1">
      <c r="B60" s="99" t="s">
        <v>56</v>
      </c>
      <c r="C60" s="107" t="s">
        <v>771</v>
      </c>
      <c r="D60" s="99">
        <v>7</v>
      </c>
      <c r="E60" s="99">
        <v>9</v>
      </c>
      <c r="F60" s="99">
        <v>7</v>
      </c>
      <c r="G60" s="214" t="s">
        <v>772</v>
      </c>
      <c r="H60" s="99">
        <v>732</v>
      </c>
      <c r="I60" s="99">
        <v>5</v>
      </c>
      <c r="J60" s="9"/>
      <c r="K60" s="9"/>
      <c r="L60" s="9"/>
      <c r="M60" s="9"/>
      <c r="N60" s="9"/>
      <c r="O60" s="230" t="s">
        <v>4411</v>
      </c>
      <c r="P60" s="189" t="s">
        <v>4412</v>
      </c>
      <c r="T60" s="229"/>
    </row>
    <row r="61" spans="1:20" ht="22.5" customHeight="1">
      <c r="A61" s="99" t="s">
        <v>27</v>
      </c>
      <c r="B61" s="99" t="s">
        <v>56</v>
      </c>
      <c r="C61" s="107" t="s">
        <v>773</v>
      </c>
      <c r="D61" s="99">
        <v>7</v>
      </c>
      <c r="E61" s="99">
        <v>9</v>
      </c>
      <c r="F61" s="99"/>
      <c r="G61" s="214" t="s">
        <v>774</v>
      </c>
      <c r="H61" s="99">
        <v>720</v>
      </c>
      <c r="I61" s="175">
        <v>7</v>
      </c>
      <c r="J61" s="9"/>
      <c r="K61" s="9"/>
      <c r="L61" s="9"/>
      <c r="M61" s="9"/>
      <c r="N61" s="9"/>
      <c r="O61" s="230" t="s">
        <v>11928</v>
      </c>
      <c r="P61" s="189" t="s">
        <v>4375</v>
      </c>
      <c r="Q61" s="214" t="s">
        <v>124</v>
      </c>
      <c r="T61" s="229"/>
    </row>
    <row r="62" spans="1:20" ht="22.5" customHeight="1">
      <c r="B62" s="99" t="s">
        <v>56</v>
      </c>
      <c r="C62" s="107" t="s">
        <v>775</v>
      </c>
      <c r="D62" s="99">
        <v>7</v>
      </c>
      <c r="E62" s="99">
        <v>9</v>
      </c>
      <c r="F62" s="99">
        <v>7</v>
      </c>
      <c r="G62" s="214" t="s">
        <v>776</v>
      </c>
      <c r="H62" s="99">
        <v>720</v>
      </c>
      <c r="I62" s="99">
        <v>5</v>
      </c>
      <c r="J62" s="9"/>
      <c r="K62" s="9"/>
      <c r="L62" s="9"/>
      <c r="M62" s="9"/>
      <c r="N62" s="9"/>
      <c r="O62" s="230" t="s">
        <v>4371</v>
      </c>
      <c r="P62" s="189" t="s">
        <v>4387</v>
      </c>
      <c r="T62" s="229"/>
    </row>
    <row r="63" spans="1:20" ht="22.5" customHeight="1">
      <c r="A63" s="99">
        <v>1</v>
      </c>
      <c r="B63" s="99" t="s">
        <v>56</v>
      </c>
      <c r="C63" s="107" t="s">
        <v>13156</v>
      </c>
      <c r="D63" s="99">
        <v>7</v>
      </c>
      <c r="E63" s="99">
        <v>9</v>
      </c>
      <c r="F63" s="99">
        <v>7</v>
      </c>
      <c r="G63" s="214" t="s">
        <v>777</v>
      </c>
      <c r="H63" s="99">
        <v>720</v>
      </c>
      <c r="I63" s="175">
        <v>5</v>
      </c>
      <c r="J63" s="9"/>
      <c r="K63" s="9"/>
      <c r="L63" s="9"/>
      <c r="M63" s="9"/>
      <c r="N63" s="9"/>
      <c r="O63" s="230" t="s">
        <v>4371</v>
      </c>
      <c r="P63" s="189" t="s">
        <v>4413</v>
      </c>
      <c r="T63" s="229"/>
    </row>
    <row r="64" spans="1:20" ht="22.5" customHeight="1">
      <c r="A64" s="99" t="s">
        <v>37</v>
      </c>
      <c r="B64" s="99" t="s">
        <v>3651</v>
      </c>
      <c r="C64" s="107" t="s">
        <v>778</v>
      </c>
      <c r="D64" s="99">
        <v>6</v>
      </c>
      <c r="E64" s="99">
        <v>8</v>
      </c>
      <c r="F64" s="99">
        <v>6</v>
      </c>
      <c r="G64" s="212" t="s">
        <v>779</v>
      </c>
      <c r="H64" s="99">
        <v>720</v>
      </c>
      <c r="I64" s="175">
        <v>5</v>
      </c>
      <c r="J64" s="9"/>
      <c r="K64" s="9"/>
      <c r="L64" s="9"/>
      <c r="M64" s="9"/>
      <c r="N64" s="9"/>
      <c r="O64" s="230" t="s">
        <v>121</v>
      </c>
      <c r="P64" s="189" t="s">
        <v>4414</v>
      </c>
      <c r="Q64" s="212" t="s">
        <v>364</v>
      </c>
      <c r="R64" s="240"/>
      <c r="S64" s="240"/>
      <c r="T64" s="292" t="s">
        <v>4415</v>
      </c>
    </row>
    <row r="65" spans="1:20" ht="22.5" customHeight="1">
      <c r="A65" s="99">
        <v>3</v>
      </c>
      <c r="B65" s="99" t="s">
        <v>56</v>
      </c>
      <c r="C65" s="107" t="s">
        <v>780</v>
      </c>
      <c r="D65" s="99">
        <v>7</v>
      </c>
      <c r="E65" s="99">
        <v>9</v>
      </c>
      <c r="F65" s="99">
        <v>7</v>
      </c>
      <c r="G65" s="214" t="s">
        <v>781</v>
      </c>
      <c r="H65" s="99">
        <v>720</v>
      </c>
      <c r="I65" s="99">
        <v>9</v>
      </c>
      <c r="J65" s="9"/>
      <c r="K65" s="9"/>
      <c r="L65" s="9"/>
      <c r="M65" s="9"/>
      <c r="N65" s="9"/>
      <c r="O65" s="230" t="s">
        <v>4379</v>
      </c>
      <c r="P65" s="189" t="s">
        <v>4381</v>
      </c>
      <c r="Q65" s="214" t="s">
        <v>156</v>
      </c>
      <c r="T65" s="229"/>
    </row>
    <row r="66" spans="1:20" ht="22.5" customHeight="1">
      <c r="A66" s="99">
        <v>3</v>
      </c>
      <c r="B66" s="99" t="s">
        <v>56</v>
      </c>
      <c r="C66" s="107" t="s">
        <v>782</v>
      </c>
      <c r="D66" s="99">
        <v>7</v>
      </c>
      <c r="E66" s="99">
        <v>9</v>
      </c>
      <c r="F66" s="99">
        <v>7</v>
      </c>
      <c r="G66" s="214" t="s">
        <v>783</v>
      </c>
      <c r="H66" s="99">
        <v>720</v>
      </c>
      <c r="I66" s="175">
        <v>7</v>
      </c>
      <c r="J66" s="9"/>
      <c r="K66" s="9"/>
      <c r="L66" s="9"/>
      <c r="M66" s="9"/>
      <c r="N66" s="9"/>
      <c r="O66" s="230" t="s">
        <v>4388</v>
      </c>
      <c r="P66" s="189" t="s">
        <v>4381</v>
      </c>
      <c r="Q66" s="214" t="s">
        <v>156</v>
      </c>
      <c r="T66" s="229"/>
    </row>
    <row r="67" spans="1:20" ht="22.5" customHeight="1">
      <c r="A67" s="99" t="s">
        <v>49</v>
      </c>
      <c r="B67" s="99" t="s">
        <v>56</v>
      </c>
      <c r="C67" s="107" t="s">
        <v>784</v>
      </c>
      <c r="D67" s="99">
        <v>7</v>
      </c>
      <c r="E67" s="99">
        <v>9</v>
      </c>
      <c r="F67" s="99">
        <v>7</v>
      </c>
      <c r="G67" s="214" t="s">
        <v>742</v>
      </c>
      <c r="H67" s="99">
        <v>720</v>
      </c>
      <c r="I67" s="99">
        <v>9</v>
      </c>
      <c r="J67" s="9"/>
      <c r="K67" s="9"/>
      <c r="L67" s="9"/>
      <c r="M67" s="9"/>
      <c r="N67" s="9"/>
      <c r="O67" s="230" t="s">
        <v>4379</v>
      </c>
      <c r="P67" s="189" t="s">
        <v>4380</v>
      </c>
      <c r="Q67" s="214" t="s">
        <v>785</v>
      </c>
      <c r="T67" s="229"/>
    </row>
    <row r="68" spans="1:20" ht="22.5" customHeight="1">
      <c r="A68" s="99" t="s">
        <v>34</v>
      </c>
      <c r="B68" s="99" t="s">
        <v>56</v>
      </c>
      <c r="C68" s="107" t="s">
        <v>786</v>
      </c>
      <c r="D68" s="99">
        <v>7</v>
      </c>
      <c r="E68" s="99">
        <v>9</v>
      </c>
      <c r="F68" s="99">
        <v>7</v>
      </c>
      <c r="G68" s="214" t="s">
        <v>6596</v>
      </c>
      <c r="H68" s="99">
        <v>710</v>
      </c>
      <c r="I68" s="175">
        <v>8</v>
      </c>
      <c r="J68" s="9"/>
      <c r="K68" s="9"/>
      <c r="L68" s="9"/>
      <c r="M68" s="9"/>
      <c r="N68" s="9"/>
      <c r="O68" s="230" t="s">
        <v>4379</v>
      </c>
      <c r="P68" s="189" t="s">
        <v>4416</v>
      </c>
      <c r="Q68" s="214" t="s">
        <v>6619</v>
      </c>
      <c r="R68" s="214"/>
      <c r="S68" s="212"/>
      <c r="T68" s="229"/>
    </row>
    <row r="69" spans="1:20" ht="22.5" customHeight="1">
      <c r="A69" s="99" t="s">
        <v>27</v>
      </c>
      <c r="B69" s="99" t="s">
        <v>56</v>
      </c>
      <c r="C69" s="107" t="s">
        <v>787</v>
      </c>
      <c r="D69" s="99">
        <v>7</v>
      </c>
      <c r="E69" s="99">
        <v>9</v>
      </c>
      <c r="F69" s="99">
        <v>7</v>
      </c>
      <c r="G69" s="214" t="s">
        <v>720</v>
      </c>
      <c r="H69" s="99">
        <v>710</v>
      </c>
      <c r="I69" s="99">
        <v>8</v>
      </c>
      <c r="J69" s="9"/>
      <c r="K69" s="9"/>
      <c r="L69" s="9"/>
      <c r="M69" s="9"/>
      <c r="N69" s="9"/>
      <c r="O69" s="230" t="s">
        <v>4374</v>
      </c>
      <c r="P69" s="189" t="s">
        <v>4417</v>
      </c>
      <c r="Q69" s="214" t="s">
        <v>494</v>
      </c>
      <c r="R69" s="214" t="s">
        <v>788</v>
      </c>
      <c r="S69" s="212"/>
      <c r="T69" s="229"/>
    </row>
    <row r="70" spans="1:20" ht="22.5" customHeight="1">
      <c r="A70" s="99" t="s">
        <v>37</v>
      </c>
      <c r="B70" s="99" t="s">
        <v>56</v>
      </c>
      <c r="C70" s="107" t="s">
        <v>789</v>
      </c>
      <c r="D70" s="99"/>
      <c r="E70" s="99"/>
      <c r="F70" s="99"/>
      <c r="G70" s="214" t="s">
        <v>6597</v>
      </c>
      <c r="H70" s="99">
        <v>700</v>
      </c>
      <c r="I70" s="175">
        <v>8</v>
      </c>
      <c r="J70" s="9"/>
      <c r="K70" s="9"/>
      <c r="L70" s="9"/>
      <c r="M70" s="9"/>
      <c r="N70" s="9"/>
      <c r="O70" s="107" t="s">
        <v>4392</v>
      </c>
      <c r="P70" s="189" t="s">
        <v>4418</v>
      </c>
      <c r="Q70" s="214" t="s">
        <v>340</v>
      </c>
      <c r="R70" s="240"/>
      <c r="S70" s="240"/>
      <c r="T70" s="240"/>
    </row>
    <row r="71" spans="1:20" ht="22.5" customHeight="1">
      <c r="B71" s="99" t="s">
        <v>56</v>
      </c>
      <c r="C71" s="107" t="s">
        <v>790</v>
      </c>
      <c r="D71" s="99">
        <v>6</v>
      </c>
      <c r="E71" s="99">
        <v>8</v>
      </c>
      <c r="F71" s="99">
        <v>6</v>
      </c>
      <c r="G71" s="214" t="s">
        <v>791</v>
      </c>
      <c r="H71" s="99">
        <v>696</v>
      </c>
      <c r="I71" s="175">
        <v>4</v>
      </c>
      <c r="J71" s="9"/>
      <c r="K71" s="9"/>
      <c r="L71" s="9"/>
      <c r="M71" s="9"/>
      <c r="N71" s="9"/>
      <c r="O71" s="230" t="s">
        <v>4371</v>
      </c>
      <c r="P71" s="189" t="s">
        <v>4419</v>
      </c>
      <c r="T71" s="229"/>
    </row>
    <row r="72" spans="1:20" ht="22.5" customHeight="1">
      <c r="A72" s="99" t="s">
        <v>37</v>
      </c>
      <c r="B72" s="99" t="s">
        <v>3651</v>
      </c>
      <c r="C72" s="107" t="s">
        <v>4635</v>
      </c>
      <c r="D72" s="99"/>
      <c r="E72" s="99"/>
      <c r="F72" s="99"/>
      <c r="G72" s="214" t="s">
        <v>6598</v>
      </c>
      <c r="H72" s="99">
        <v>693</v>
      </c>
      <c r="I72" s="175">
        <v>7</v>
      </c>
      <c r="J72" s="9"/>
      <c r="K72" s="9"/>
      <c r="L72" s="9"/>
      <c r="M72" s="9"/>
      <c r="N72" s="9"/>
      <c r="O72" s="107" t="s">
        <v>4392</v>
      </c>
      <c r="P72" s="189" t="s">
        <v>4393</v>
      </c>
      <c r="Q72" s="214" t="s">
        <v>274</v>
      </c>
      <c r="R72" s="247"/>
      <c r="S72" s="334"/>
      <c r="T72" s="240"/>
    </row>
    <row r="73" spans="1:20" ht="22.5" customHeight="1">
      <c r="A73" s="99" t="s">
        <v>34</v>
      </c>
      <c r="B73" s="99" t="s">
        <v>56</v>
      </c>
      <c r="C73" s="107" t="s">
        <v>4636</v>
      </c>
      <c r="D73" s="99">
        <v>6</v>
      </c>
      <c r="E73" s="99">
        <v>8</v>
      </c>
      <c r="F73" s="99">
        <v>6</v>
      </c>
      <c r="G73" s="214" t="s">
        <v>6599</v>
      </c>
      <c r="H73" s="99">
        <v>690</v>
      </c>
      <c r="I73" s="99">
        <v>5</v>
      </c>
      <c r="J73" s="9"/>
      <c r="K73" s="9"/>
      <c r="L73" s="9"/>
      <c r="M73" s="9"/>
      <c r="N73" s="9"/>
      <c r="O73" s="230" t="s">
        <v>4420</v>
      </c>
      <c r="P73" s="189" t="s">
        <v>4421</v>
      </c>
      <c r="T73" s="229"/>
    </row>
    <row r="74" spans="1:20" ht="22.5" customHeight="1">
      <c r="B74" s="99" t="s">
        <v>56</v>
      </c>
      <c r="C74" s="107" t="s">
        <v>792</v>
      </c>
      <c r="D74" s="99">
        <v>6</v>
      </c>
      <c r="E74" s="99">
        <v>8</v>
      </c>
      <c r="F74" s="99"/>
      <c r="G74" s="214" t="s">
        <v>793</v>
      </c>
      <c r="H74" s="99">
        <v>684</v>
      </c>
      <c r="I74" s="175">
        <v>4</v>
      </c>
      <c r="J74" s="9"/>
      <c r="K74" s="9"/>
      <c r="L74" s="9"/>
      <c r="M74" s="9"/>
      <c r="N74" s="9"/>
      <c r="O74" s="230" t="s">
        <v>4422</v>
      </c>
      <c r="P74" s="189" t="s">
        <v>4423</v>
      </c>
      <c r="T74" s="229"/>
    </row>
    <row r="75" spans="1:20" ht="22.5" customHeight="1">
      <c r="A75" s="99" t="s">
        <v>151</v>
      </c>
      <c r="B75" s="99" t="s">
        <v>56</v>
      </c>
      <c r="C75" s="107" t="s">
        <v>794</v>
      </c>
      <c r="D75" s="99">
        <v>6</v>
      </c>
      <c r="E75" s="99">
        <v>8</v>
      </c>
      <c r="F75" s="99">
        <v>6</v>
      </c>
      <c r="G75" s="214" t="s">
        <v>795</v>
      </c>
      <c r="H75" s="99">
        <v>672</v>
      </c>
      <c r="I75" s="99">
        <v>6</v>
      </c>
      <c r="J75" s="9"/>
      <c r="K75" s="9"/>
      <c r="L75" s="9"/>
      <c r="M75" s="9"/>
      <c r="N75" s="9"/>
      <c r="O75" s="230" t="s">
        <v>4424</v>
      </c>
      <c r="P75" s="189" t="s">
        <v>4425</v>
      </c>
      <c r="Q75" s="214" t="s">
        <v>796</v>
      </c>
      <c r="T75" s="229"/>
    </row>
    <row r="76" spans="1:20" ht="22.5" customHeight="1">
      <c r="A76" s="99" t="s">
        <v>69</v>
      </c>
      <c r="B76" s="99" t="s">
        <v>56</v>
      </c>
      <c r="C76" s="107" t="s">
        <v>4637</v>
      </c>
      <c r="D76" s="99">
        <v>8</v>
      </c>
      <c r="E76" s="99">
        <v>10</v>
      </c>
      <c r="F76" s="99">
        <v>8</v>
      </c>
      <c r="G76" s="214" t="s">
        <v>6600</v>
      </c>
      <c r="H76" s="99">
        <v>660</v>
      </c>
      <c r="I76" s="175">
        <v>7</v>
      </c>
      <c r="J76" s="9"/>
      <c r="K76" s="9"/>
      <c r="L76" s="9"/>
      <c r="M76" s="9"/>
      <c r="N76" s="9"/>
      <c r="O76" s="230" t="s">
        <v>4426</v>
      </c>
      <c r="P76" s="189" t="s">
        <v>4427</v>
      </c>
      <c r="Q76" s="214" t="s">
        <v>12330</v>
      </c>
      <c r="R76" s="214" t="s">
        <v>717</v>
      </c>
      <c r="S76" s="212"/>
      <c r="T76" s="229"/>
    </row>
    <row r="77" spans="1:20" ht="22.5" customHeight="1">
      <c r="A77" s="99" t="s">
        <v>4638</v>
      </c>
      <c r="B77" s="99" t="s">
        <v>3647</v>
      </c>
      <c r="C77" s="107" t="s">
        <v>11935</v>
      </c>
      <c r="D77" s="99">
        <v>7</v>
      </c>
      <c r="E77" s="99">
        <v>9</v>
      </c>
      <c r="F77" s="99"/>
      <c r="G77" s="212" t="s">
        <v>797</v>
      </c>
      <c r="H77" s="99">
        <v>660</v>
      </c>
      <c r="I77" s="99">
        <v>8</v>
      </c>
      <c r="J77" s="9"/>
      <c r="K77" s="9"/>
      <c r="L77" s="9"/>
      <c r="M77" s="9"/>
      <c r="N77" s="9"/>
      <c r="O77" s="230" t="s">
        <v>4428</v>
      </c>
      <c r="P77" s="189" t="s">
        <v>4429</v>
      </c>
      <c r="Q77" s="212" t="s">
        <v>10444</v>
      </c>
      <c r="T77" s="229"/>
    </row>
    <row r="78" spans="1:20" ht="22.5" customHeight="1">
      <c r="A78" s="99" t="s">
        <v>73</v>
      </c>
      <c r="B78" s="99" t="s">
        <v>3646</v>
      </c>
      <c r="C78" s="107" t="s">
        <v>6849</v>
      </c>
      <c r="D78" s="99">
        <v>6</v>
      </c>
      <c r="E78" s="99">
        <v>8</v>
      </c>
      <c r="F78" s="99"/>
      <c r="G78" s="212" t="s">
        <v>798</v>
      </c>
      <c r="H78" s="99">
        <v>660</v>
      </c>
      <c r="I78" s="99">
        <v>5</v>
      </c>
      <c r="J78" s="9"/>
      <c r="K78" s="9"/>
      <c r="L78" s="9"/>
      <c r="M78" s="9"/>
      <c r="N78" s="9"/>
      <c r="O78" s="230" t="s">
        <v>4430</v>
      </c>
      <c r="P78" s="189" t="s">
        <v>4431</v>
      </c>
      <c r="Q78" s="212" t="s">
        <v>799</v>
      </c>
      <c r="R78" s="212" t="s">
        <v>800</v>
      </c>
      <c r="T78" s="229"/>
    </row>
    <row r="79" spans="1:20" ht="22.5" customHeight="1">
      <c r="A79" s="99" t="s">
        <v>11033</v>
      </c>
      <c r="B79" s="99" t="s">
        <v>11045</v>
      </c>
      <c r="C79" s="107" t="s">
        <v>11057</v>
      </c>
      <c r="D79" s="99">
        <v>6</v>
      </c>
      <c r="E79" s="99">
        <v>8</v>
      </c>
      <c r="F79" s="99"/>
      <c r="G79" s="212" t="s">
        <v>11055</v>
      </c>
      <c r="H79" s="99">
        <v>660</v>
      </c>
      <c r="I79" s="99">
        <v>9</v>
      </c>
      <c r="J79" s="9"/>
      <c r="K79" s="9"/>
      <c r="L79" s="9"/>
      <c r="M79" s="9"/>
      <c r="N79" s="9"/>
      <c r="O79" s="230" t="s">
        <v>11056</v>
      </c>
      <c r="P79" s="189" t="s">
        <v>11056</v>
      </c>
      <c r="Q79" s="212" t="s">
        <v>3437</v>
      </c>
      <c r="T79" s="229"/>
    </row>
    <row r="80" spans="1:20" ht="22.5" customHeight="1">
      <c r="A80" s="99" t="s">
        <v>37</v>
      </c>
      <c r="B80" s="99" t="s">
        <v>3651</v>
      </c>
      <c r="C80" s="107" t="s">
        <v>4639</v>
      </c>
      <c r="D80" s="99">
        <v>5</v>
      </c>
      <c r="E80" s="99">
        <v>7</v>
      </c>
      <c r="F80" s="99">
        <v>5</v>
      </c>
      <c r="G80" s="212" t="s">
        <v>801</v>
      </c>
      <c r="H80" s="99">
        <v>650</v>
      </c>
      <c r="I80" s="175">
        <v>4</v>
      </c>
      <c r="J80" s="9"/>
      <c r="K80" s="9"/>
      <c r="L80" s="9"/>
      <c r="M80" s="9"/>
      <c r="N80" s="9"/>
      <c r="O80" s="230" t="s">
        <v>4432</v>
      </c>
      <c r="P80" s="189" t="s">
        <v>121</v>
      </c>
      <c r="Q80" s="212" t="s">
        <v>779</v>
      </c>
      <c r="R80" s="212"/>
      <c r="S80" s="212"/>
      <c r="T80" s="292" t="s">
        <v>4433</v>
      </c>
    </row>
    <row r="81" spans="1:20" ht="22.5" customHeight="1">
      <c r="A81" s="99" t="s">
        <v>30</v>
      </c>
      <c r="B81" s="99" t="s">
        <v>56</v>
      </c>
      <c r="C81" s="107" t="s">
        <v>4640</v>
      </c>
      <c r="D81" s="99">
        <v>6</v>
      </c>
      <c r="E81" s="99">
        <v>8</v>
      </c>
      <c r="F81" s="99"/>
      <c r="G81" s="214" t="s">
        <v>6601</v>
      </c>
      <c r="H81" s="99">
        <v>650</v>
      </c>
      <c r="I81" s="99">
        <v>8</v>
      </c>
      <c r="J81" s="9"/>
      <c r="K81" s="9"/>
      <c r="L81" s="9"/>
      <c r="M81" s="9"/>
      <c r="N81" s="9"/>
      <c r="O81" s="230" t="s">
        <v>4434</v>
      </c>
      <c r="P81" s="189" t="s">
        <v>11949</v>
      </c>
      <c r="Q81" s="214" t="s">
        <v>12331</v>
      </c>
      <c r="T81" s="229"/>
    </row>
    <row r="82" spans="1:20" ht="22.5" customHeight="1">
      <c r="A82" s="99" t="s">
        <v>69</v>
      </c>
      <c r="B82" s="99" t="s">
        <v>56</v>
      </c>
      <c r="C82" s="107" t="s">
        <v>4641</v>
      </c>
      <c r="D82" s="99">
        <v>6</v>
      </c>
      <c r="E82" s="99">
        <v>8</v>
      </c>
      <c r="F82" s="99">
        <v>6</v>
      </c>
      <c r="G82" s="214" t="s">
        <v>6602</v>
      </c>
      <c r="H82" s="99">
        <v>650</v>
      </c>
      <c r="I82" s="175">
        <v>9</v>
      </c>
      <c r="J82" s="9"/>
      <c r="K82" s="9"/>
      <c r="L82" s="9"/>
      <c r="M82" s="9"/>
      <c r="N82" s="9"/>
      <c r="O82" s="230" t="s">
        <v>4389</v>
      </c>
      <c r="P82" s="189" t="s">
        <v>4435</v>
      </c>
      <c r="Q82" s="212"/>
      <c r="T82" s="229"/>
    </row>
    <row r="83" spans="1:20" ht="22.5" customHeight="1">
      <c r="A83" s="99" t="s">
        <v>6263</v>
      </c>
      <c r="B83" s="99" t="s">
        <v>6329</v>
      </c>
      <c r="C83" s="107" t="s">
        <v>6330</v>
      </c>
      <c r="D83" s="99">
        <v>6</v>
      </c>
      <c r="E83" s="99">
        <v>8</v>
      </c>
      <c r="F83" s="99"/>
      <c r="G83" s="212" t="s">
        <v>12777</v>
      </c>
      <c r="H83" s="99">
        <v>650</v>
      </c>
      <c r="I83" s="99">
        <v>6</v>
      </c>
      <c r="J83" s="9"/>
      <c r="K83" s="9"/>
      <c r="L83" s="9"/>
      <c r="M83" s="9"/>
      <c r="N83" s="9"/>
      <c r="O83" s="230" t="s">
        <v>6294</v>
      </c>
      <c r="P83" s="189" t="s">
        <v>6266</v>
      </c>
      <c r="Q83" s="212" t="s">
        <v>7393</v>
      </c>
      <c r="T83" s="229"/>
    </row>
    <row r="84" spans="1:20" ht="22.5" customHeight="1">
      <c r="A84" s="99">
        <v>1</v>
      </c>
      <c r="B84" s="99" t="s">
        <v>56</v>
      </c>
      <c r="C84" s="107" t="s">
        <v>802</v>
      </c>
      <c r="D84" s="99">
        <v>6</v>
      </c>
      <c r="E84" s="99">
        <v>8</v>
      </c>
      <c r="F84" s="99">
        <v>6</v>
      </c>
      <c r="G84" s="214" t="s">
        <v>803</v>
      </c>
      <c r="H84" s="99">
        <v>648</v>
      </c>
      <c r="I84" s="99">
        <v>7</v>
      </c>
      <c r="J84" s="9"/>
      <c r="K84" s="9"/>
      <c r="L84" s="9"/>
      <c r="M84" s="9"/>
      <c r="N84" s="9"/>
      <c r="O84" s="230" t="s">
        <v>127</v>
      </c>
      <c r="P84" s="189" t="s">
        <v>3671</v>
      </c>
      <c r="Q84" s="214" t="s">
        <v>154</v>
      </c>
      <c r="T84" s="229"/>
    </row>
    <row r="85" spans="1:20" ht="22.5" customHeight="1">
      <c r="A85" s="99" t="s">
        <v>35</v>
      </c>
      <c r="B85" s="99" t="s">
        <v>3651</v>
      </c>
      <c r="C85" s="107" t="s">
        <v>4642</v>
      </c>
      <c r="G85" s="214" t="s">
        <v>804</v>
      </c>
      <c r="H85" s="99">
        <v>640</v>
      </c>
      <c r="I85" s="99">
        <v>6</v>
      </c>
      <c r="J85" s="9"/>
      <c r="K85" s="9"/>
      <c r="L85" s="9"/>
      <c r="M85" s="9"/>
      <c r="N85" s="9"/>
      <c r="O85" s="107" t="s">
        <v>3741</v>
      </c>
      <c r="P85" s="189" t="s">
        <v>3742</v>
      </c>
      <c r="Q85" s="212" t="s">
        <v>13161</v>
      </c>
      <c r="T85" s="229"/>
    </row>
    <row r="86" spans="1:20" ht="22.5" customHeight="1">
      <c r="A86" s="99" t="s">
        <v>37</v>
      </c>
      <c r="B86" s="99" t="s">
        <v>3651</v>
      </c>
      <c r="C86" s="107" t="s">
        <v>805</v>
      </c>
      <c r="G86" s="214" t="s">
        <v>806</v>
      </c>
      <c r="H86" s="99">
        <v>640</v>
      </c>
      <c r="I86" s="99">
        <v>7</v>
      </c>
      <c r="J86" s="9"/>
      <c r="K86" s="9"/>
      <c r="L86" s="9"/>
      <c r="M86" s="9"/>
      <c r="N86" s="9"/>
      <c r="O86" s="107" t="s">
        <v>3741</v>
      </c>
      <c r="P86" s="189" t="s">
        <v>3742</v>
      </c>
      <c r="Q86" s="212" t="s">
        <v>13161</v>
      </c>
      <c r="R86" s="240"/>
      <c r="S86" s="240"/>
      <c r="T86" s="240"/>
    </row>
    <row r="87" spans="1:20" ht="22.5" customHeight="1">
      <c r="A87" s="99" t="s">
        <v>35</v>
      </c>
      <c r="B87" s="99" t="s">
        <v>3651</v>
      </c>
      <c r="C87" s="107" t="s">
        <v>4643</v>
      </c>
      <c r="G87" s="214" t="s">
        <v>6603</v>
      </c>
      <c r="H87" s="99">
        <v>640</v>
      </c>
      <c r="I87" s="99">
        <v>6</v>
      </c>
      <c r="J87" s="9"/>
      <c r="K87" s="9"/>
      <c r="L87" s="9"/>
      <c r="M87" s="9"/>
      <c r="N87" s="9"/>
      <c r="O87" s="107" t="s">
        <v>3741</v>
      </c>
      <c r="P87" s="189" t="s">
        <v>3751</v>
      </c>
      <c r="Q87" s="214" t="s">
        <v>12291</v>
      </c>
      <c r="T87" s="229"/>
    </row>
    <row r="88" spans="1:20" ht="22.5" customHeight="1">
      <c r="A88" s="99" t="s">
        <v>27</v>
      </c>
      <c r="B88" s="99" t="s">
        <v>56</v>
      </c>
      <c r="C88" s="107" t="s">
        <v>13157</v>
      </c>
      <c r="D88" s="99">
        <v>6</v>
      </c>
      <c r="E88" s="99">
        <v>8</v>
      </c>
      <c r="F88" s="99">
        <v>6</v>
      </c>
      <c r="G88" s="214" t="s">
        <v>807</v>
      </c>
      <c r="H88" s="99">
        <v>630</v>
      </c>
      <c r="I88" s="175">
        <v>8</v>
      </c>
      <c r="J88" s="9"/>
      <c r="K88" s="9"/>
      <c r="L88" s="9"/>
      <c r="M88" s="9"/>
      <c r="N88" s="9"/>
      <c r="O88" s="230" t="s">
        <v>11928</v>
      </c>
      <c r="P88" s="189" t="s">
        <v>4051</v>
      </c>
      <c r="Q88" s="214" t="s">
        <v>124</v>
      </c>
      <c r="T88" s="229"/>
    </row>
    <row r="89" spans="1:20" ht="22.5" customHeight="1">
      <c r="A89" s="99" t="s">
        <v>151</v>
      </c>
      <c r="B89" s="99" t="s">
        <v>56</v>
      </c>
      <c r="C89" s="107" t="s">
        <v>808</v>
      </c>
      <c r="D89" s="99">
        <v>6</v>
      </c>
      <c r="E89" s="99">
        <v>8</v>
      </c>
      <c r="F89" s="99">
        <v>6</v>
      </c>
      <c r="G89" s="214" t="s">
        <v>809</v>
      </c>
      <c r="H89" s="99">
        <v>624</v>
      </c>
      <c r="I89" s="99">
        <v>7</v>
      </c>
      <c r="J89" s="9"/>
      <c r="K89" s="9"/>
      <c r="L89" s="9"/>
      <c r="M89" s="9"/>
      <c r="N89" s="9"/>
      <c r="O89" s="230" t="s">
        <v>3674</v>
      </c>
      <c r="P89" s="189" t="s">
        <v>4436</v>
      </c>
      <c r="Q89" s="214" t="s">
        <v>810</v>
      </c>
      <c r="T89" s="229"/>
    </row>
    <row r="90" spans="1:20" ht="22.5" customHeight="1">
      <c r="B90" s="99" t="s">
        <v>56</v>
      </c>
      <c r="C90" s="107" t="s">
        <v>811</v>
      </c>
      <c r="D90" s="99">
        <v>6</v>
      </c>
      <c r="E90" s="99">
        <v>8</v>
      </c>
      <c r="F90" s="99"/>
      <c r="G90" s="212" t="s">
        <v>12778</v>
      </c>
      <c r="H90" s="99">
        <v>624</v>
      </c>
      <c r="I90" s="175">
        <v>5</v>
      </c>
      <c r="J90" s="9"/>
      <c r="K90" s="9"/>
      <c r="L90" s="9"/>
      <c r="M90" s="9"/>
      <c r="N90" s="9"/>
      <c r="O90" s="230" t="s">
        <v>4437</v>
      </c>
      <c r="P90" s="189" t="s">
        <v>3550</v>
      </c>
      <c r="Q90" s="214" t="s">
        <v>12334</v>
      </c>
      <c r="T90" s="229"/>
    </row>
    <row r="91" spans="1:20" ht="22.5" customHeight="1">
      <c r="A91" s="99">
        <v>3</v>
      </c>
      <c r="B91" s="99" t="s">
        <v>56</v>
      </c>
      <c r="C91" s="107" t="s">
        <v>812</v>
      </c>
      <c r="D91" s="99">
        <v>6</v>
      </c>
      <c r="E91" s="99">
        <v>8</v>
      </c>
      <c r="F91" s="99">
        <v>6</v>
      </c>
      <c r="G91" s="214" t="s">
        <v>812</v>
      </c>
      <c r="H91" s="99">
        <v>624</v>
      </c>
      <c r="I91" s="99">
        <v>6</v>
      </c>
      <c r="J91" s="9"/>
      <c r="K91" s="9"/>
      <c r="L91" s="9"/>
      <c r="M91" s="9"/>
      <c r="N91" s="9"/>
      <c r="O91" s="230" t="s">
        <v>4042</v>
      </c>
      <c r="P91" s="189" t="s">
        <v>3675</v>
      </c>
      <c r="Q91" s="214" t="s">
        <v>156</v>
      </c>
      <c r="T91" s="229"/>
    </row>
    <row r="92" spans="1:20" ht="22.5" customHeight="1">
      <c r="A92" s="99">
        <v>3</v>
      </c>
      <c r="B92" s="99" t="s">
        <v>56</v>
      </c>
      <c r="C92" s="107" t="s">
        <v>813</v>
      </c>
      <c r="D92" s="99">
        <v>6</v>
      </c>
      <c r="E92" s="99">
        <v>8</v>
      </c>
      <c r="F92" s="99">
        <v>6</v>
      </c>
      <c r="G92" s="214" t="s">
        <v>814</v>
      </c>
      <c r="H92" s="99">
        <v>624</v>
      </c>
      <c r="I92" s="175">
        <v>6</v>
      </c>
      <c r="J92" s="9"/>
      <c r="K92" s="9"/>
      <c r="L92" s="9"/>
      <c r="M92" s="9"/>
      <c r="N92" s="9"/>
      <c r="O92" s="230" t="s">
        <v>4042</v>
      </c>
      <c r="P92" s="189" t="s">
        <v>3675</v>
      </c>
      <c r="Q92" s="214" t="s">
        <v>156</v>
      </c>
      <c r="T92" s="229"/>
    </row>
    <row r="93" spans="1:20" ht="22.5" customHeight="1">
      <c r="A93" s="99" t="s">
        <v>27</v>
      </c>
      <c r="B93" s="99" t="s">
        <v>56</v>
      </c>
      <c r="C93" s="107" t="s">
        <v>815</v>
      </c>
      <c r="D93" s="99">
        <v>6</v>
      </c>
      <c r="E93" s="99">
        <v>8</v>
      </c>
      <c r="F93" s="99">
        <v>6</v>
      </c>
      <c r="G93" s="214" t="s">
        <v>816</v>
      </c>
      <c r="H93" s="99">
        <v>620</v>
      </c>
      <c r="I93" s="99">
        <v>8</v>
      </c>
      <c r="J93" s="9"/>
      <c r="K93" s="9"/>
      <c r="L93" s="9"/>
      <c r="M93" s="9"/>
      <c r="N93" s="9"/>
      <c r="O93" s="230" t="s">
        <v>3990</v>
      </c>
      <c r="P93" s="189" t="s">
        <v>4107</v>
      </c>
      <c r="Q93" s="214" t="s">
        <v>803</v>
      </c>
      <c r="T93" s="229"/>
    </row>
    <row r="94" spans="1:20" ht="22.5" customHeight="1">
      <c r="A94" s="99">
        <v>1</v>
      </c>
      <c r="B94" s="99" t="s">
        <v>56</v>
      </c>
      <c r="C94" s="107" t="s">
        <v>817</v>
      </c>
      <c r="D94" s="99">
        <v>6</v>
      </c>
      <c r="E94" s="99">
        <v>8</v>
      </c>
      <c r="F94" s="99">
        <v>6</v>
      </c>
      <c r="G94" s="214" t="s">
        <v>818</v>
      </c>
      <c r="H94" s="99">
        <v>612</v>
      </c>
      <c r="I94" s="175">
        <v>6</v>
      </c>
      <c r="J94" s="9"/>
      <c r="K94" s="9"/>
      <c r="L94" s="9"/>
      <c r="M94" s="9"/>
      <c r="N94" s="9"/>
      <c r="O94" s="230" t="s">
        <v>3692</v>
      </c>
      <c r="P94" s="189" t="s">
        <v>4107</v>
      </c>
      <c r="T94" s="229"/>
    </row>
    <row r="95" spans="1:20" ht="22.5" customHeight="1">
      <c r="A95" s="99">
        <v>2</v>
      </c>
      <c r="B95" s="99" t="s">
        <v>56</v>
      </c>
      <c r="C95" s="107" t="s">
        <v>819</v>
      </c>
      <c r="D95" s="99">
        <v>6</v>
      </c>
      <c r="E95" s="99">
        <v>8</v>
      </c>
      <c r="F95" s="99"/>
      <c r="G95" s="214" t="s">
        <v>749</v>
      </c>
      <c r="H95" s="99">
        <v>612</v>
      </c>
      <c r="I95" s="99">
        <v>8</v>
      </c>
      <c r="J95" s="9"/>
      <c r="K95" s="9"/>
      <c r="L95" s="9"/>
      <c r="M95" s="9"/>
      <c r="N95" s="9"/>
      <c r="O95" s="230" t="s">
        <v>3672</v>
      </c>
      <c r="P95" s="189" t="s">
        <v>3680</v>
      </c>
      <c r="Q95" s="214" t="s">
        <v>820</v>
      </c>
      <c r="T95" s="229"/>
    </row>
    <row r="96" spans="1:20" ht="22.5" customHeight="1">
      <c r="A96" s="99" t="s">
        <v>27</v>
      </c>
      <c r="B96" s="99" t="s">
        <v>79</v>
      </c>
      <c r="C96" s="107" t="s">
        <v>821</v>
      </c>
      <c r="D96" s="99">
        <v>6</v>
      </c>
      <c r="E96" s="99">
        <v>8</v>
      </c>
      <c r="F96" s="99"/>
      <c r="G96" s="214" t="s">
        <v>209</v>
      </c>
      <c r="H96" s="99">
        <v>600</v>
      </c>
      <c r="I96" s="175">
        <v>3</v>
      </c>
      <c r="J96" s="9"/>
      <c r="K96" s="9"/>
      <c r="L96" s="9"/>
      <c r="M96" s="9"/>
      <c r="N96" s="9"/>
      <c r="O96" s="230" t="s">
        <v>3743</v>
      </c>
      <c r="P96" s="189" t="s">
        <v>3682</v>
      </c>
      <c r="T96" s="229"/>
    </row>
    <row r="97" spans="1:20" ht="22.5" customHeight="1">
      <c r="A97" s="99" t="s">
        <v>11498</v>
      </c>
      <c r="B97" s="99" t="s">
        <v>79</v>
      </c>
      <c r="C97" s="107" t="s">
        <v>11552</v>
      </c>
      <c r="D97" s="99">
        <v>6</v>
      </c>
      <c r="E97" s="99">
        <v>8</v>
      </c>
      <c r="F97" s="99"/>
      <c r="G97" s="222" t="s">
        <v>11553</v>
      </c>
      <c r="H97" s="99">
        <v>600</v>
      </c>
      <c r="I97" s="99">
        <v>7</v>
      </c>
      <c r="J97" s="3"/>
      <c r="K97" s="3"/>
      <c r="L97" s="3"/>
      <c r="M97" s="3"/>
      <c r="N97" s="3"/>
      <c r="O97" s="230" t="s">
        <v>11547</v>
      </c>
      <c r="P97" s="189" t="s">
        <v>11554</v>
      </c>
      <c r="Q97" s="212" t="s">
        <v>12779</v>
      </c>
      <c r="R97" s="212" t="s">
        <v>1406</v>
      </c>
      <c r="T97" s="229"/>
    </row>
    <row r="98" spans="1:20" ht="22.5" customHeight="1">
      <c r="A98" s="99" t="s">
        <v>4644</v>
      </c>
      <c r="B98" s="99" t="s">
        <v>4645</v>
      </c>
      <c r="C98" s="107" t="s">
        <v>823</v>
      </c>
      <c r="D98" s="99">
        <v>5</v>
      </c>
      <c r="E98" s="99">
        <v>7</v>
      </c>
      <c r="F98" s="99"/>
      <c r="G98" s="212" t="s">
        <v>824</v>
      </c>
      <c r="H98" s="99">
        <v>540</v>
      </c>
      <c r="I98" s="99">
        <v>3</v>
      </c>
      <c r="J98" s="9"/>
      <c r="K98" s="9"/>
      <c r="L98" s="9"/>
      <c r="M98" s="9"/>
      <c r="N98" s="9"/>
      <c r="O98" s="230" t="s">
        <v>4438</v>
      </c>
      <c r="P98" s="189" t="s">
        <v>3687</v>
      </c>
      <c r="Q98" s="214" t="s">
        <v>10875</v>
      </c>
      <c r="R98" s="214" t="s">
        <v>825</v>
      </c>
      <c r="T98" s="229"/>
    </row>
    <row r="99" spans="1:20" ht="22.5" customHeight="1">
      <c r="A99" s="99" t="s">
        <v>11286</v>
      </c>
      <c r="B99" s="99" t="s">
        <v>11315</v>
      </c>
      <c r="C99" s="107" t="s">
        <v>11321</v>
      </c>
      <c r="D99" s="99">
        <v>6</v>
      </c>
      <c r="E99" s="99">
        <v>8</v>
      </c>
      <c r="F99" s="99"/>
      <c r="G99" s="212" t="s">
        <v>12780</v>
      </c>
      <c r="H99" s="99">
        <v>540</v>
      </c>
      <c r="I99" s="99">
        <v>9</v>
      </c>
      <c r="J99" s="3"/>
      <c r="K99" s="3"/>
      <c r="L99" s="3"/>
      <c r="M99" s="3"/>
      <c r="N99" s="3"/>
      <c r="O99" s="230" t="s">
        <v>11322</v>
      </c>
      <c r="P99" s="189" t="s">
        <v>11307</v>
      </c>
      <c r="Q99" s="212" t="s">
        <v>11062</v>
      </c>
      <c r="T99" s="229"/>
    </row>
    <row r="100" spans="1:20" ht="22.5" customHeight="1">
      <c r="A100" s="99">
        <v>1</v>
      </c>
      <c r="B100" s="99" t="s">
        <v>79</v>
      </c>
      <c r="C100" s="107" t="s">
        <v>826</v>
      </c>
      <c r="D100" s="99">
        <v>6</v>
      </c>
      <c r="E100" s="99">
        <v>8</v>
      </c>
      <c r="F100" s="99">
        <v>6</v>
      </c>
      <c r="G100" s="214" t="s">
        <v>827</v>
      </c>
      <c r="H100" s="99">
        <v>539</v>
      </c>
      <c r="I100" s="99">
        <v>6</v>
      </c>
      <c r="J100" s="9"/>
      <c r="K100" s="9"/>
      <c r="L100" s="9"/>
      <c r="M100" s="9"/>
      <c r="N100" s="9"/>
      <c r="O100" s="230" t="s">
        <v>3990</v>
      </c>
      <c r="P100" s="189" t="s">
        <v>4107</v>
      </c>
      <c r="T100" s="229"/>
    </row>
    <row r="101" spans="1:20" ht="22.5" customHeight="1">
      <c r="A101" s="99" t="s">
        <v>27</v>
      </c>
      <c r="B101" s="99" t="s">
        <v>79</v>
      </c>
      <c r="C101" s="107" t="s">
        <v>828</v>
      </c>
      <c r="D101" s="99">
        <v>6</v>
      </c>
      <c r="E101" s="99">
        <v>8</v>
      </c>
      <c r="F101" s="99">
        <v>6</v>
      </c>
      <c r="G101" s="214" t="s">
        <v>829</v>
      </c>
      <c r="H101" s="99">
        <v>530</v>
      </c>
      <c r="I101" s="175">
        <v>8</v>
      </c>
      <c r="J101" s="9"/>
      <c r="K101" s="9"/>
      <c r="L101" s="9"/>
      <c r="M101" s="9"/>
      <c r="N101" s="9"/>
      <c r="O101" s="230" t="s">
        <v>1411</v>
      </c>
      <c r="P101" s="189" t="s">
        <v>4020</v>
      </c>
      <c r="T101" s="229"/>
    </row>
    <row r="102" spans="1:20" ht="22.5" customHeight="1">
      <c r="A102" s="99" t="s">
        <v>35</v>
      </c>
      <c r="B102" s="99" t="s">
        <v>4236</v>
      </c>
      <c r="C102" s="107" t="s">
        <v>4646</v>
      </c>
      <c r="G102" s="214" t="s">
        <v>830</v>
      </c>
      <c r="H102" s="99">
        <v>530</v>
      </c>
      <c r="I102" s="99">
        <v>5</v>
      </c>
      <c r="J102" s="9"/>
      <c r="K102" s="9"/>
      <c r="L102" s="9"/>
      <c r="M102" s="9"/>
      <c r="N102" s="9"/>
      <c r="O102" s="107" t="s">
        <v>3741</v>
      </c>
      <c r="P102" s="189" t="s">
        <v>4439</v>
      </c>
      <c r="Q102" s="214" t="s">
        <v>12328</v>
      </c>
      <c r="R102" s="214" t="s">
        <v>189</v>
      </c>
      <c r="S102" s="212"/>
      <c r="T102" s="229"/>
    </row>
    <row r="103" spans="1:20" ht="22.5" customHeight="1">
      <c r="A103" s="99" t="s">
        <v>34</v>
      </c>
      <c r="B103" s="99" t="s">
        <v>79</v>
      </c>
      <c r="C103" s="107" t="s">
        <v>831</v>
      </c>
      <c r="D103" s="99">
        <v>5</v>
      </c>
      <c r="E103" s="99">
        <v>7</v>
      </c>
      <c r="F103" s="99">
        <v>5</v>
      </c>
      <c r="G103" s="214" t="s">
        <v>6604</v>
      </c>
      <c r="H103" s="99">
        <v>530</v>
      </c>
      <c r="I103" s="175">
        <v>8</v>
      </c>
      <c r="J103" s="9"/>
      <c r="K103" s="9"/>
      <c r="L103" s="9"/>
      <c r="M103" s="9"/>
      <c r="N103" s="9"/>
      <c r="O103" s="230" t="s">
        <v>3691</v>
      </c>
      <c r="P103" s="189" t="s">
        <v>3989</v>
      </c>
      <c r="Q103" s="214" t="s">
        <v>12335</v>
      </c>
      <c r="R103" s="212"/>
      <c r="S103" s="212"/>
      <c r="T103" s="229"/>
    </row>
    <row r="104" spans="1:20" ht="22.5" customHeight="1">
      <c r="A104" s="99" t="s">
        <v>7256</v>
      </c>
      <c r="B104" s="99" t="s">
        <v>7271</v>
      </c>
      <c r="C104" s="107" t="s">
        <v>7260</v>
      </c>
      <c r="D104" s="99">
        <v>6</v>
      </c>
      <c r="E104" s="99">
        <v>8</v>
      </c>
      <c r="F104" s="99"/>
      <c r="G104" s="212" t="s">
        <v>7259</v>
      </c>
      <c r="H104" s="99">
        <v>530</v>
      </c>
      <c r="I104" s="99">
        <v>6</v>
      </c>
      <c r="J104" s="13"/>
      <c r="K104" s="13"/>
      <c r="L104" s="13"/>
      <c r="M104" s="13"/>
      <c r="N104" s="13"/>
      <c r="O104" s="230" t="s">
        <v>7261</v>
      </c>
      <c r="P104" s="189" t="s">
        <v>7262</v>
      </c>
      <c r="Q104" s="212" t="s">
        <v>7263</v>
      </c>
      <c r="S104" s="212"/>
      <c r="T104" s="229"/>
    </row>
    <row r="105" spans="1:20" ht="22.5" customHeight="1">
      <c r="A105" s="99" t="s">
        <v>34</v>
      </c>
      <c r="B105" s="99" t="s">
        <v>79</v>
      </c>
      <c r="C105" s="107" t="s">
        <v>4647</v>
      </c>
      <c r="D105" s="99">
        <v>5</v>
      </c>
      <c r="E105" s="99">
        <v>7</v>
      </c>
      <c r="F105" s="99"/>
      <c r="G105" s="214" t="s">
        <v>6605</v>
      </c>
      <c r="H105" s="99">
        <v>520</v>
      </c>
      <c r="I105" s="99">
        <v>6</v>
      </c>
      <c r="J105" s="9"/>
      <c r="K105" s="9"/>
      <c r="L105" s="9"/>
      <c r="M105" s="9"/>
      <c r="N105" s="9"/>
      <c r="O105" s="230" t="s">
        <v>3672</v>
      </c>
      <c r="P105" s="189" t="s">
        <v>4113</v>
      </c>
      <c r="T105" s="229"/>
    </row>
    <row r="106" spans="1:20" ht="22.5" customHeight="1">
      <c r="A106" s="99" t="s">
        <v>30</v>
      </c>
      <c r="B106" s="99" t="s">
        <v>79</v>
      </c>
      <c r="C106" s="107" t="s">
        <v>4648</v>
      </c>
      <c r="D106" s="99">
        <v>5</v>
      </c>
      <c r="E106" s="99">
        <v>7</v>
      </c>
      <c r="F106" s="99"/>
      <c r="G106" s="214" t="s">
        <v>6606</v>
      </c>
      <c r="H106" s="99">
        <v>520</v>
      </c>
      <c r="I106" s="175">
        <v>4</v>
      </c>
      <c r="J106" s="9"/>
      <c r="K106" s="9"/>
      <c r="L106" s="9"/>
      <c r="M106" s="9"/>
      <c r="N106" s="9"/>
      <c r="O106" s="230" t="s">
        <v>3674</v>
      </c>
      <c r="P106" s="189" t="s">
        <v>4440</v>
      </c>
      <c r="T106" s="229"/>
    </row>
    <row r="107" spans="1:20" ht="22.5" customHeight="1">
      <c r="A107" s="99" t="s">
        <v>151</v>
      </c>
      <c r="B107" s="99" t="s">
        <v>79</v>
      </c>
      <c r="C107" s="107" t="s">
        <v>832</v>
      </c>
      <c r="D107" s="99">
        <v>5</v>
      </c>
      <c r="E107" s="99">
        <v>7</v>
      </c>
      <c r="F107" s="99"/>
      <c r="G107" s="214" t="s">
        <v>833</v>
      </c>
      <c r="H107" s="99">
        <v>517</v>
      </c>
      <c r="I107" s="99">
        <v>6</v>
      </c>
      <c r="J107" s="9"/>
      <c r="K107" s="9"/>
      <c r="L107" s="9"/>
      <c r="M107" s="9"/>
      <c r="N107" s="9"/>
      <c r="O107" s="230" t="s">
        <v>3674</v>
      </c>
      <c r="P107" s="189" t="s">
        <v>11910</v>
      </c>
      <c r="Q107" s="214" t="s">
        <v>12334</v>
      </c>
      <c r="T107" s="229"/>
    </row>
    <row r="108" spans="1:20" ht="22.5" customHeight="1">
      <c r="A108" s="99">
        <v>3</v>
      </c>
      <c r="B108" s="99" t="s">
        <v>79</v>
      </c>
      <c r="C108" s="107" t="s">
        <v>4649</v>
      </c>
      <c r="D108" s="99">
        <v>5</v>
      </c>
      <c r="E108" s="99">
        <v>7</v>
      </c>
      <c r="F108" s="99">
        <v>5</v>
      </c>
      <c r="G108" s="214" t="s">
        <v>834</v>
      </c>
      <c r="H108" s="99">
        <v>517</v>
      </c>
      <c r="I108" s="175">
        <v>8</v>
      </c>
      <c r="J108" s="9"/>
      <c r="K108" s="9"/>
      <c r="L108" s="9"/>
      <c r="M108" s="9"/>
      <c r="N108" s="9"/>
      <c r="O108" s="230" t="s">
        <v>3672</v>
      </c>
      <c r="P108" s="189" t="s">
        <v>3675</v>
      </c>
      <c r="Q108" s="214" t="s">
        <v>156</v>
      </c>
      <c r="T108" s="229"/>
    </row>
    <row r="109" spans="1:20" ht="22.5" customHeight="1">
      <c r="A109" s="99" t="s">
        <v>34</v>
      </c>
      <c r="B109" s="99" t="s">
        <v>79</v>
      </c>
      <c r="C109" s="107" t="s">
        <v>835</v>
      </c>
      <c r="D109" s="99">
        <v>5</v>
      </c>
      <c r="E109" s="99">
        <v>7</v>
      </c>
      <c r="F109" s="99"/>
      <c r="G109" s="337" t="s">
        <v>6607</v>
      </c>
      <c r="H109" s="99">
        <v>510</v>
      </c>
      <c r="I109" s="99">
        <v>6</v>
      </c>
      <c r="J109" s="9"/>
      <c r="K109" s="9"/>
      <c r="L109" s="9"/>
      <c r="M109" s="9"/>
      <c r="N109" s="9"/>
      <c r="O109" s="230" t="s">
        <v>3674</v>
      </c>
      <c r="P109" s="189" t="s">
        <v>4112</v>
      </c>
      <c r="Q109" s="214" t="s">
        <v>6632</v>
      </c>
      <c r="R109" s="214" t="s">
        <v>13135</v>
      </c>
      <c r="S109" s="212"/>
      <c r="T109" s="229"/>
    </row>
    <row r="110" spans="1:20" ht="22.5" customHeight="1">
      <c r="A110" s="99" t="s">
        <v>3661</v>
      </c>
      <c r="B110" s="99" t="s">
        <v>4645</v>
      </c>
      <c r="C110" s="107" t="s">
        <v>6840</v>
      </c>
      <c r="D110" s="99">
        <v>5</v>
      </c>
      <c r="E110" s="99">
        <v>7</v>
      </c>
      <c r="F110" s="99"/>
      <c r="G110" s="212" t="s">
        <v>836</v>
      </c>
      <c r="H110" s="99">
        <v>510</v>
      </c>
      <c r="I110" s="99">
        <v>7</v>
      </c>
      <c r="J110" s="9"/>
      <c r="K110" s="9"/>
      <c r="L110" s="9"/>
      <c r="M110" s="9"/>
      <c r="N110" s="9"/>
      <c r="O110" s="230" t="s">
        <v>4441</v>
      </c>
      <c r="P110" s="189" t="s">
        <v>4442</v>
      </c>
      <c r="Q110" s="212" t="s">
        <v>837</v>
      </c>
      <c r="T110" s="229"/>
    </row>
    <row r="111" spans="1:20" ht="22.5" customHeight="1">
      <c r="B111" s="99" t="s">
        <v>79</v>
      </c>
      <c r="C111" s="107" t="s">
        <v>838</v>
      </c>
      <c r="D111" s="99">
        <v>5</v>
      </c>
      <c r="E111" s="99">
        <v>7</v>
      </c>
      <c r="F111" s="99"/>
      <c r="G111" s="214" t="s">
        <v>839</v>
      </c>
      <c r="H111" s="99">
        <v>506</v>
      </c>
      <c r="I111" s="175">
        <v>4</v>
      </c>
      <c r="J111" s="9"/>
      <c r="K111" s="9"/>
      <c r="L111" s="9"/>
      <c r="M111" s="9"/>
      <c r="N111" s="9"/>
      <c r="O111" s="230" t="s">
        <v>87</v>
      </c>
      <c r="P111" s="189" t="s">
        <v>4443</v>
      </c>
      <c r="Q111" s="214" t="s">
        <v>12211</v>
      </c>
      <c r="T111" s="229"/>
    </row>
    <row r="112" spans="1:20" ht="22.5" customHeight="1">
      <c r="A112" s="99">
        <v>3</v>
      </c>
      <c r="B112" s="99" t="s">
        <v>79</v>
      </c>
      <c r="C112" s="107" t="s">
        <v>840</v>
      </c>
      <c r="D112" s="99">
        <v>5</v>
      </c>
      <c r="E112" s="99">
        <v>7</v>
      </c>
      <c r="F112" s="99">
        <v>5</v>
      </c>
      <c r="G112" s="214" t="s">
        <v>840</v>
      </c>
      <c r="H112" s="99">
        <v>506</v>
      </c>
      <c r="I112" s="99">
        <v>6</v>
      </c>
      <c r="J112" s="9"/>
      <c r="K112" s="9"/>
      <c r="L112" s="9"/>
      <c r="M112" s="9"/>
      <c r="N112" s="9"/>
      <c r="O112" s="230" t="s">
        <v>4444</v>
      </c>
      <c r="P112" s="189" t="s">
        <v>4445</v>
      </c>
      <c r="Q112" s="214" t="s">
        <v>156</v>
      </c>
      <c r="T112" s="229"/>
    </row>
    <row r="113" spans="1:20" ht="22.5" customHeight="1">
      <c r="A113" s="99" t="s">
        <v>39</v>
      </c>
      <c r="B113" s="99" t="s">
        <v>79</v>
      </c>
      <c r="C113" s="107" t="s">
        <v>6841</v>
      </c>
      <c r="D113" s="99">
        <v>4</v>
      </c>
      <c r="E113" s="99">
        <v>6</v>
      </c>
      <c r="F113" s="99">
        <v>4</v>
      </c>
      <c r="G113" s="214" t="s">
        <v>841</v>
      </c>
      <c r="H113" s="99">
        <v>500</v>
      </c>
      <c r="I113" s="175">
        <v>8</v>
      </c>
      <c r="J113" s="9"/>
      <c r="K113" s="9"/>
      <c r="L113" s="9"/>
      <c r="M113" s="9"/>
      <c r="N113" s="9"/>
      <c r="O113" s="230" t="s">
        <v>3662</v>
      </c>
      <c r="P113" s="189" t="s">
        <v>4446</v>
      </c>
      <c r="Q113" s="214" t="s">
        <v>67</v>
      </c>
      <c r="R113" s="214" t="s">
        <v>210</v>
      </c>
      <c r="S113" s="212"/>
      <c r="T113" s="229"/>
    </row>
    <row r="114" spans="1:20" ht="22.5" customHeight="1">
      <c r="A114" s="99" t="s">
        <v>82</v>
      </c>
      <c r="B114" s="99" t="s">
        <v>79</v>
      </c>
      <c r="C114" s="107" t="s">
        <v>842</v>
      </c>
      <c r="D114" s="99">
        <v>5</v>
      </c>
      <c r="E114" s="99">
        <v>7</v>
      </c>
      <c r="F114" s="99">
        <v>5</v>
      </c>
      <c r="G114" s="214" t="s">
        <v>843</v>
      </c>
      <c r="H114" s="99">
        <v>500</v>
      </c>
      <c r="I114" s="99">
        <v>5</v>
      </c>
      <c r="J114" s="9"/>
      <c r="K114" s="9"/>
      <c r="L114" s="9"/>
      <c r="M114" s="9"/>
      <c r="N114" s="9"/>
      <c r="O114" s="230" t="s">
        <v>4447</v>
      </c>
      <c r="P114" s="189" t="s">
        <v>4444</v>
      </c>
      <c r="Q114" s="212" t="s">
        <v>11932</v>
      </c>
      <c r="T114" s="229"/>
    </row>
    <row r="115" spans="1:20" ht="22.5" customHeight="1">
      <c r="A115" s="99" t="s">
        <v>27</v>
      </c>
      <c r="B115" s="99" t="s">
        <v>79</v>
      </c>
      <c r="C115" s="107" t="s">
        <v>6842</v>
      </c>
      <c r="D115" s="99">
        <v>5</v>
      </c>
      <c r="E115" s="99">
        <v>7</v>
      </c>
      <c r="F115" s="99">
        <v>5</v>
      </c>
      <c r="G115" s="214" t="s">
        <v>844</v>
      </c>
      <c r="H115" s="99">
        <v>500</v>
      </c>
      <c r="I115" s="175">
        <v>8</v>
      </c>
      <c r="J115" s="9"/>
      <c r="K115" s="9"/>
      <c r="L115" s="9"/>
      <c r="M115" s="9"/>
      <c r="N115" s="9"/>
      <c r="O115" s="230" t="s">
        <v>11916</v>
      </c>
      <c r="P115" s="189" t="s">
        <v>4448</v>
      </c>
      <c r="Q115" s="214" t="s">
        <v>432</v>
      </c>
      <c r="T115" s="229"/>
    </row>
    <row r="116" spans="1:20" ht="22.5" customHeight="1">
      <c r="A116" s="99" t="s">
        <v>35</v>
      </c>
      <c r="B116" s="99" t="s">
        <v>79</v>
      </c>
      <c r="C116" s="107" t="s">
        <v>845</v>
      </c>
      <c r="D116" s="99">
        <v>5</v>
      </c>
      <c r="E116" s="99">
        <v>7</v>
      </c>
      <c r="F116" s="99"/>
      <c r="G116" s="214" t="s">
        <v>6608</v>
      </c>
      <c r="H116" s="99">
        <v>500</v>
      </c>
      <c r="I116" s="99">
        <v>6</v>
      </c>
      <c r="J116" s="9"/>
      <c r="K116" s="9"/>
      <c r="L116" s="9"/>
      <c r="M116" s="9"/>
      <c r="N116" s="9"/>
      <c r="O116" s="230" t="s">
        <v>4444</v>
      </c>
      <c r="P116" s="189" t="s">
        <v>4449</v>
      </c>
      <c r="T116" s="229"/>
    </row>
    <row r="117" spans="1:20" ht="22.5" customHeight="1">
      <c r="B117" s="99" t="s">
        <v>79</v>
      </c>
      <c r="C117" s="107" t="s">
        <v>846</v>
      </c>
      <c r="D117" s="99">
        <v>5</v>
      </c>
      <c r="E117" s="99">
        <v>7</v>
      </c>
      <c r="F117" s="99">
        <v>5</v>
      </c>
      <c r="G117" s="214" t="s">
        <v>847</v>
      </c>
      <c r="H117" s="99">
        <v>495</v>
      </c>
      <c r="I117" s="175">
        <v>5</v>
      </c>
      <c r="J117" s="9"/>
      <c r="K117" s="9"/>
      <c r="L117" s="9"/>
      <c r="M117" s="9"/>
      <c r="N117" s="9"/>
      <c r="O117" s="230" t="s">
        <v>3271</v>
      </c>
      <c r="P117" s="189" t="s">
        <v>4450</v>
      </c>
      <c r="Q117" s="214" t="s">
        <v>189</v>
      </c>
      <c r="T117" s="229"/>
    </row>
    <row r="118" spans="1:20" ht="22.5" customHeight="1">
      <c r="A118" s="99" t="s">
        <v>4650</v>
      </c>
      <c r="B118" s="215" t="s">
        <v>4651</v>
      </c>
      <c r="C118" s="107" t="s">
        <v>4652</v>
      </c>
      <c r="D118" s="99">
        <v>7</v>
      </c>
      <c r="E118" s="99">
        <v>7</v>
      </c>
      <c r="F118" s="99">
        <v>7</v>
      </c>
      <c r="G118" s="212" t="s">
        <v>6609</v>
      </c>
      <c r="H118" s="99">
        <v>490</v>
      </c>
      <c r="I118" s="175">
        <v>4</v>
      </c>
      <c r="J118" s="9"/>
      <c r="K118" s="9"/>
      <c r="L118" s="9"/>
      <c r="M118" s="9"/>
      <c r="N118" s="9"/>
      <c r="O118" s="230" t="s">
        <v>4451</v>
      </c>
      <c r="P118" s="189" t="s">
        <v>4452</v>
      </c>
      <c r="Q118" s="212"/>
      <c r="T118" s="229"/>
    </row>
    <row r="119" spans="1:20" ht="22.5" customHeight="1">
      <c r="A119" s="99" t="s">
        <v>49</v>
      </c>
      <c r="B119" s="99" t="s">
        <v>79</v>
      </c>
      <c r="C119" s="107" t="s">
        <v>848</v>
      </c>
      <c r="D119" s="99">
        <v>5</v>
      </c>
      <c r="E119" s="99">
        <v>7</v>
      </c>
      <c r="F119" s="99"/>
      <c r="G119" s="214" t="s">
        <v>849</v>
      </c>
      <c r="H119" s="99">
        <v>484</v>
      </c>
      <c r="I119" s="99">
        <v>5</v>
      </c>
      <c r="J119" s="9"/>
      <c r="K119" s="9"/>
      <c r="L119" s="9"/>
      <c r="M119" s="9"/>
      <c r="N119" s="9"/>
      <c r="O119" s="230" t="s">
        <v>4444</v>
      </c>
      <c r="P119" s="189" t="s">
        <v>4453</v>
      </c>
      <c r="T119" s="229"/>
    </row>
    <row r="120" spans="1:20" ht="22.5" customHeight="1">
      <c r="B120" s="99" t="s">
        <v>79</v>
      </c>
      <c r="C120" s="107" t="s">
        <v>850</v>
      </c>
      <c r="D120" s="99">
        <v>5</v>
      </c>
      <c r="E120" s="99">
        <v>7</v>
      </c>
      <c r="F120" s="99"/>
      <c r="G120" s="214" t="s">
        <v>851</v>
      </c>
      <c r="H120" s="99">
        <v>484</v>
      </c>
      <c r="I120" s="175">
        <v>4</v>
      </c>
      <c r="J120" s="9"/>
      <c r="K120" s="9"/>
      <c r="L120" s="9"/>
      <c r="M120" s="9"/>
      <c r="N120" s="9"/>
      <c r="O120" s="230" t="s">
        <v>4454</v>
      </c>
      <c r="P120" s="189" t="s">
        <v>4388</v>
      </c>
      <c r="Q120" s="214" t="s">
        <v>852</v>
      </c>
      <c r="T120" s="229"/>
    </row>
    <row r="121" spans="1:20" ht="22.5" customHeight="1">
      <c r="B121" s="99" t="s">
        <v>79</v>
      </c>
      <c r="C121" s="107" t="s">
        <v>853</v>
      </c>
      <c r="D121" s="99">
        <v>5</v>
      </c>
      <c r="E121" s="99">
        <v>7</v>
      </c>
      <c r="F121" s="99"/>
      <c r="G121" s="214" t="s">
        <v>854</v>
      </c>
      <c r="H121" s="99">
        <v>484</v>
      </c>
      <c r="I121" s="99">
        <v>5</v>
      </c>
      <c r="J121" s="9"/>
      <c r="K121" s="9"/>
      <c r="L121" s="9"/>
      <c r="M121" s="9"/>
      <c r="N121" s="9"/>
      <c r="O121" s="230" t="s">
        <v>4455</v>
      </c>
      <c r="P121" s="189" t="s">
        <v>4423</v>
      </c>
      <c r="Q121" s="214" t="s">
        <v>12337</v>
      </c>
      <c r="T121" s="229"/>
    </row>
    <row r="122" spans="1:20" ht="22.5" customHeight="1">
      <c r="B122" s="99" t="s">
        <v>79</v>
      </c>
      <c r="C122" s="107" t="s">
        <v>855</v>
      </c>
      <c r="D122" s="99">
        <v>5</v>
      </c>
      <c r="E122" s="99">
        <v>7</v>
      </c>
      <c r="F122" s="99"/>
      <c r="G122" s="214" t="s">
        <v>856</v>
      </c>
      <c r="H122" s="99">
        <v>484</v>
      </c>
      <c r="I122" s="175">
        <v>4</v>
      </c>
      <c r="J122" s="9"/>
      <c r="K122" s="9"/>
      <c r="L122" s="9"/>
      <c r="M122" s="9"/>
      <c r="N122" s="9"/>
      <c r="O122" s="230" t="s">
        <v>4454</v>
      </c>
      <c r="P122" s="189" t="s">
        <v>4456</v>
      </c>
      <c r="Q122" s="214" t="s">
        <v>857</v>
      </c>
      <c r="T122" s="234" t="s">
        <v>4457</v>
      </c>
    </row>
    <row r="123" spans="1:20" ht="22.5" customHeight="1">
      <c r="A123" s="99" t="s">
        <v>151</v>
      </c>
      <c r="B123" s="99" t="s">
        <v>79</v>
      </c>
      <c r="C123" s="107" t="s">
        <v>858</v>
      </c>
      <c r="D123" s="99">
        <v>5</v>
      </c>
      <c r="E123" s="99">
        <v>7</v>
      </c>
      <c r="F123" s="99">
        <v>5</v>
      </c>
      <c r="G123" s="214" t="s">
        <v>810</v>
      </c>
      <c r="H123" s="99">
        <v>484</v>
      </c>
      <c r="I123" s="99">
        <v>6</v>
      </c>
      <c r="J123" s="9"/>
      <c r="K123" s="9"/>
      <c r="L123" s="9"/>
      <c r="M123" s="9"/>
      <c r="N123" s="9"/>
      <c r="O123" s="230" t="s">
        <v>4388</v>
      </c>
      <c r="P123" s="189" t="s">
        <v>3694</v>
      </c>
      <c r="Q123" s="214" t="s">
        <v>170</v>
      </c>
      <c r="T123" s="229"/>
    </row>
    <row r="124" spans="1:20" ht="22.5" customHeight="1">
      <c r="A124" s="99" t="s">
        <v>37</v>
      </c>
      <c r="B124" s="99" t="s">
        <v>4225</v>
      </c>
      <c r="C124" s="107" t="s">
        <v>859</v>
      </c>
      <c r="D124" s="99">
        <v>3</v>
      </c>
      <c r="E124" s="99">
        <v>5</v>
      </c>
      <c r="F124" s="99">
        <v>3</v>
      </c>
      <c r="G124" s="212" t="s">
        <v>860</v>
      </c>
      <c r="H124" s="99">
        <v>480</v>
      </c>
      <c r="I124" s="175">
        <v>4</v>
      </c>
      <c r="J124" s="9"/>
      <c r="K124" s="9"/>
      <c r="L124" s="9"/>
      <c r="M124" s="9"/>
      <c r="N124" s="9"/>
      <c r="O124" s="230" t="s">
        <v>121</v>
      </c>
      <c r="P124" s="189" t="s">
        <v>4458</v>
      </c>
      <c r="Q124" s="212" t="s">
        <v>3403</v>
      </c>
      <c r="R124" s="212" t="s">
        <v>12336</v>
      </c>
      <c r="S124" s="240"/>
      <c r="T124" s="240"/>
    </row>
    <row r="125" spans="1:20" ht="22.5" customHeight="1">
      <c r="A125" s="99" t="s">
        <v>34</v>
      </c>
      <c r="B125" s="99" t="s">
        <v>79</v>
      </c>
      <c r="C125" s="107" t="s">
        <v>861</v>
      </c>
      <c r="D125" s="99">
        <v>5</v>
      </c>
      <c r="E125" s="99">
        <v>7</v>
      </c>
      <c r="F125" s="99"/>
      <c r="G125" s="214" t="s">
        <v>6610</v>
      </c>
      <c r="H125" s="99">
        <v>480</v>
      </c>
      <c r="I125" s="175">
        <v>7</v>
      </c>
      <c r="J125" s="9"/>
      <c r="K125" s="9"/>
      <c r="L125" s="9"/>
      <c r="M125" s="9"/>
      <c r="N125" s="9"/>
      <c r="O125" s="230" t="s">
        <v>4379</v>
      </c>
      <c r="P125" s="189" t="s">
        <v>4459</v>
      </c>
      <c r="T125" s="229"/>
    </row>
    <row r="126" spans="1:20" ht="22.5" customHeight="1">
      <c r="A126" s="99" t="s">
        <v>30</v>
      </c>
      <c r="B126" s="99" t="s">
        <v>4225</v>
      </c>
      <c r="C126" s="107" t="s">
        <v>4653</v>
      </c>
      <c r="G126" s="214" t="s">
        <v>6611</v>
      </c>
      <c r="H126" s="99">
        <v>480</v>
      </c>
      <c r="I126" s="99">
        <v>6</v>
      </c>
      <c r="J126" s="9"/>
      <c r="K126" s="9"/>
      <c r="L126" s="9"/>
      <c r="M126" s="9"/>
      <c r="N126" s="9"/>
      <c r="O126" s="107" t="s">
        <v>4392</v>
      </c>
      <c r="P126" s="189" t="s">
        <v>4460</v>
      </c>
      <c r="Q126" s="214" t="s">
        <v>12338</v>
      </c>
      <c r="T126" s="229"/>
    </row>
    <row r="127" spans="1:20" ht="22.5" customHeight="1">
      <c r="A127" s="99">
        <v>3</v>
      </c>
      <c r="B127" s="99" t="s">
        <v>79</v>
      </c>
      <c r="C127" s="107" t="s">
        <v>862</v>
      </c>
      <c r="D127" s="99">
        <v>5</v>
      </c>
      <c r="E127" s="99">
        <v>7</v>
      </c>
      <c r="F127" s="99">
        <v>5</v>
      </c>
      <c r="G127" s="214" t="s">
        <v>863</v>
      </c>
      <c r="H127" s="99">
        <v>473</v>
      </c>
      <c r="I127" s="175">
        <v>6</v>
      </c>
      <c r="J127" s="9"/>
      <c r="K127" s="9"/>
      <c r="L127" s="9"/>
      <c r="M127" s="9"/>
      <c r="N127" s="9"/>
      <c r="O127" s="230" t="s">
        <v>4461</v>
      </c>
      <c r="P127" s="189" t="s">
        <v>4372</v>
      </c>
      <c r="T127" s="229"/>
    </row>
    <row r="128" spans="1:20" ht="22.5" customHeight="1">
      <c r="A128" s="99" t="s">
        <v>11286</v>
      </c>
      <c r="B128" s="99" t="s">
        <v>11315</v>
      </c>
      <c r="C128" s="107" t="s">
        <v>13158</v>
      </c>
      <c r="D128" s="99">
        <v>4</v>
      </c>
      <c r="E128" s="99">
        <v>6</v>
      </c>
      <c r="F128" s="99"/>
      <c r="G128" s="212" t="s">
        <v>12781</v>
      </c>
      <c r="H128" s="99">
        <v>470</v>
      </c>
      <c r="I128" s="99">
        <v>6</v>
      </c>
      <c r="J128" s="3"/>
      <c r="K128" s="3"/>
      <c r="L128" s="3"/>
      <c r="M128" s="3"/>
      <c r="N128" s="3"/>
      <c r="O128" s="230" t="s">
        <v>11316</v>
      </c>
      <c r="P128" s="189" t="s">
        <v>11317</v>
      </c>
      <c r="Q128" s="338"/>
      <c r="T128" s="229"/>
    </row>
    <row r="129" spans="1:20" ht="22.5" customHeight="1">
      <c r="A129" s="99" t="s">
        <v>30</v>
      </c>
      <c r="B129" s="99" t="s">
        <v>4225</v>
      </c>
      <c r="C129" s="107" t="s">
        <v>4654</v>
      </c>
      <c r="D129" s="99">
        <v>4</v>
      </c>
      <c r="E129" s="99">
        <v>6</v>
      </c>
      <c r="F129" s="99">
        <v>4</v>
      </c>
      <c r="G129" s="214" t="s">
        <v>6612</v>
      </c>
      <c r="H129" s="99">
        <v>470</v>
      </c>
      <c r="I129" s="99">
        <v>7</v>
      </c>
      <c r="J129" s="9"/>
      <c r="K129" s="9"/>
      <c r="L129" s="9"/>
      <c r="M129" s="9"/>
      <c r="N129" s="9"/>
      <c r="O129" s="230" t="s">
        <v>4374</v>
      </c>
      <c r="P129" s="189" t="s">
        <v>4462</v>
      </c>
      <c r="Q129" s="214" t="s">
        <v>6758</v>
      </c>
      <c r="T129" s="229"/>
    </row>
    <row r="130" spans="1:20" ht="22.5" customHeight="1">
      <c r="A130" s="99" t="s">
        <v>218</v>
      </c>
      <c r="B130" s="99" t="s">
        <v>4225</v>
      </c>
      <c r="C130" s="107" t="s">
        <v>6843</v>
      </c>
      <c r="D130" s="99">
        <v>10</v>
      </c>
      <c r="E130" s="99">
        <v>10</v>
      </c>
      <c r="F130" s="99">
        <v>10</v>
      </c>
      <c r="G130" s="214" t="s">
        <v>6613</v>
      </c>
      <c r="H130" s="99">
        <v>470</v>
      </c>
      <c r="I130" s="175">
        <v>7</v>
      </c>
      <c r="J130" s="9"/>
      <c r="K130" s="9"/>
      <c r="L130" s="9"/>
      <c r="M130" s="9"/>
      <c r="N130" s="9"/>
      <c r="O130" s="230" t="s">
        <v>4463</v>
      </c>
      <c r="P130" s="189" t="s">
        <v>4464</v>
      </c>
      <c r="Q130" s="334"/>
      <c r="R130" s="240"/>
      <c r="S130" s="240"/>
      <c r="T130" s="240"/>
    </row>
    <row r="131" spans="1:20" ht="22.5" customHeight="1">
      <c r="A131" s="99" t="s">
        <v>11653</v>
      </c>
      <c r="B131" s="99" t="s">
        <v>79</v>
      </c>
      <c r="C131" s="107" t="s">
        <v>864</v>
      </c>
      <c r="D131" s="99">
        <v>5</v>
      </c>
      <c r="E131" s="99">
        <v>7</v>
      </c>
      <c r="F131" s="99"/>
      <c r="G131" s="214" t="s">
        <v>865</v>
      </c>
      <c r="H131" s="99">
        <v>462</v>
      </c>
      <c r="I131" s="175">
        <v>5</v>
      </c>
      <c r="J131" s="9"/>
      <c r="K131" s="9"/>
      <c r="L131" s="9"/>
      <c r="M131" s="9"/>
      <c r="N131" s="9"/>
      <c r="O131" s="230" t="s">
        <v>4388</v>
      </c>
      <c r="P131" s="189" t="s">
        <v>4465</v>
      </c>
      <c r="T131" s="229"/>
    </row>
    <row r="132" spans="1:20" ht="22.5" customHeight="1">
      <c r="A132" s="99" t="s">
        <v>34</v>
      </c>
      <c r="B132" s="99" t="s">
        <v>79</v>
      </c>
      <c r="C132" s="107" t="s">
        <v>866</v>
      </c>
      <c r="D132" s="99">
        <v>4</v>
      </c>
      <c r="E132" s="99">
        <v>6</v>
      </c>
      <c r="F132" s="99"/>
      <c r="G132" s="214" t="s">
        <v>6614</v>
      </c>
      <c r="H132" s="99">
        <v>460</v>
      </c>
      <c r="I132" s="99">
        <v>6</v>
      </c>
      <c r="J132" s="9"/>
      <c r="K132" s="9"/>
      <c r="L132" s="9"/>
      <c r="M132" s="9"/>
      <c r="N132" s="9"/>
      <c r="O132" s="230" t="s">
        <v>4379</v>
      </c>
      <c r="P132" s="189" t="s">
        <v>4466</v>
      </c>
      <c r="Q132" s="212" t="s">
        <v>3404</v>
      </c>
      <c r="T132" s="229"/>
    </row>
    <row r="133" spans="1:20" ht="22.5" customHeight="1">
      <c r="B133" s="99" t="s">
        <v>79</v>
      </c>
      <c r="C133" s="107" t="s">
        <v>867</v>
      </c>
      <c r="D133" s="99">
        <v>4</v>
      </c>
      <c r="E133" s="99">
        <v>6</v>
      </c>
      <c r="F133" s="99"/>
      <c r="G133" s="214" t="s">
        <v>868</v>
      </c>
      <c r="H133" s="99">
        <v>440</v>
      </c>
      <c r="I133" s="175">
        <v>3</v>
      </c>
      <c r="J133" s="9"/>
      <c r="K133" s="9"/>
      <c r="L133" s="9"/>
      <c r="M133" s="9"/>
      <c r="N133" s="9"/>
      <c r="O133" s="230" t="s">
        <v>4454</v>
      </c>
      <c r="P133" s="189" t="s">
        <v>4388</v>
      </c>
      <c r="T133" s="229"/>
    </row>
    <row r="134" spans="1:20" ht="22.5" customHeight="1">
      <c r="B134" s="99" t="s">
        <v>79</v>
      </c>
      <c r="C134" s="107" t="s">
        <v>869</v>
      </c>
      <c r="D134" s="99">
        <v>4</v>
      </c>
      <c r="E134" s="99">
        <v>6</v>
      </c>
      <c r="F134" s="99"/>
      <c r="G134" s="214" t="s">
        <v>870</v>
      </c>
      <c r="H134" s="99">
        <v>440</v>
      </c>
      <c r="I134" s="99">
        <v>3</v>
      </c>
      <c r="J134" s="9"/>
      <c r="K134" s="9"/>
      <c r="L134" s="9"/>
      <c r="M134" s="9"/>
      <c r="N134" s="9"/>
      <c r="O134" s="230" t="s">
        <v>4371</v>
      </c>
      <c r="P134" s="189" t="s">
        <v>4388</v>
      </c>
      <c r="T134" s="229"/>
    </row>
    <row r="135" spans="1:20" ht="22.5" customHeight="1">
      <c r="B135" s="99" t="s">
        <v>79</v>
      </c>
      <c r="C135" s="107" t="s">
        <v>871</v>
      </c>
      <c r="D135" s="99">
        <v>4</v>
      </c>
      <c r="E135" s="99">
        <v>6</v>
      </c>
      <c r="F135" s="99"/>
      <c r="G135" s="214" t="s">
        <v>872</v>
      </c>
      <c r="H135" s="99">
        <v>440</v>
      </c>
      <c r="I135" s="175">
        <v>4</v>
      </c>
      <c r="J135" s="9"/>
      <c r="K135" s="9"/>
      <c r="L135" s="9"/>
      <c r="M135" s="9"/>
      <c r="N135" s="9"/>
      <c r="O135" s="230" t="s">
        <v>3695</v>
      </c>
      <c r="P135" s="189" t="s">
        <v>3694</v>
      </c>
      <c r="Q135" s="214" t="s">
        <v>170</v>
      </c>
      <c r="T135" s="229"/>
    </row>
    <row r="136" spans="1:20" ht="22.5" customHeight="1">
      <c r="A136" s="99" t="s">
        <v>69</v>
      </c>
      <c r="B136" s="99" t="s">
        <v>4655</v>
      </c>
      <c r="C136" s="107" t="s">
        <v>4656</v>
      </c>
      <c r="G136" s="214" t="s">
        <v>6615</v>
      </c>
      <c r="H136" s="99">
        <v>440</v>
      </c>
      <c r="I136" s="99">
        <v>5</v>
      </c>
      <c r="J136" s="9"/>
      <c r="K136" s="9"/>
      <c r="L136" s="9"/>
      <c r="M136" s="9"/>
      <c r="N136" s="9"/>
      <c r="O136" s="107" t="s">
        <v>4392</v>
      </c>
      <c r="P136" s="189" t="s">
        <v>4467</v>
      </c>
      <c r="Q136" s="214" t="s">
        <v>12340</v>
      </c>
      <c r="T136" s="229"/>
    </row>
    <row r="137" spans="1:20" ht="22.5" customHeight="1">
      <c r="A137" s="99" t="s">
        <v>34</v>
      </c>
      <c r="B137" s="99" t="s">
        <v>79</v>
      </c>
      <c r="C137" s="107" t="s">
        <v>873</v>
      </c>
      <c r="D137" s="99">
        <v>4</v>
      </c>
      <c r="E137" s="99">
        <v>6</v>
      </c>
      <c r="F137" s="99"/>
      <c r="G137" s="214" t="s">
        <v>6616</v>
      </c>
      <c r="H137" s="99">
        <v>440</v>
      </c>
      <c r="I137" s="175">
        <v>7</v>
      </c>
      <c r="J137" s="9"/>
      <c r="K137" s="9"/>
      <c r="L137" s="9"/>
      <c r="M137" s="9"/>
      <c r="N137" s="9"/>
      <c r="O137" s="230" t="s">
        <v>4389</v>
      </c>
      <c r="P137" s="189" t="s">
        <v>4421</v>
      </c>
      <c r="Q137" s="214" t="s">
        <v>13162</v>
      </c>
      <c r="R137" s="212"/>
      <c r="S137" s="212"/>
      <c r="T137" s="229"/>
    </row>
    <row r="138" spans="1:20" ht="22.5" customHeight="1">
      <c r="A138" s="99" t="s">
        <v>35</v>
      </c>
      <c r="B138" s="99" t="s">
        <v>4657</v>
      </c>
      <c r="C138" s="107" t="s">
        <v>4658</v>
      </c>
      <c r="G138" s="214" t="s">
        <v>6617</v>
      </c>
      <c r="H138" s="99">
        <v>410</v>
      </c>
      <c r="I138" s="99">
        <v>5</v>
      </c>
      <c r="J138" s="9"/>
      <c r="K138" s="9"/>
      <c r="L138" s="9"/>
      <c r="M138" s="9"/>
      <c r="N138" s="9"/>
      <c r="O138" s="107" t="s">
        <v>4392</v>
      </c>
      <c r="P138" s="189" t="s">
        <v>4393</v>
      </c>
      <c r="Q138" s="214" t="s">
        <v>189</v>
      </c>
      <c r="R138" s="212"/>
      <c r="S138" s="212"/>
      <c r="T138" s="229"/>
    </row>
    <row r="139" spans="1:20" ht="22.5" customHeight="1">
      <c r="B139" s="99" t="s">
        <v>79</v>
      </c>
      <c r="C139" s="107" t="s">
        <v>4659</v>
      </c>
      <c r="D139" s="99">
        <v>10</v>
      </c>
      <c r="E139" s="99">
        <v>10</v>
      </c>
      <c r="F139" s="99">
        <v>10</v>
      </c>
      <c r="G139" s="214" t="s">
        <v>874</v>
      </c>
      <c r="H139" s="99">
        <v>410</v>
      </c>
      <c r="I139" s="175">
        <v>4</v>
      </c>
      <c r="J139" s="9"/>
      <c r="K139" s="9"/>
      <c r="L139" s="9"/>
      <c r="M139" s="9"/>
      <c r="N139" s="9"/>
      <c r="O139" s="230" t="s">
        <v>4468</v>
      </c>
      <c r="P139" s="189" t="s">
        <v>4469</v>
      </c>
      <c r="T139" s="229"/>
    </row>
    <row r="140" spans="1:20" ht="22.5" customHeight="1">
      <c r="B140" s="99" t="s">
        <v>85</v>
      </c>
      <c r="C140" s="107" t="s">
        <v>875</v>
      </c>
      <c r="D140" s="99">
        <v>4</v>
      </c>
      <c r="E140" s="99">
        <v>6</v>
      </c>
      <c r="F140" s="99"/>
      <c r="G140" s="214" t="s">
        <v>876</v>
      </c>
      <c r="H140" s="99">
        <v>390</v>
      </c>
      <c r="I140" s="99">
        <v>4</v>
      </c>
      <c r="J140" s="9"/>
      <c r="K140" s="9"/>
      <c r="L140" s="9"/>
      <c r="M140" s="9"/>
      <c r="N140" s="9"/>
      <c r="O140" s="230" t="s">
        <v>4454</v>
      </c>
      <c r="P140" s="189" t="s">
        <v>4388</v>
      </c>
      <c r="Q140" s="214" t="s">
        <v>12337</v>
      </c>
      <c r="T140" s="234" t="s">
        <v>4457</v>
      </c>
    </row>
    <row r="141" spans="1:20" ht="22.5" customHeight="1">
      <c r="B141" s="99" t="s">
        <v>85</v>
      </c>
      <c r="C141" s="107" t="s">
        <v>877</v>
      </c>
      <c r="D141" s="99">
        <v>4</v>
      </c>
      <c r="E141" s="99">
        <v>6</v>
      </c>
      <c r="F141" s="99"/>
      <c r="G141" s="214" t="s">
        <v>878</v>
      </c>
      <c r="H141" s="99">
        <v>390</v>
      </c>
      <c r="I141" s="175">
        <v>4</v>
      </c>
      <c r="J141" s="9"/>
      <c r="K141" s="9"/>
      <c r="L141" s="9"/>
      <c r="M141" s="9"/>
      <c r="N141" s="9"/>
      <c r="O141" s="230" t="s">
        <v>4454</v>
      </c>
      <c r="P141" s="189" t="s">
        <v>4456</v>
      </c>
      <c r="Q141" s="214" t="s">
        <v>12337</v>
      </c>
      <c r="T141" s="234" t="s">
        <v>4457</v>
      </c>
    </row>
    <row r="142" spans="1:20" ht="22.5" customHeight="1">
      <c r="B142" s="99" t="s">
        <v>85</v>
      </c>
      <c r="C142" s="107" t="s">
        <v>879</v>
      </c>
      <c r="D142" s="99">
        <v>4</v>
      </c>
      <c r="E142" s="99">
        <v>6</v>
      </c>
      <c r="F142" s="99"/>
      <c r="G142" s="214" t="s">
        <v>857</v>
      </c>
      <c r="H142" s="99">
        <v>390</v>
      </c>
      <c r="I142" s="99">
        <v>4</v>
      </c>
      <c r="J142" s="9"/>
      <c r="K142" s="9"/>
      <c r="L142" s="9"/>
      <c r="M142" s="9"/>
      <c r="N142" s="9"/>
      <c r="O142" s="230" t="s">
        <v>4371</v>
      </c>
      <c r="P142" s="189" t="s">
        <v>4388</v>
      </c>
      <c r="Q142" s="214" t="s">
        <v>878</v>
      </c>
      <c r="T142" s="234" t="s">
        <v>4457</v>
      </c>
    </row>
    <row r="143" spans="1:20" ht="22.5" customHeight="1">
      <c r="B143" s="99" t="s">
        <v>85</v>
      </c>
      <c r="C143" s="107" t="s">
        <v>880</v>
      </c>
      <c r="D143" s="99">
        <v>4</v>
      </c>
      <c r="E143" s="99">
        <v>6</v>
      </c>
      <c r="F143" s="99"/>
      <c r="G143" s="214" t="s">
        <v>12337</v>
      </c>
      <c r="H143" s="99">
        <v>390</v>
      </c>
      <c r="I143" s="175">
        <v>3</v>
      </c>
      <c r="J143" s="9"/>
      <c r="K143" s="9"/>
      <c r="L143" s="9"/>
      <c r="M143" s="9"/>
      <c r="N143" s="9"/>
      <c r="O143" s="230" t="s">
        <v>4454</v>
      </c>
      <c r="P143" s="189" t="s">
        <v>4388</v>
      </c>
      <c r="T143" s="234" t="s">
        <v>4457</v>
      </c>
    </row>
    <row r="144" spans="1:20" ht="22.5" customHeight="1">
      <c r="A144" s="99" t="s">
        <v>7256</v>
      </c>
      <c r="B144" s="99" t="s">
        <v>7266</v>
      </c>
      <c r="C144" s="107" t="s">
        <v>11549</v>
      </c>
      <c r="D144" s="99">
        <v>4</v>
      </c>
      <c r="E144" s="99">
        <v>6</v>
      </c>
      <c r="F144" s="99"/>
      <c r="G144" s="212" t="s">
        <v>7265</v>
      </c>
      <c r="H144" s="99">
        <v>390</v>
      </c>
      <c r="I144" s="99">
        <v>3</v>
      </c>
      <c r="J144" s="13"/>
      <c r="K144" s="13"/>
      <c r="L144" s="13"/>
      <c r="M144" s="13"/>
      <c r="N144" s="13"/>
      <c r="O144" s="230" t="s">
        <v>7267</v>
      </c>
      <c r="P144" s="189" t="s">
        <v>7273</v>
      </c>
      <c r="Q144" s="212" t="s">
        <v>13163</v>
      </c>
      <c r="R144" s="212"/>
      <c r="S144" s="212"/>
      <c r="T144" s="229"/>
    </row>
    <row r="145" spans="1:20" ht="22.5" customHeight="1">
      <c r="A145" s="99" t="s">
        <v>35</v>
      </c>
      <c r="B145" s="99" t="s">
        <v>3666</v>
      </c>
      <c r="C145" s="107" t="s">
        <v>4660</v>
      </c>
      <c r="G145" s="214" t="s">
        <v>881</v>
      </c>
      <c r="H145" s="99">
        <v>385</v>
      </c>
      <c r="I145" s="99">
        <v>4</v>
      </c>
      <c r="J145" s="9"/>
      <c r="K145" s="9"/>
      <c r="L145" s="9"/>
      <c r="M145" s="9"/>
      <c r="N145" s="9"/>
      <c r="O145" s="107" t="s">
        <v>4392</v>
      </c>
      <c r="P145" s="189" t="s">
        <v>4470</v>
      </c>
      <c r="Q145" s="214" t="s">
        <v>12341</v>
      </c>
      <c r="R145" s="212"/>
      <c r="S145" s="212"/>
      <c r="T145" s="229"/>
    </row>
    <row r="146" spans="1:20" ht="22.5" customHeight="1">
      <c r="A146" s="99" t="s">
        <v>69</v>
      </c>
      <c r="B146" s="99" t="s">
        <v>85</v>
      </c>
      <c r="C146" s="107" t="s">
        <v>4661</v>
      </c>
      <c r="D146" s="99">
        <v>4</v>
      </c>
      <c r="E146" s="99">
        <v>6</v>
      </c>
      <c r="F146" s="99">
        <v>4</v>
      </c>
      <c r="G146" s="214" t="s">
        <v>6618</v>
      </c>
      <c r="H146" s="99">
        <v>380</v>
      </c>
      <c r="I146" s="175">
        <v>4</v>
      </c>
      <c r="J146" s="9"/>
      <c r="K146" s="9"/>
      <c r="L146" s="9"/>
      <c r="M146" s="9"/>
      <c r="N146" s="9"/>
      <c r="O146" s="230" t="s">
        <v>4388</v>
      </c>
      <c r="P146" s="189" t="s">
        <v>4435</v>
      </c>
      <c r="Q146" s="212"/>
      <c r="T146" s="229"/>
    </row>
    <row r="147" spans="1:20" ht="22.5" customHeight="1">
      <c r="A147" s="99" t="s">
        <v>11287</v>
      </c>
      <c r="B147" s="99" t="s">
        <v>11313</v>
      </c>
      <c r="C147" s="203" t="s">
        <v>13159</v>
      </c>
      <c r="D147" s="99">
        <v>4</v>
      </c>
      <c r="E147" s="99">
        <v>6</v>
      </c>
      <c r="F147" s="99"/>
      <c r="G147" s="212" t="s">
        <v>12782</v>
      </c>
      <c r="H147" s="99">
        <v>380</v>
      </c>
      <c r="I147" s="99">
        <v>4</v>
      </c>
      <c r="J147" s="3"/>
      <c r="K147" s="3"/>
      <c r="L147" s="3"/>
      <c r="M147" s="3"/>
      <c r="N147" s="3"/>
      <c r="O147" s="230" t="s">
        <v>11314</v>
      </c>
      <c r="P147" s="189" t="s">
        <v>127</v>
      </c>
      <c r="Q147" s="338"/>
      <c r="T147" s="229"/>
    </row>
    <row r="148" spans="1:20" ht="22.5" customHeight="1">
      <c r="A148" s="99" t="s">
        <v>11286</v>
      </c>
      <c r="B148" s="99" t="s">
        <v>11313</v>
      </c>
      <c r="C148" s="203" t="s">
        <v>11320</v>
      </c>
      <c r="D148" s="99">
        <v>4</v>
      </c>
      <c r="E148" s="99">
        <v>6</v>
      </c>
      <c r="F148" s="99"/>
      <c r="G148" s="222" t="s">
        <v>11413</v>
      </c>
      <c r="H148" s="99">
        <v>380</v>
      </c>
      <c r="I148" s="99">
        <v>5</v>
      </c>
      <c r="J148" s="3"/>
      <c r="K148" s="3"/>
      <c r="L148" s="3"/>
      <c r="M148" s="3"/>
      <c r="N148" s="3"/>
      <c r="O148" s="230" t="s">
        <v>11318</v>
      </c>
      <c r="P148" s="189" t="s">
        <v>11319</v>
      </c>
      <c r="Q148" s="212" t="s">
        <v>7259</v>
      </c>
      <c r="T148" s="229"/>
    </row>
    <row r="149" spans="1:20" ht="22.5" customHeight="1">
      <c r="A149" s="99" t="s">
        <v>34</v>
      </c>
      <c r="B149" s="99" t="s">
        <v>85</v>
      </c>
      <c r="C149" s="107" t="s">
        <v>882</v>
      </c>
      <c r="D149" s="99">
        <v>4</v>
      </c>
      <c r="E149" s="99">
        <v>6</v>
      </c>
      <c r="F149" s="99"/>
      <c r="G149" s="214" t="s">
        <v>6619</v>
      </c>
      <c r="H149" s="99">
        <v>370</v>
      </c>
      <c r="I149" s="99">
        <v>6</v>
      </c>
      <c r="J149" s="9"/>
      <c r="K149" s="9"/>
      <c r="L149" s="9"/>
      <c r="M149" s="9"/>
      <c r="N149" s="9"/>
      <c r="O149" s="230" t="s">
        <v>4379</v>
      </c>
      <c r="P149" s="189" t="s">
        <v>4471</v>
      </c>
      <c r="T149" s="229"/>
    </row>
    <row r="150" spans="1:20" ht="22.5" customHeight="1">
      <c r="A150" s="99" t="s">
        <v>4662</v>
      </c>
      <c r="B150" s="99" t="s">
        <v>3664</v>
      </c>
      <c r="C150" s="107" t="s">
        <v>6844</v>
      </c>
      <c r="D150" s="99">
        <v>4</v>
      </c>
      <c r="E150" s="99">
        <v>6</v>
      </c>
      <c r="F150" s="99"/>
      <c r="G150" s="212" t="s">
        <v>12339</v>
      </c>
      <c r="H150" s="99">
        <v>370</v>
      </c>
      <c r="I150" s="99">
        <v>6</v>
      </c>
      <c r="J150" s="9"/>
      <c r="K150" s="9"/>
      <c r="L150" s="9"/>
      <c r="M150" s="9"/>
      <c r="N150" s="9"/>
      <c r="O150" s="230" t="s">
        <v>4472</v>
      </c>
      <c r="P150" s="189" t="s">
        <v>4473</v>
      </c>
      <c r="Q150" s="212" t="s">
        <v>837</v>
      </c>
      <c r="T150" s="229"/>
    </row>
    <row r="151" spans="1:20" ht="22.5" customHeight="1">
      <c r="A151" s="99" t="s">
        <v>11769</v>
      </c>
      <c r="B151" s="99" t="s">
        <v>11773</v>
      </c>
      <c r="C151" s="107" t="s">
        <v>11804</v>
      </c>
      <c r="D151" s="99">
        <v>4</v>
      </c>
      <c r="E151" s="99">
        <v>6</v>
      </c>
      <c r="F151" s="99"/>
      <c r="G151" s="102" t="s">
        <v>13283</v>
      </c>
      <c r="H151" s="99">
        <v>370</v>
      </c>
      <c r="I151" s="99">
        <v>3</v>
      </c>
      <c r="J151" s="9"/>
      <c r="K151" s="9"/>
      <c r="L151" s="9"/>
      <c r="M151" s="9"/>
      <c r="N151" s="9"/>
      <c r="O151" s="230" t="s">
        <v>11805</v>
      </c>
      <c r="P151" s="189" t="s">
        <v>11806</v>
      </c>
      <c r="Q151" s="212" t="s">
        <v>872</v>
      </c>
      <c r="T151" s="229"/>
    </row>
    <row r="152" spans="1:20" ht="22.5" customHeight="1">
      <c r="A152" s="99" t="s">
        <v>35</v>
      </c>
      <c r="B152" s="99" t="s">
        <v>3666</v>
      </c>
      <c r="C152" s="107" t="s">
        <v>4663</v>
      </c>
      <c r="G152" s="214" t="s">
        <v>883</v>
      </c>
      <c r="H152" s="99">
        <v>365</v>
      </c>
      <c r="I152" s="99">
        <v>4</v>
      </c>
      <c r="J152" s="9"/>
      <c r="K152" s="9"/>
      <c r="L152" s="9"/>
      <c r="M152" s="9"/>
      <c r="N152" s="9"/>
      <c r="O152" s="107" t="s">
        <v>4392</v>
      </c>
      <c r="P152" s="189" t="s">
        <v>4470</v>
      </c>
      <c r="Q152" s="214" t="s">
        <v>12342</v>
      </c>
      <c r="R152" s="212"/>
      <c r="S152" s="212"/>
      <c r="T152" s="229"/>
    </row>
    <row r="153" spans="1:20" ht="22.5" customHeight="1">
      <c r="A153" s="99" t="s">
        <v>34</v>
      </c>
      <c r="B153" s="99" t="s">
        <v>85</v>
      </c>
      <c r="C153" s="107" t="s">
        <v>4664</v>
      </c>
      <c r="D153" s="99">
        <v>3</v>
      </c>
      <c r="E153" s="99">
        <v>5</v>
      </c>
      <c r="F153" s="99"/>
      <c r="G153" s="214" t="s">
        <v>11550</v>
      </c>
      <c r="H153" s="99">
        <v>360</v>
      </c>
      <c r="I153" s="99">
        <v>6</v>
      </c>
      <c r="J153" s="9"/>
      <c r="K153" s="9"/>
      <c r="L153" s="9"/>
      <c r="M153" s="9"/>
      <c r="N153" s="9"/>
      <c r="O153" s="230" t="s">
        <v>4388</v>
      </c>
      <c r="P153" s="189" t="s">
        <v>4459</v>
      </c>
      <c r="Q153" s="214" t="s">
        <v>12343</v>
      </c>
      <c r="R153" s="212" t="s">
        <v>3405</v>
      </c>
      <c r="S153" s="212"/>
      <c r="T153" s="229"/>
    </row>
    <row r="154" spans="1:20" ht="22.5" customHeight="1">
      <c r="A154" s="99" t="s">
        <v>30</v>
      </c>
      <c r="B154" s="99" t="s">
        <v>85</v>
      </c>
      <c r="C154" s="107" t="s">
        <v>4665</v>
      </c>
      <c r="D154" s="99">
        <v>4</v>
      </c>
      <c r="E154" s="99">
        <v>6</v>
      </c>
      <c r="F154" s="99"/>
      <c r="G154" s="214" t="s">
        <v>6620</v>
      </c>
      <c r="H154" s="99">
        <v>360</v>
      </c>
      <c r="I154" s="175">
        <v>6</v>
      </c>
      <c r="J154" s="9"/>
      <c r="K154" s="9"/>
      <c r="L154" s="9"/>
      <c r="M154" s="9"/>
      <c r="N154" s="9"/>
      <c r="O154" s="230" t="s">
        <v>4389</v>
      </c>
      <c r="P154" s="189" t="s">
        <v>4474</v>
      </c>
      <c r="Q154" s="214" t="s">
        <v>5141</v>
      </c>
      <c r="R154" s="212"/>
      <c r="S154" s="212"/>
      <c r="T154" s="229"/>
    </row>
    <row r="155" spans="1:20" ht="22.5" customHeight="1">
      <c r="A155" s="99">
        <v>1</v>
      </c>
      <c r="B155" s="99" t="s">
        <v>85</v>
      </c>
      <c r="C155" s="107" t="s">
        <v>884</v>
      </c>
      <c r="D155" s="99">
        <v>4</v>
      </c>
      <c r="E155" s="99">
        <v>6</v>
      </c>
      <c r="F155" s="99">
        <v>4</v>
      </c>
      <c r="G155" s="214" t="s">
        <v>885</v>
      </c>
      <c r="H155" s="99">
        <v>350</v>
      </c>
      <c r="I155" s="99">
        <v>6</v>
      </c>
      <c r="J155" s="9"/>
      <c r="K155" s="9"/>
      <c r="L155" s="9"/>
      <c r="M155" s="9"/>
      <c r="N155" s="9"/>
      <c r="O155" s="230" t="s">
        <v>118</v>
      </c>
      <c r="P155" s="189" t="s">
        <v>4413</v>
      </c>
      <c r="Q155" s="214" t="s">
        <v>886</v>
      </c>
      <c r="T155" s="229"/>
    </row>
    <row r="156" spans="1:20" ht="22.5" customHeight="1">
      <c r="A156" s="99" t="s">
        <v>151</v>
      </c>
      <c r="B156" s="99" t="s">
        <v>85</v>
      </c>
      <c r="C156" s="107" t="s">
        <v>887</v>
      </c>
      <c r="D156" s="99">
        <v>4</v>
      </c>
      <c r="E156" s="99">
        <v>6</v>
      </c>
      <c r="F156" s="99"/>
      <c r="G156" s="214" t="s">
        <v>888</v>
      </c>
      <c r="H156" s="99">
        <v>350</v>
      </c>
      <c r="I156" s="175">
        <v>6</v>
      </c>
      <c r="J156" s="9"/>
      <c r="K156" s="9"/>
      <c r="L156" s="9"/>
      <c r="M156" s="9"/>
      <c r="N156" s="9"/>
      <c r="O156" s="230" t="s">
        <v>4379</v>
      </c>
      <c r="P156" s="189" t="s">
        <v>4475</v>
      </c>
      <c r="Q156" s="214" t="s">
        <v>724</v>
      </c>
      <c r="R156" s="214" t="s">
        <v>166</v>
      </c>
      <c r="S156" s="212"/>
      <c r="T156" s="229"/>
    </row>
    <row r="157" spans="1:20" ht="22.5" customHeight="1">
      <c r="A157" s="99">
        <v>3</v>
      </c>
      <c r="B157" s="99" t="s">
        <v>85</v>
      </c>
      <c r="C157" s="107" t="s">
        <v>889</v>
      </c>
      <c r="D157" s="99">
        <v>4</v>
      </c>
      <c r="E157" s="99">
        <v>6</v>
      </c>
      <c r="F157" s="99">
        <v>4</v>
      </c>
      <c r="G157" s="214" t="s">
        <v>890</v>
      </c>
      <c r="H157" s="99">
        <v>350</v>
      </c>
      <c r="I157" s="99">
        <v>6</v>
      </c>
      <c r="J157" s="9"/>
      <c r="K157" s="9"/>
      <c r="L157" s="9"/>
      <c r="M157" s="9"/>
      <c r="N157" s="9"/>
      <c r="O157" s="230" t="s">
        <v>4388</v>
      </c>
      <c r="P157" s="189" t="s">
        <v>4381</v>
      </c>
      <c r="Q157" s="214" t="s">
        <v>156</v>
      </c>
      <c r="T157" s="229"/>
    </row>
    <row r="158" spans="1:20" ht="22.5" customHeight="1">
      <c r="A158" s="99" t="s">
        <v>30</v>
      </c>
      <c r="B158" s="99" t="s">
        <v>85</v>
      </c>
      <c r="C158" s="107" t="s">
        <v>4666</v>
      </c>
      <c r="D158" s="99">
        <v>3</v>
      </c>
      <c r="E158" s="99">
        <v>5</v>
      </c>
      <c r="F158" s="99">
        <v>3</v>
      </c>
      <c r="G158" s="214" t="s">
        <v>6621</v>
      </c>
      <c r="H158" s="99">
        <v>340</v>
      </c>
      <c r="I158" s="175">
        <v>6</v>
      </c>
      <c r="J158" s="9"/>
      <c r="K158" s="9"/>
      <c r="L158" s="9"/>
      <c r="M158" s="9"/>
      <c r="N158" s="9"/>
      <c r="O158" s="230" t="s">
        <v>4389</v>
      </c>
      <c r="P158" s="189" t="s">
        <v>4476</v>
      </c>
      <c r="T158" s="229"/>
    </row>
    <row r="159" spans="1:20" ht="22.5" customHeight="1">
      <c r="A159" s="99">
        <v>2</v>
      </c>
      <c r="B159" s="99" t="s">
        <v>85</v>
      </c>
      <c r="C159" s="107" t="s">
        <v>891</v>
      </c>
      <c r="D159" s="99">
        <v>4</v>
      </c>
      <c r="E159" s="99">
        <v>6</v>
      </c>
      <c r="F159" s="99"/>
      <c r="G159" s="214" t="s">
        <v>892</v>
      </c>
      <c r="H159" s="99">
        <v>340</v>
      </c>
      <c r="I159" s="99">
        <v>4</v>
      </c>
      <c r="J159" s="9"/>
      <c r="K159" s="9"/>
      <c r="L159" s="9"/>
      <c r="M159" s="9"/>
      <c r="N159" s="9"/>
      <c r="O159" s="230" t="s">
        <v>4379</v>
      </c>
      <c r="P159" s="189" t="s">
        <v>11949</v>
      </c>
      <c r="T159" s="212" t="s">
        <v>4477</v>
      </c>
    </row>
    <row r="160" spans="1:20" ht="22.5" customHeight="1">
      <c r="A160" s="99" t="s">
        <v>6263</v>
      </c>
      <c r="B160" s="99" t="s">
        <v>6333</v>
      </c>
      <c r="C160" s="107" t="s">
        <v>6334</v>
      </c>
      <c r="D160" s="99">
        <v>8</v>
      </c>
      <c r="E160" s="99">
        <v>8</v>
      </c>
      <c r="F160" s="99"/>
      <c r="G160" s="222" t="s">
        <v>12783</v>
      </c>
      <c r="H160" s="99">
        <v>340</v>
      </c>
      <c r="I160" s="99">
        <v>2</v>
      </c>
      <c r="J160" s="9"/>
      <c r="K160" s="9"/>
      <c r="L160" s="9"/>
      <c r="M160" s="9"/>
      <c r="N160" s="9"/>
      <c r="O160" s="268" t="s">
        <v>6335</v>
      </c>
      <c r="P160" s="189" t="s">
        <v>6336</v>
      </c>
      <c r="Q160" s="212"/>
      <c r="T160" s="229"/>
    </row>
    <row r="161" spans="1:20" ht="22.5" customHeight="1">
      <c r="A161" s="99">
        <v>1</v>
      </c>
      <c r="B161" s="99" t="s">
        <v>85</v>
      </c>
      <c r="C161" s="107" t="s">
        <v>893</v>
      </c>
      <c r="D161" s="99">
        <v>4</v>
      </c>
      <c r="E161" s="99">
        <v>6</v>
      </c>
      <c r="F161" s="99">
        <v>4</v>
      </c>
      <c r="G161" s="214" t="s">
        <v>894</v>
      </c>
      <c r="H161" s="99">
        <v>330</v>
      </c>
      <c r="I161" s="175">
        <v>5</v>
      </c>
      <c r="J161" s="9"/>
      <c r="K161" s="9"/>
      <c r="L161" s="9"/>
      <c r="M161" s="9"/>
      <c r="N161" s="9"/>
      <c r="O161" s="230" t="s">
        <v>118</v>
      </c>
      <c r="P161" s="189" t="s">
        <v>4478</v>
      </c>
      <c r="T161" s="229"/>
    </row>
    <row r="162" spans="1:20" ht="22.5" customHeight="1">
      <c r="A162" s="99" t="s">
        <v>69</v>
      </c>
      <c r="B162" s="99" t="s">
        <v>4667</v>
      </c>
      <c r="C162" s="107" t="s">
        <v>4668</v>
      </c>
      <c r="G162" s="214" t="s">
        <v>6622</v>
      </c>
      <c r="H162" s="99">
        <v>330</v>
      </c>
      <c r="I162" s="99">
        <v>1</v>
      </c>
      <c r="J162" s="9"/>
      <c r="K162" s="9"/>
      <c r="L162" s="9"/>
      <c r="M162" s="9"/>
      <c r="N162" s="9"/>
      <c r="O162" s="107" t="s">
        <v>4392</v>
      </c>
      <c r="P162" s="189" t="s">
        <v>4479</v>
      </c>
      <c r="Q162" s="214" t="s">
        <v>12299</v>
      </c>
      <c r="T162" s="229"/>
    </row>
    <row r="163" spans="1:20" ht="22.5" customHeight="1">
      <c r="A163" s="99" t="s">
        <v>37</v>
      </c>
      <c r="B163" s="99" t="s">
        <v>4257</v>
      </c>
      <c r="C163" s="107" t="s">
        <v>4669</v>
      </c>
      <c r="D163" s="99">
        <v>7</v>
      </c>
      <c r="E163" s="99"/>
      <c r="F163" s="99">
        <v>7</v>
      </c>
      <c r="G163" s="214" t="s">
        <v>6623</v>
      </c>
      <c r="H163" s="99">
        <v>330</v>
      </c>
      <c r="I163" s="99">
        <v>4</v>
      </c>
      <c r="J163" s="9"/>
      <c r="K163" s="9"/>
      <c r="L163" s="9"/>
      <c r="M163" s="9"/>
      <c r="N163" s="9"/>
      <c r="O163" s="230" t="s">
        <v>121</v>
      </c>
      <c r="P163" s="189" t="s">
        <v>4414</v>
      </c>
      <c r="Q163" s="212" t="s">
        <v>801</v>
      </c>
      <c r="R163" s="240"/>
      <c r="S163" s="240"/>
      <c r="T163" s="240"/>
    </row>
    <row r="164" spans="1:20" ht="22.5" customHeight="1">
      <c r="A164" s="99">
        <v>2</v>
      </c>
      <c r="B164" s="99" t="s">
        <v>85</v>
      </c>
      <c r="C164" s="107" t="s">
        <v>895</v>
      </c>
      <c r="D164" s="99">
        <v>4</v>
      </c>
      <c r="E164" s="99">
        <v>6</v>
      </c>
      <c r="F164" s="99"/>
      <c r="G164" s="214" t="s">
        <v>820</v>
      </c>
      <c r="H164" s="99">
        <v>330</v>
      </c>
      <c r="I164" s="175">
        <v>7</v>
      </c>
      <c r="J164" s="9"/>
      <c r="K164" s="9"/>
      <c r="L164" s="9"/>
      <c r="M164" s="9"/>
      <c r="N164" s="9"/>
      <c r="O164" s="230" t="s">
        <v>4379</v>
      </c>
      <c r="P164" s="189" t="s">
        <v>4480</v>
      </c>
      <c r="Q164" s="214" t="s">
        <v>896</v>
      </c>
      <c r="R164" s="214" t="s">
        <v>897</v>
      </c>
      <c r="S164" s="212"/>
      <c r="T164" s="229"/>
    </row>
    <row r="165" spans="1:20" ht="22.5" customHeight="1">
      <c r="A165" s="99" t="s">
        <v>37</v>
      </c>
      <c r="B165" s="99" t="s">
        <v>4257</v>
      </c>
      <c r="C165" s="107" t="s">
        <v>898</v>
      </c>
      <c r="D165" s="99">
        <v>7</v>
      </c>
      <c r="E165" s="99"/>
      <c r="F165" s="99">
        <v>7</v>
      </c>
      <c r="G165" s="214" t="s">
        <v>6624</v>
      </c>
      <c r="H165" s="99">
        <v>330</v>
      </c>
      <c r="I165" s="175">
        <v>4</v>
      </c>
      <c r="J165" s="9"/>
      <c r="K165" s="9"/>
      <c r="L165" s="9"/>
      <c r="M165" s="9"/>
      <c r="N165" s="9"/>
      <c r="O165" s="230" t="s">
        <v>121</v>
      </c>
      <c r="P165" s="189" t="s">
        <v>4414</v>
      </c>
      <c r="Q165" s="212" t="s">
        <v>779</v>
      </c>
      <c r="R165" s="339"/>
      <c r="S165" s="334"/>
      <c r="T165" s="240"/>
    </row>
    <row r="166" spans="1:20" ht="22.5" customHeight="1">
      <c r="A166" s="99" t="s">
        <v>30</v>
      </c>
      <c r="B166" s="99" t="s">
        <v>85</v>
      </c>
      <c r="C166" s="107" t="s">
        <v>4670</v>
      </c>
      <c r="D166" s="99">
        <v>3</v>
      </c>
      <c r="E166" s="99">
        <v>5</v>
      </c>
      <c r="F166" s="99"/>
      <c r="G166" s="214" t="s">
        <v>6625</v>
      </c>
      <c r="H166" s="99">
        <v>330</v>
      </c>
      <c r="I166" s="99">
        <v>5</v>
      </c>
      <c r="J166" s="9"/>
      <c r="K166" s="9"/>
      <c r="L166" s="9"/>
      <c r="M166" s="9"/>
      <c r="N166" s="9"/>
      <c r="O166" s="230" t="s">
        <v>4389</v>
      </c>
      <c r="P166" s="189" t="s">
        <v>4481</v>
      </c>
      <c r="T166" s="229"/>
    </row>
    <row r="167" spans="1:20" ht="22.5" customHeight="1">
      <c r="A167" s="99">
        <v>1</v>
      </c>
      <c r="B167" s="99" t="s">
        <v>85</v>
      </c>
      <c r="C167" s="107" t="s">
        <v>899</v>
      </c>
      <c r="D167" s="99">
        <v>4</v>
      </c>
      <c r="E167" s="99">
        <v>6</v>
      </c>
      <c r="F167" s="99">
        <v>4</v>
      </c>
      <c r="G167" s="214" t="s">
        <v>900</v>
      </c>
      <c r="H167" s="99">
        <v>330</v>
      </c>
      <c r="I167" s="175">
        <v>6</v>
      </c>
      <c r="J167" s="9"/>
      <c r="K167" s="9"/>
      <c r="L167" s="9"/>
      <c r="M167" s="9"/>
      <c r="N167" s="9"/>
      <c r="O167" s="230" t="s">
        <v>118</v>
      </c>
      <c r="P167" s="189" t="s">
        <v>3563</v>
      </c>
      <c r="T167" s="229"/>
    </row>
    <row r="168" spans="1:20" ht="22.5" customHeight="1">
      <c r="A168" s="99" t="s">
        <v>34</v>
      </c>
      <c r="B168" s="99" t="s">
        <v>85</v>
      </c>
      <c r="C168" s="107" t="s">
        <v>901</v>
      </c>
      <c r="D168" s="99">
        <v>3</v>
      </c>
      <c r="E168" s="99">
        <v>5</v>
      </c>
      <c r="F168" s="99"/>
      <c r="G168" s="214" t="s">
        <v>6626</v>
      </c>
      <c r="H168" s="99">
        <v>330</v>
      </c>
      <c r="I168" s="99">
        <v>6</v>
      </c>
      <c r="J168" s="9"/>
      <c r="K168" s="9"/>
      <c r="L168" s="9"/>
      <c r="M168" s="9"/>
      <c r="N168" s="9"/>
      <c r="O168" s="230" t="s">
        <v>4389</v>
      </c>
      <c r="P168" s="189" t="s">
        <v>4482</v>
      </c>
      <c r="Q168" s="214" t="s">
        <v>6647</v>
      </c>
      <c r="R168" s="212"/>
      <c r="S168" s="212"/>
      <c r="T168" s="229"/>
    </row>
    <row r="169" spans="1:20" ht="22.5" customHeight="1">
      <c r="A169" s="99" t="s">
        <v>4671</v>
      </c>
      <c r="B169" s="99" t="s">
        <v>4672</v>
      </c>
      <c r="C169" s="107" t="s">
        <v>902</v>
      </c>
      <c r="D169" s="99">
        <v>10</v>
      </c>
      <c r="E169" s="99">
        <v>10</v>
      </c>
      <c r="F169" s="99">
        <v>10</v>
      </c>
      <c r="G169" s="219" t="s">
        <v>12344</v>
      </c>
      <c r="H169" s="99">
        <v>330</v>
      </c>
      <c r="I169" s="99">
        <v>7</v>
      </c>
      <c r="J169" s="9"/>
      <c r="K169" s="9"/>
      <c r="L169" s="9"/>
      <c r="M169" s="9"/>
      <c r="N169" s="9"/>
      <c r="O169" s="230" t="s">
        <v>4388</v>
      </c>
      <c r="P169" s="189" t="s">
        <v>11614</v>
      </c>
      <c r="Q169" s="212" t="s">
        <v>64</v>
      </c>
      <c r="T169" s="229"/>
    </row>
    <row r="170" spans="1:20" ht="22.5" customHeight="1">
      <c r="A170" s="99" t="s">
        <v>30</v>
      </c>
      <c r="B170" s="99" t="s">
        <v>4667</v>
      </c>
      <c r="C170" s="107" t="s">
        <v>4673</v>
      </c>
      <c r="G170" s="214" t="s">
        <v>6627</v>
      </c>
      <c r="H170" s="99">
        <v>320</v>
      </c>
      <c r="I170" s="99">
        <v>4</v>
      </c>
      <c r="J170" s="9"/>
      <c r="K170" s="9"/>
      <c r="L170" s="9"/>
      <c r="M170" s="9"/>
      <c r="N170" s="9"/>
      <c r="O170" s="107" t="s">
        <v>4392</v>
      </c>
      <c r="P170" s="189" t="s">
        <v>4460</v>
      </c>
      <c r="Q170" s="214" t="s">
        <v>5225</v>
      </c>
      <c r="T170" s="229"/>
    </row>
    <row r="171" spans="1:20" ht="22.5" customHeight="1">
      <c r="A171" s="99" t="s">
        <v>4674</v>
      </c>
      <c r="B171" s="99" t="s">
        <v>4672</v>
      </c>
      <c r="C171" s="107" t="s">
        <v>6845</v>
      </c>
      <c r="D171" s="99">
        <v>3</v>
      </c>
      <c r="E171" s="99">
        <v>5</v>
      </c>
      <c r="F171" s="99"/>
      <c r="G171" s="212" t="s">
        <v>837</v>
      </c>
      <c r="H171" s="99">
        <v>320</v>
      </c>
      <c r="I171" s="99">
        <v>5</v>
      </c>
      <c r="J171" s="9"/>
      <c r="K171" s="9"/>
      <c r="L171" s="9"/>
      <c r="M171" s="9"/>
      <c r="N171" s="9"/>
      <c r="O171" s="230" t="s">
        <v>4472</v>
      </c>
      <c r="P171" s="189" t="s">
        <v>4473</v>
      </c>
      <c r="Q171" s="212"/>
      <c r="T171" s="229"/>
    </row>
    <row r="172" spans="1:20" ht="22.5" customHeight="1">
      <c r="A172" s="99" t="s">
        <v>11498</v>
      </c>
      <c r="B172" s="99" t="s">
        <v>85</v>
      </c>
      <c r="C172" s="107" t="s">
        <v>11551</v>
      </c>
      <c r="D172" s="99">
        <v>2</v>
      </c>
      <c r="E172" s="99">
        <v>4</v>
      </c>
      <c r="F172" s="99"/>
      <c r="G172" s="212" t="s">
        <v>12779</v>
      </c>
      <c r="H172" s="99">
        <v>320</v>
      </c>
      <c r="I172" s="99">
        <v>4</v>
      </c>
      <c r="J172" s="3"/>
      <c r="K172" s="3"/>
      <c r="L172" s="3"/>
      <c r="M172" s="3"/>
      <c r="N172" s="3"/>
      <c r="O172" s="230" t="s">
        <v>11545</v>
      </c>
      <c r="P172" s="189" t="s">
        <v>11546</v>
      </c>
      <c r="Q172" s="212" t="s">
        <v>12782</v>
      </c>
      <c r="R172" s="212" t="s">
        <v>11170</v>
      </c>
      <c r="T172" s="229"/>
    </row>
    <row r="173" spans="1:20" ht="22.5" customHeight="1">
      <c r="A173" s="99" t="s">
        <v>82</v>
      </c>
      <c r="B173" s="99" t="s">
        <v>85</v>
      </c>
      <c r="C173" s="107" t="s">
        <v>903</v>
      </c>
      <c r="D173" s="99">
        <v>3</v>
      </c>
      <c r="E173" s="99">
        <v>5</v>
      </c>
      <c r="F173" s="99"/>
      <c r="G173" s="214" t="s">
        <v>904</v>
      </c>
      <c r="H173" s="99">
        <v>310</v>
      </c>
      <c r="I173" s="99">
        <v>3</v>
      </c>
      <c r="J173" s="9"/>
      <c r="K173" s="9"/>
      <c r="L173" s="9"/>
      <c r="M173" s="9"/>
      <c r="N173" s="9"/>
      <c r="O173" s="230" t="s">
        <v>4483</v>
      </c>
      <c r="P173" s="189" t="s">
        <v>4484</v>
      </c>
      <c r="T173" s="229"/>
    </row>
    <row r="174" spans="1:20" ht="22.5" customHeight="1">
      <c r="B174" s="99" t="s">
        <v>85</v>
      </c>
      <c r="C174" s="107" t="s">
        <v>905</v>
      </c>
      <c r="D174" s="99">
        <v>3</v>
      </c>
      <c r="E174" s="99">
        <v>5</v>
      </c>
      <c r="F174" s="99">
        <v>3</v>
      </c>
      <c r="G174" s="214" t="s">
        <v>906</v>
      </c>
      <c r="H174" s="99">
        <v>310</v>
      </c>
      <c r="I174" s="175">
        <v>3</v>
      </c>
      <c r="J174" s="9"/>
      <c r="K174" s="9"/>
      <c r="L174" s="9"/>
      <c r="M174" s="9"/>
      <c r="N174" s="9"/>
      <c r="O174" s="230" t="s">
        <v>907</v>
      </c>
      <c r="P174" s="189" t="s">
        <v>4456</v>
      </c>
      <c r="T174" s="229"/>
    </row>
    <row r="175" spans="1:20" ht="22.5" customHeight="1">
      <c r="B175" s="99" t="s">
        <v>85</v>
      </c>
      <c r="C175" s="107" t="s">
        <v>908</v>
      </c>
      <c r="D175" s="99">
        <v>3</v>
      </c>
      <c r="E175" s="99">
        <v>5</v>
      </c>
      <c r="F175" s="99"/>
      <c r="G175" s="214" t="s">
        <v>909</v>
      </c>
      <c r="H175" s="99">
        <v>310</v>
      </c>
      <c r="I175" s="99">
        <v>2</v>
      </c>
      <c r="J175" s="9"/>
      <c r="K175" s="9"/>
      <c r="L175" s="9"/>
      <c r="M175" s="9"/>
      <c r="N175" s="9"/>
      <c r="O175" s="230" t="s">
        <v>4455</v>
      </c>
      <c r="P175" s="189" t="s">
        <v>4388</v>
      </c>
      <c r="T175" s="229"/>
    </row>
    <row r="176" spans="1:20" ht="22.5" customHeight="1">
      <c r="A176" s="99" t="s">
        <v>27</v>
      </c>
      <c r="B176" s="99" t="s">
        <v>85</v>
      </c>
      <c r="C176" s="107" t="s">
        <v>910</v>
      </c>
      <c r="D176" s="99">
        <v>3</v>
      </c>
      <c r="E176" s="99">
        <v>5</v>
      </c>
      <c r="F176" s="99"/>
      <c r="G176" s="214" t="s">
        <v>911</v>
      </c>
      <c r="H176" s="99">
        <v>310</v>
      </c>
      <c r="I176" s="175">
        <v>5</v>
      </c>
      <c r="J176" s="9"/>
      <c r="K176" s="9"/>
      <c r="L176" s="9"/>
      <c r="M176" s="9"/>
      <c r="N176" s="9"/>
      <c r="O176" s="230" t="s">
        <v>4485</v>
      </c>
      <c r="P176" s="189" t="s">
        <v>4486</v>
      </c>
      <c r="T176" s="212" t="s">
        <v>4487</v>
      </c>
    </row>
    <row r="177" spans="1:20" ht="22.5" customHeight="1">
      <c r="A177" s="99" t="s">
        <v>27</v>
      </c>
      <c r="B177" s="99" t="s">
        <v>85</v>
      </c>
      <c r="C177" s="107" t="s">
        <v>912</v>
      </c>
      <c r="D177" s="99">
        <v>3</v>
      </c>
      <c r="E177" s="99">
        <v>5</v>
      </c>
      <c r="F177" s="99"/>
      <c r="G177" s="214" t="s">
        <v>913</v>
      </c>
      <c r="H177" s="99">
        <v>310</v>
      </c>
      <c r="I177" s="99">
        <v>4</v>
      </c>
      <c r="J177" s="9"/>
      <c r="K177" s="9"/>
      <c r="L177" s="9"/>
      <c r="M177" s="9"/>
      <c r="N177" s="9"/>
      <c r="O177" s="230" t="s">
        <v>4374</v>
      </c>
      <c r="P177" s="189" t="s">
        <v>4488</v>
      </c>
      <c r="T177" s="212" t="s">
        <v>4489</v>
      </c>
    </row>
    <row r="178" spans="1:20" ht="22.5" customHeight="1">
      <c r="A178" s="99" t="s">
        <v>4675</v>
      </c>
      <c r="B178" s="99" t="s">
        <v>4672</v>
      </c>
      <c r="C178" s="107" t="s">
        <v>4676</v>
      </c>
      <c r="D178" s="99">
        <v>3</v>
      </c>
      <c r="E178" s="99">
        <v>5</v>
      </c>
      <c r="F178" s="99"/>
      <c r="G178" s="214" t="s">
        <v>6628</v>
      </c>
      <c r="H178" s="99">
        <v>310</v>
      </c>
      <c r="I178" s="99">
        <v>4</v>
      </c>
      <c r="J178" s="9"/>
      <c r="K178" s="9"/>
      <c r="L178" s="9"/>
      <c r="M178" s="9"/>
      <c r="N178" s="9"/>
      <c r="O178" s="230" t="s">
        <v>127</v>
      </c>
      <c r="P178" s="189" t="s">
        <v>4490</v>
      </c>
      <c r="Q178" s="212" t="s">
        <v>238</v>
      </c>
      <c r="T178" s="229"/>
    </row>
    <row r="179" spans="1:20" ht="22.5" customHeight="1">
      <c r="A179" s="99" t="s">
        <v>35</v>
      </c>
      <c r="B179" s="99" t="s">
        <v>4667</v>
      </c>
      <c r="C179" s="107" t="s">
        <v>4677</v>
      </c>
      <c r="G179" s="214" t="s">
        <v>6629</v>
      </c>
      <c r="H179" s="99">
        <v>300</v>
      </c>
      <c r="I179" s="99">
        <v>3</v>
      </c>
      <c r="J179" s="9"/>
      <c r="K179" s="9"/>
      <c r="L179" s="9"/>
      <c r="M179" s="9"/>
      <c r="N179" s="9"/>
      <c r="O179" s="107" t="s">
        <v>3741</v>
      </c>
      <c r="P179" s="189" t="s">
        <v>3751</v>
      </c>
      <c r="Q179" s="214" t="s">
        <v>12345</v>
      </c>
      <c r="R179" s="212"/>
      <c r="S179" s="212"/>
      <c r="T179" s="229"/>
    </row>
    <row r="180" spans="1:20" ht="22.5" customHeight="1">
      <c r="A180" s="99" t="s">
        <v>27</v>
      </c>
      <c r="B180" s="99" t="s">
        <v>85</v>
      </c>
      <c r="C180" s="107" t="s">
        <v>914</v>
      </c>
      <c r="D180" s="99">
        <v>3</v>
      </c>
      <c r="E180" s="99">
        <v>5</v>
      </c>
      <c r="F180" s="99"/>
      <c r="G180" s="214" t="s">
        <v>915</v>
      </c>
      <c r="H180" s="99">
        <v>300</v>
      </c>
      <c r="I180" s="99">
        <v>5</v>
      </c>
      <c r="J180" s="9"/>
      <c r="K180" s="9"/>
      <c r="L180" s="9"/>
      <c r="M180" s="9"/>
      <c r="N180" s="9"/>
      <c r="O180" s="230" t="s">
        <v>1411</v>
      </c>
      <c r="P180" s="189" t="s">
        <v>4020</v>
      </c>
      <c r="Q180" s="214" t="s">
        <v>916</v>
      </c>
      <c r="T180" s="229"/>
    </row>
    <row r="181" spans="1:20" ht="22.5" customHeight="1">
      <c r="A181" s="99" t="s">
        <v>35</v>
      </c>
      <c r="B181" s="99" t="s">
        <v>85</v>
      </c>
      <c r="C181" s="107" t="s">
        <v>917</v>
      </c>
      <c r="D181" s="99">
        <v>8</v>
      </c>
      <c r="E181" s="99">
        <v>8</v>
      </c>
      <c r="F181" s="99"/>
      <c r="G181" s="214" t="s">
        <v>6630</v>
      </c>
      <c r="H181" s="99">
        <v>300</v>
      </c>
      <c r="I181" s="175">
        <v>5</v>
      </c>
      <c r="J181" s="9"/>
      <c r="K181" s="9"/>
      <c r="L181" s="9"/>
      <c r="M181" s="9"/>
      <c r="N181" s="9"/>
      <c r="O181" s="230" t="s">
        <v>3678</v>
      </c>
      <c r="P181" s="189" t="s">
        <v>4106</v>
      </c>
      <c r="T181" s="229"/>
    </row>
    <row r="182" spans="1:20" ht="22.5" customHeight="1">
      <c r="A182" s="99" t="s">
        <v>30</v>
      </c>
      <c r="B182" s="99" t="s">
        <v>85</v>
      </c>
      <c r="C182" s="107" t="s">
        <v>4678</v>
      </c>
      <c r="D182" s="99">
        <v>9</v>
      </c>
      <c r="E182" s="99">
        <v>9</v>
      </c>
      <c r="F182" s="99"/>
      <c r="G182" s="214" t="s">
        <v>6631</v>
      </c>
      <c r="H182" s="99">
        <v>300</v>
      </c>
      <c r="I182" s="99">
        <v>5</v>
      </c>
      <c r="J182" s="9"/>
      <c r="K182" s="9"/>
      <c r="L182" s="9"/>
      <c r="M182" s="9"/>
      <c r="N182" s="9"/>
      <c r="O182" s="230" t="s">
        <v>3733</v>
      </c>
      <c r="P182" s="189" t="s">
        <v>4491</v>
      </c>
      <c r="T182" s="229"/>
    </row>
    <row r="183" spans="1:20" ht="22.5" customHeight="1">
      <c r="A183" s="99" t="s">
        <v>34</v>
      </c>
      <c r="B183" s="99" t="s">
        <v>85</v>
      </c>
      <c r="C183" s="107" t="s">
        <v>918</v>
      </c>
      <c r="D183" s="99">
        <v>3</v>
      </c>
      <c r="E183" s="99">
        <v>5</v>
      </c>
      <c r="F183" s="99"/>
      <c r="G183" s="214" t="s">
        <v>6632</v>
      </c>
      <c r="H183" s="99">
        <v>300</v>
      </c>
      <c r="I183" s="175">
        <v>7</v>
      </c>
      <c r="J183" s="9"/>
      <c r="K183" s="9"/>
      <c r="L183" s="9"/>
      <c r="M183" s="9"/>
      <c r="N183" s="9"/>
      <c r="O183" s="230" t="s">
        <v>3691</v>
      </c>
      <c r="P183" s="189" t="s">
        <v>4113</v>
      </c>
      <c r="Q183" s="214" t="s">
        <v>6640</v>
      </c>
      <c r="R183" s="214" t="s">
        <v>919</v>
      </c>
      <c r="S183" s="212"/>
      <c r="T183" s="229"/>
    </row>
    <row r="184" spans="1:20" ht="22.5" customHeight="1">
      <c r="A184" s="99">
        <v>1</v>
      </c>
      <c r="B184" s="99" t="s">
        <v>85</v>
      </c>
      <c r="C184" s="107" t="s">
        <v>920</v>
      </c>
      <c r="D184" s="99">
        <v>9</v>
      </c>
      <c r="E184" s="99">
        <v>9</v>
      </c>
      <c r="F184" s="99">
        <v>9</v>
      </c>
      <c r="G184" s="214" t="s">
        <v>6633</v>
      </c>
      <c r="H184" s="99">
        <v>300</v>
      </c>
      <c r="I184" s="99">
        <v>5</v>
      </c>
      <c r="J184" s="9"/>
      <c r="K184" s="9"/>
      <c r="L184" s="9"/>
      <c r="M184" s="9"/>
      <c r="N184" s="9"/>
      <c r="O184" s="230" t="s">
        <v>4492</v>
      </c>
      <c r="P184" s="189" t="s">
        <v>11912</v>
      </c>
      <c r="Q184" s="214" t="s">
        <v>75</v>
      </c>
      <c r="T184" s="247" t="s">
        <v>4493</v>
      </c>
    </row>
    <row r="185" spans="1:20" ht="22.5" customHeight="1">
      <c r="A185" s="99" t="s">
        <v>4674</v>
      </c>
      <c r="B185" s="99" t="s">
        <v>4672</v>
      </c>
      <c r="C185" s="107" t="s">
        <v>4679</v>
      </c>
      <c r="D185" s="99">
        <v>8</v>
      </c>
      <c r="E185" s="99">
        <v>8</v>
      </c>
      <c r="F185" s="99"/>
      <c r="G185" s="214" t="s">
        <v>12346</v>
      </c>
      <c r="H185" s="99">
        <v>300</v>
      </c>
      <c r="I185" s="99">
        <v>7</v>
      </c>
      <c r="J185" s="9"/>
      <c r="K185" s="9"/>
      <c r="L185" s="9"/>
      <c r="M185" s="9"/>
      <c r="N185" s="9"/>
      <c r="O185" s="230" t="s">
        <v>4494</v>
      </c>
      <c r="P185" s="189" t="s">
        <v>4495</v>
      </c>
      <c r="Q185" s="212"/>
      <c r="T185" s="229"/>
    </row>
    <row r="186" spans="1:20" ht="22.5" customHeight="1">
      <c r="A186" s="99" t="s">
        <v>73</v>
      </c>
      <c r="B186" s="99" t="s">
        <v>3667</v>
      </c>
      <c r="C186" s="107" t="s">
        <v>4680</v>
      </c>
      <c r="D186" s="99">
        <v>9</v>
      </c>
      <c r="E186" s="99">
        <v>9</v>
      </c>
      <c r="F186" s="99"/>
      <c r="G186" s="212" t="s">
        <v>6634</v>
      </c>
      <c r="H186" s="99">
        <v>300</v>
      </c>
      <c r="I186" s="99">
        <v>2</v>
      </c>
      <c r="J186" s="9"/>
      <c r="K186" s="9"/>
      <c r="L186" s="9"/>
      <c r="M186" s="9"/>
      <c r="N186" s="9"/>
      <c r="O186" s="230" t="s">
        <v>4496</v>
      </c>
      <c r="P186" s="189" t="s">
        <v>4497</v>
      </c>
      <c r="Q186" s="214" t="s">
        <v>13164</v>
      </c>
      <c r="T186" s="229"/>
    </row>
    <row r="187" spans="1:20" ht="22.5" customHeight="1">
      <c r="A187" s="99" t="s">
        <v>12042</v>
      </c>
      <c r="B187" s="99" t="s">
        <v>12101</v>
      </c>
      <c r="C187" s="107" t="s">
        <v>12158</v>
      </c>
      <c r="D187" s="99">
        <v>9</v>
      </c>
      <c r="E187" s="99">
        <v>9</v>
      </c>
      <c r="G187" s="222" t="s">
        <v>12157</v>
      </c>
      <c r="H187" s="99">
        <v>300</v>
      </c>
      <c r="I187" s="99">
        <v>5</v>
      </c>
      <c r="O187" s="230" t="s">
        <v>12124</v>
      </c>
      <c r="P187" s="189" t="s">
        <v>12159</v>
      </c>
      <c r="Q187" s="212" t="s">
        <v>124</v>
      </c>
      <c r="T187" s="229"/>
    </row>
    <row r="188" spans="1:20" ht="22.5" customHeight="1">
      <c r="A188" s="99">
        <v>1</v>
      </c>
      <c r="B188" s="99" t="s">
        <v>85</v>
      </c>
      <c r="C188" s="107" t="s">
        <v>921</v>
      </c>
      <c r="D188" s="99">
        <v>3</v>
      </c>
      <c r="E188" s="99">
        <v>5</v>
      </c>
      <c r="F188" s="99">
        <v>3</v>
      </c>
      <c r="G188" s="214" t="s">
        <v>922</v>
      </c>
      <c r="H188" s="99">
        <v>290</v>
      </c>
      <c r="I188" s="175">
        <v>3</v>
      </c>
      <c r="J188" s="9"/>
      <c r="K188" s="9"/>
      <c r="L188" s="9"/>
      <c r="M188" s="9"/>
      <c r="N188" s="9"/>
      <c r="O188" s="230" t="s">
        <v>1411</v>
      </c>
      <c r="P188" s="189" t="s">
        <v>3563</v>
      </c>
      <c r="T188" s="229"/>
    </row>
    <row r="189" spans="1:20" ht="22.5" customHeight="1">
      <c r="A189" s="99">
        <v>1</v>
      </c>
      <c r="B189" s="99" t="s">
        <v>85</v>
      </c>
      <c r="C189" s="107" t="s">
        <v>923</v>
      </c>
      <c r="D189" s="99">
        <v>3</v>
      </c>
      <c r="E189" s="99">
        <v>5</v>
      </c>
      <c r="F189" s="99">
        <v>3</v>
      </c>
      <c r="G189" s="214" t="s">
        <v>886</v>
      </c>
      <c r="H189" s="99">
        <v>290</v>
      </c>
      <c r="I189" s="99">
        <v>5</v>
      </c>
      <c r="J189" s="9"/>
      <c r="K189" s="9"/>
      <c r="L189" s="9"/>
      <c r="M189" s="9"/>
      <c r="N189" s="9"/>
      <c r="O189" s="230" t="s">
        <v>128</v>
      </c>
      <c r="P189" s="189" t="s">
        <v>3563</v>
      </c>
      <c r="T189" s="229"/>
    </row>
    <row r="190" spans="1:20" ht="22.5" customHeight="1">
      <c r="A190" s="99" t="s">
        <v>69</v>
      </c>
      <c r="B190" s="99" t="s">
        <v>85</v>
      </c>
      <c r="C190" s="107" t="s">
        <v>4681</v>
      </c>
      <c r="D190" s="99">
        <v>2</v>
      </c>
      <c r="E190" s="99">
        <v>4</v>
      </c>
      <c r="F190" s="99"/>
      <c r="G190" s="251" t="s">
        <v>6635</v>
      </c>
      <c r="H190" s="99">
        <v>290</v>
      </c>
      <c r="I190" s="175">
        <v>6</v>
      </c>
      <c r="J190" s="9"/>
      <c r="K190" s="9"/>
      <c r="L190" s="9"/>
      <c r="M190" s="9"/>
      <c r="N190" s="9"/>
      <c r="O190" s="230" t="s">
        <v>3691</v>
      </c>
      <c r="P190" s="189" t="s">
        <v>4498</v>
      </c>
      <c r="Q190" s="214" t="s">
        <v>12347</v>
      </c>
      <c r="T190" s="229"/>
    </row>
    <row r="191" spans="1:20" ht="22.5" customHeight="1">
      <c r="A191" s="99">
        <v>1</v>
      </c>
      <c r="B191" s="99" t="s">
        <v>85</v>
      </c>
      <c r="C191" s="107" t="s">
        <v>924</v>
      </c>
      <c r="D191" s="99">
        <v>8</v>
      </c>
      <c r="E191" s="99">
        <v>8</v>
      </c>
      <c r="F191" s="99">
        <v>8</v>
      </c>
      <c r="G191" s="214" t="s">
        <v>6636</v>
      </c>
      <c r="H191" s="99">
        <v>290</v>
      </c>
      <c r="I191" s="99">
        <v>2</v>
      </c>
      <c r="J191" s="9"/>
      <c r="K191" s="9"/>
      <c r="L191" s="9"/>
      <c r="M191" s="9"/>
      <c r="N191" s="9"/>
      <c r="O191" s="230" t="s">
        <v>4031</v>
      </c>
      <c r="P191" s="189" t="s">
        <v>4107</v>
      </c>
      <c r="T191" s="247" t="s">
        <v>925</v>
      </c>
    </row>
    <row r="192" spans="1:20" ht="22.5" customHeight="1">
      <c r="B192" s="99" t="s">
        <v>85</v>
      </c>
      <c r="C192" s="107" t="s">
        <v>926</v>
      </c>
      <c r="D192" s="99">
        <v>3</v>
      </c>
      <c r="E192" s="99">
        <v>5</v>
      </c>
      <c r="F192" s="99"/>
      <c r="G192" s="214" t="s">
        <v>927</v>
      </c>
      <c r="H192" s="99">
        <v>290</v>
      </c>
      <c r="I192" s="175">
        <v>2</v>
      </c>
      <c r="J192" s="9"/>
      <c r="K192" s="9"/>
      <c r="L192" s="9"/>
      <c r="M192" s="9"/>
      <c r="N192" s="9"/>
      <c r="O192" s="230" t="s">
        <v>4499</v>
      </c>
      <c r="P192" s="189" t="s">
        <v>4500</v>
      </c>
      <c r="T192" s="229"/>
    </row>
    <row r="193" spans="1:20" ht="22.5" customHeight="1">
      <c r="B193" s="99" t="s">
        <v>85</v>
      </c>
      <c r="C193" s="107" t="s">
        <v>928</v>
      </c>
      <c r="D193" s="99">
        <v>3</v>
      </c>
      <c r="E193" s="99">
        <v>5</v>
      </c>
      <c r="F193" s="99"/>
      <c r="G193" s="214" t="s">
        <v>929</v>
      </c>
      <c r="H193" s="99">
        <v>290</v>
      </c>
      <c r="I193" s="99">
        <v>4</v>
      </c>
      <c r="J193" s="9"/>
      <c r="K193" s="9"/>
      <c r="L193" s="9"/>
      <c r="M193" s="9"/>
      <c r="N193" s="9"/>
      <c r="O193" s="230" t="s">
        <v>3686</v>
      </c>
      <c r="P193" s="189" t="s">
        <v>4501</v>
      </c>
      <c r="Q193" s="214" t="s">
        <v>930</v>
      </c>
      <c r="T193" s="229"/>
    </row>
    <row r="194" spans="1:20" ht="22.5" customHeight="1">
      <c r="A194" s="99" t="s">
        <v>34</v>
      </c>
      <c r="B194" s="99" t="s">
        <v>85</v>
      </c>
      <c r="C194" s="107" t="s">
        <v>931</v>
      </c>
      <c r="D194" s="99">
        <v>2</v>
      </c>
      <c r="E194" s="99">
        <v>4</v>
      </c>
      <c r="F194" s="99"/>
      <c r="G194" s="214" t="s">
        <v>6637</v>
      </c>
      <c r="H194" s="99">
        <v>290</v>
      </c>
      <c r="I194" s="175">
        <v>7</v>
      </c>
      <c r="J194" s="9"/>
      <c r="K194" s="9"/>
      <c r="L194" s="9"/>
      <c r="M194" s="9"/>
      <c r="N194" s="9"/>
      <c r="O194" s="230" t="s">
        <v>3691</v>
      </c>
      <c r="P194" s="189" t="s">
        <v>4502</v>
      </c>
      <c r="T194" s="229"/>
    </row>
    <row r="195" spans="1:20" ht="22.5" customHeight="1">
      <c r="A195" s="99" t="s">
        <v>6263</v>
      </c>
      <c r="B195" s="99" t="s">
        <v>6333</v>
      </c>
      <c r="C195" s="107" t="s">
        <v>6332</v>
      </c>
      <c r="D195" s="99">
        <v>9</v>
      </c>
      <c r="E195" s="99">
        <v>9</v>
      </c>
      <c r="F195" s="99"/>
      <c r="G195" s="222" t="s">
        <v>12784</v>
      </c>
      <c r="H195" s="99">
        <v>290</v>
      </c>
      <c r="I195" s="99">
        <v>6</v>
      </c>
      <c r="J195" s="9"/>
      <c r="K195" s="9"/>
      <c r="L195" s="9"/>
      <c r="M195" s="9"/>
      <c r="N195" s="9"/>
      <c r="O195" s="268" t="s">
        <v>6331</v>
      </c>
      <c r="P195" s="189" t="s">
        <v>6266</v>
      </c>
      <c r="Q195" s="212"/>
      <c r="T195" s="229"/>
    </row>
    <row r="196" spans="1:20" ht="22.5" customHeight="1">
      <c r="A196" s="99">
        <v>3</v>
      </c>
      <c r="B196" s="99" t="s">
        <v>85</v>
      </c>
      <c r="C196" s="107" t="s">
        <v>932</v>
      </c>
      <c r="D196" s="99">
        <v>3</v>
      </c>
      <c r="E196" s="99">
        <v>5</v>
      </c>
      <c r="F196" s="99"/>
      <c r="G196" s="214" t="s">
        <v>933</v>
      </c>
      <c r="H196" s="99">
        <v>280</v>
      </c>
      <c r="I196" s="99">
        <v>5</v>
      </c>
      <c r="J196" s="9"/>
      <c r="K196" s="9"/>
      <c r="L196" s="9"/>
      <c r="M196" s="9"/>
      <c r="N196" s="9"/>
      <c r="O196" s="230" t="s">
        <v>3674</v>
      </c>
      <c r="P196" s="189" t="s">
        <v>3680</v>
      </c>
      <c r="Q196" s="214" t="s">
        <v>160</v>
      </c>
      <c r="T196" s="229"/>
    </row>
    <row r="197" spans="1:20" ht="22.5" customHeight="1">
      <c r="A197" s="99">
        <v>2</v>
      </c>
      <c r="B197" s="99" t="s">
        <v>85</v>
      </c>
      <c r="C197" s="107" t="s">
        <v>934</v>
      </c>
      <c r="D197" s="99">
        <v>3</v>
      </c>
      <c r="E197" s="99">
        <v>5</v>
      </c>
      <c r="F197" s="99"/>
      <c r="G197" s="214" t="s">
        <v>935</v>
      </c>
      <c r="H197" s="99">
        <v>280</v>
      </c>
      <c r="I197" s="175">
        <v>5</v>
      </c>
      <c r="J197" s="9"/>
      <c r="K197" s="9"/>
      <c r="L197" s="9"/>
      <c r="M197" s="9"/>
      <c r="N197" s="9"/>
      <c r="O197" s="230" t="s">
        <v>3674</v>
      </c>
      <c r="P197" s="189" t="s">
        <v>3680</v>
      </c>
      <c r="Q197" s="214" t="s">
        <v>160</v>
      </c>
      <c r="R197" s="212" t="s">
        <v>3406</v>
      </c>
      <c r="T197" s="229"/>
    </row>
    <row r="198" spans="1:20" ht="22.5" customHeight="1">
      <c r="B198" s="99" t="s">
        <v>85</v>
      </c>
      <c r="C198" s="107" t="s">
        <v>936</v>
      </c>
      <c r="D198" s="99">
        <v>3</v>
      </c>
      <c r="E198" s="99">
        <v>5</v>
      </c>
      <c r="F198" s="99"/>
      <c r="G198" s="214" t="s">
        <v>937</v>
      </c>
      <c r="H198" s="99">
        <v>280</v>
      </c>
      <c r="I198" s="99">
        <v>2</v>
      </c>
      <c r="J198" s="9"/>
      <c r="K198" s="9"/>
      <c r="L198" s="9"/>
      <c r="M198" s="9"/>
      <c r="N198" s="9"/>
      <c r="O198" s="230" t="s">
        <v>938</v>
      </c>
      <c r="P198" s="189" t="s">
        <v>4503</v>
      </c>
      <c r="T198" s="229"/>
    </row>
    <row r="199" spans="1:20" ht="22.5" customHeight="1">
      <c r="A199" s="99">
        <v>2</v>
      </c>
      <c r="B199" s="99" t="s">
        <v>85</v>
      </c>
      <c r="C199" s="107" t="s">
        <v>939</v>
      </c>
      <c r="D199" s="99">
        <v>3</v>
      </c>
      <c r="E199" s="99">
        <v>5</v>
      </c>
      <c r="F199" s="99"/>
      <c r="G199" s="214" t="s">
        <v>897</v>
      </c>
      <c r="H199" s="99">
        <v>280</v>
      </c>
      <c r="I199" s="175">
        <v>6</v>
      </c>
      <c r="J199" s="9"/>
      <c r="K199" s="9"/>
      <c r="L199" s="9"/>
      <c r="M199" s="9"/>
      <c r="N199" s="9"/>
      <c r="O199" s="230" t="s">
        <v>4504</v>
      </c>
      <c r="P199" s="189" t="s">
        <v>4505</v>
      </c>
      <c r="Q199" s="214" t="s">
        <v>160</v>
      </c>
      <c r="T199" s="229"/>
    </row>
    <row r="200" spans="1:20" ht="22.5" customHeight="1">
      <c r="A200" s="99" t="s">
        <v>69</v>
      </c>
      <c r="B200" s="99" t="s">
        <v>3666</v>
      </c>
      <c r="C200" s="107" t="s">
        <v>4682</v>
      </c>
      <c r="G200" s="214" t="s">
        <v>6638</v>
      </c>
      <c r="H200" s="99">
        <v>280</v>
      </c>
      <c r="I200" s="99">
        <v>3</v>
      </c>
      <c r="J200" s="9"/>
      <c r="K200" s="9"/>
      <c r="L200" s="9"/>
      <c r="M200" s="9"/>
      <c r="N200" s="9"/>
      <c r="O200" s="107" t="s">
        <v>4506</v>
      </c>
      <c r="P200" s="189" t="s">
        <v>4507</v>
      </c>
      <c r="T200" s="229"/>
    </row>
    <row r="201" spans="1:20" ht="22.5" customHeight="1">
      <c r="A201" s="99">
        <v>2</v>
      </c>
      <c r="B201" s="99" t="s">
        <v>85</v>
      </c>
      <c r="C201" s="107" t="s">
        <v>940</v>
      </c>
      <c r="D201" s="99">
        <v>3</v>
      </c>
      <c r="E201" s="99">
        <v>5</v>
      </c>
      <c r="F201" s="99"/>
      <c r="G201" s="214" t="s">
        <v>896</v>
      </c>
      <c r="H201" s="99">
        <v>280</v>
      </c>
      <c r="I201" s="175">
        <v>6</v>
      </c>
      <c r="J201" s="9"/>
      <c r="K201" s="9"/>
      <c r="L201" s="9"/>
      <c r="M201" s="9"/>
      <c r="N201" s="9"/>
      <c r="O201" s="230" t="s">
        <v>4504</v>
      </c>
      <c r="P201" s="189" t="s">
        <v>4505</v>
      </c>
      <c r="Q201" s="214" t="s">
        <v>160</v>
      </c>
      <c r="T201" s="229"/>
    </row>
    <row r="202" spans="1:20" ht="22.5" customHeight="1">
      <c r="A202" s="99" t="s">
        <v>90</v>
      </c>
      <c r="B202" s="99" t="s">
        <v>3660</v>
      </c>
      <c r="C202" s="107" t="s">
        <v>4683</v>
      </c>
      <c r="D202" s="99">
        <v>9</v>
      </c>
      <c r="E202" s="99">
        <v>9</v>
      </c>
      <c r="F202" s="99"/>
      <c r="G202" s="212" t="s">
        <v>12785</v>
      </c>
      <c r="H202" s="99">
        <v>280</v>
      </c>
      <c r="I202" s="99">
        <v>6</v>
      </c>
      <c r="J202" s="9"/>
      <c r="K202" s="9"/>
      <c r="L202" s="9"/>
      <c r="M202" s="9"/>
      <c r="N202" s="9"/>
      <c r="O202" s="268" t="s">
        <v>4508</v>
      </c>
      <c r="P202" s="189" t="s">
        <v>4509</v>
      </c>
      <c r="Q202" s="212"/>
      <c r="T202" s="229"/>
    </row>
    <row r="203" spans="1:20" ht="22.5" customHeight="1">
      <c r="A203" s="99" t="s">
        <v>11148</v>
      </c>
      <c r="B203" s="99" t="s">
        <v>11174</v>
      </c>
      <c r="C203" s="107" t="s">
        <v>11185</v>
      </c>
      <c r="D203" s="99">
        <v>3</v>
      </c>
      <c r="E203" s="99">
        <v>4</v>
      </c>
      <c r="F203" s="99"/>
      <c r="G203" s="212" t="s">
        <v>11184</v>
      </c>
      <c r="H203" s="99">
        <v>280</v>
      </c>
      <c r="I203" s="99">
        <v>4</v>
      </c>
      <c r="J203" s="3"/>
      <c r="K203" s="3"/>
      <c r="L203" s="3"/>
      <c r="M203" s="3"/>
      <c r="N203" s="3"/>
      <c r="O203" s="230" t="s">
        <v>11186</v>
      </c>
      <c r="P203" s="189" t="s">
        <v>11187</v>
      </c>
      <c r="Q203" s="338"/>
      <c r="T203" s="229"/>
    </row>
    <row r="204" spans="1:20" ht="22.5" customHeight="1">
      <c r="A204" s="99">
        <v>1</v>
      </c>
      <c r="B204" s="99" t="s">
        <v>85</v>
      </c>
      <c r="C204" s="107" t="s">
        <v>941</v>
      </c>
      <c r="D204" s="99">
        <v>3</v>
      </c>
      <c r="E204" s="99">
        <v>5</v>
      </c>
      <c r="F204" s="99">
        <v>3</v>
      </c>
      <c r="G204" s="214" t="s">
        <v>942</v>
      </c>
      <c r="H204" s="99">
        <v>270</v>
      </c>
      <c r="I204" s="99">
        <v>4</v>
      </c>
      <c r="J204" s="9"/>
      <c r="K204" s="9"/>
      <c r="L204" s="9"/>
      <c r="M204" s="9"/>
      <c r="N204" s="9"/>
      <c r="O204" s="230" t="s">
        <v>123</v>
      </c>
      <c r="P204" s="189" t="s">
        <v>4510</v>
      </c>
      <c r="Q204" s="214" t="s">
        <v>616</v>
      </c>
      <c r="T204" s="229"/>
    </row>
    <row r="205" spans="1:20" ht="22.5" customHeight="1">
      <c r="A205" s="99" t="s">
        <v>11498</v>
      </c>
      <c r="B205" s="99" t="s">
        <v>85</v>
      </c>
      <c r="C205" s="107" t="s">
        <v>11555</v>
      </c>
      <c r="D205" s="99">
        <v>2</v>
      </c>
      <c r="E205" s="99">
        <v>4</v>
      </c>
      <c r="F205" s="99"/>
      <c r="G205" s="212" t="s">
        <v>12786</v>
      </c>
      <c r="H205" s="99">
        <v>270</v>
      </c>
      <c r="I205" s="99">
        <v>5</v>
      </c>
      <c r="J205" s="3"/>
      <c r="K205" s="3"/>
      <c r="L205" s="3"/>
      <c r="M205" s="3"/>
      <c r="N205" s="3"/>
      <c r="O205" s="230" t="s">
        <v>11548</v>
      </c>
      <c r="P205" s="189" t="s">
        <v>130</v>
      </c>
      <c r="Q205" s="338"/>
      <c r="T205" s="229"/>
    </row>
    <row r="206" spans="1:20" ht="22.5" customHeight="1">
      <c r="B206" s="99" t="s">
        <v>85</v>
      </c>
      <c r="C206" s="107" t="s">
        <v>943</v>
      </c>
      <c r="D206" s="99">
        <v>5</v>
      </c>
      <c r="E206" s="99">
        <v>5</v>
      </c>
      <c r="F206" s="99"/>
      <c r="G206" s="214" t="s">
        <v>6639</v>
      </c>
      <c r="H206" s="99">
        <v>260</v>
      </c>
      <c r="I206" s="175">
        <v>3</v>
      </c>
      <c r="J206" s="9"/>
      <c r="K206" s="9"/>
      <c r="L206" s="9"/>
      <c r="M206" s="9"/>
      <c r="N206" s="9"/>
      <c r="O206" s="230" t="s">
        <v>4511</v>
      </c>
      <c r="P206" s="189" t="s">
        <v>4512</v>
      </c>
      <c r="Q206" s="247" t="s">
        <v>6830</v>
      </c>
      <c r="T206" s="229"/>
    </row>
    <row r="207" spans="1:20" ht="22.5" customHeight="1">
      <c r="A207" s="99" t="s">
        <v>34</v>
      </c>
      <c r="B207" s="99" t="s">
        <v>85</v>
      </c>
      <c r="C207" s="107" t="s">
        <v>944</v>
      </c>
      <c r="D207" s="99">
        <v>2</v>
      </c>
      <c r="E207" s="99">
        <v>4</v>
      </c>
      <c r="F207" s="99"/>
      <c r="G207" s="214" t="s">
        <v>6640</v>
      </c>
      <c r="H207" s="99">
        <v>260</v>
      </c>
      <c r="I207" s="99">
        <v>2</v>
      </c>
      <c r="J207" s="9"/>
      <c r="K207" s="9"/>
      <c r="L207" s="9"/>
      <c r="M207" s="9"/>
      <c r="N207" s="9"/>
      <c r="O207" s="230" t="s">
        <v>4514</v>
      </c>
      <c r="P207" s="189" t="s">
        <v>4515</v>
      </c>
      <c r="T207" s="229"/>
    </row>
    <row r="208" spans="1:20" ht="22.5" customHeight="1">
      <c r="B208" s="99" t="s">
        <v>85</v>
      </c>
      <c r="C208" s="107" t="s">
        <v>945</v>
      </c>
      <c r="D208" s="99">
        <v>5</v>
      </c>
      <c r="E208" s="99">
        <v>5</v>
      </c>
      <c r="F208" s="99">
        <v>5</v>
      </c>
      <c r="G208" s="214" t="s">
        <v>6641</v>
      </c>
      <c r="H208" s="99">
        <v>260</v>
      </c>
      <c r="I208" s="175">
        <v>3</v>
      </c>
      <c r="J208" s="9"/>
      <c r="K208" s="9"/>
      <c r="L208" s="9"/>
      <c r="M208" s="9"/>
      <c r="N208" s="9"/>
      <c r="O208" s="230" t="s">
        <v>127</v>
      </c>
      <c r="P208" s="189" t="s">
        <v>4516</v>
      </c>
      <c r="Q208" s="247" t="s">
        <v>6830</v>
      </c>
      <c r="T208" s="229"/>
    </row>
    <row r="209" spans="1:20" ht="22.5" customHeight="1">
      <c r="A209" s="99" t="s">
        <v>12042</v>
      </c>
      <c r="B209" s="99" t="s">
        <v>12101</v>
      </c>
      <c r="C209" s="295" t="s">
        <v>12155</v>
      </c>
      <c r="D209" s="99">
        <v>8</v>
      </c>
      <c r="E209" s="99">
        <v>8</v>
      </c>
      <c r="F209" s="99"/>
      <c r="G209" s="222" t="s">
        <v>12154</v>
      </c>
      <c r="H209" s="99">
        <v>260</v>
      </c>
      <c r="I209" s="99">
        <v>4</v>
      </c>
      <c r="J209" s="9"/>
      <c r="K209" s="9"/>
      <c r="L209" s="9"/>
      <c r="M209" s="9"/>
      <c r="N209" s="9"/>
      <c r="O209" s="230" t="s">
        <v>12153</v>
      </c>
      <c r="P209" s="189" t="s">
        <v>12156</v>
      </c>
      <c r="Q209" s="212"/>
      <c r="T209" s="229"/>
    </row>
    <row r="210" spans="1:20" ht="22.5" customHeight="1">
      <c r="A210" s="99" t="s">
        <v>157</v>
      </c>
      <c r="B210" s="99" t="s">
        <v>85</v>
      </c>
      <c r="C210" s="107" t="s">
        <v>946</v>
      </c>
      <c r="D210" s="99">
        <v>8</v>
      </c>
      <c r="E210" s="99">
        <v>8</v>
      </c>
      <c r="F210" s="99">
        <v>8</v>
      </c>
      <c r="G210" s="214" t="s">
        <v>6642</v>
      </c>
      <c r="H210" s="99">
        <v>255</v>
      </c>
      <c r="I210" s="99">
        <v>5</v>
      </c>
      <c r="J210" s="9"/>
      <c r="K210" s="9"/>
      <c r="L210" s="9"/>
      <c r="M210" s="9"/>
      <c r="N210" s="9"/>
      <c r="O210" s="230" t="s">
        <v>3674</v>
      </c>
      <c r="P210" s="189" t="s">
        <v>3117</v>
      </c>
      <c r="T210" s="229"/>
    </row>
    <row r="211" spans="1:20" ht="22.5" customHeight="1">
      <c r="B211" s="99" t="s">
        <v>85</v>
      </c>
      <c r="C211" s="107" t="s">
        <v>947</v>
      </c>
      <c r="D211" s="99">
        <v>2</v>
      </c>
      <c r="E211" s="99">
        <v>4</v>
      </c>
      <c r="F211" s="99">
        <v>2</v>
      </c>
      <c r="G211" s="214" t="s">
        <v>948</v>
      </c>
      <c r="H211" s="99">
        <v>250</v>
      </c>
      <c r="I211" s="175">
        <v>3</v>
      </c>
      <c r="J211" s="9"/>
      <c r="K211" s="9"/>
      <c r="L211" s="9"/>
      <c r="M211" s="9"/>
      <c r="N211" s="9"/>
      <c r="O211" s="230" t="s">
        <v>4517</v>
      </c>
      <c r="P211" s="189" t="s">
        <v>4518</v>
      </c>
      <c r="T211" s="229"/>
    </row>
    <row r="212" spans="1:20" ht="22.5" customHeight="1">
      <c r="A212" s="99" t="s">
        <v>90</v>
      </c>
      <c r="B212" s="99" t="s">
        <v>3660</v>
      </c>
      <c r="C212" s="107" t="s">
        <v>4684</v>
      </c>
      <c r="D212" s="99">
        <v>7</v>
      </c>
      <c r="E212" s="99">
        <v>7</v>
      </c>
      <c r="F212" s="99"/>
      <c r="G212" s="212" t="s">
        <v>12787</v>
      </c>
      <c r="H212" s="99">
        <v>250</v>
      </c>
      <c r="I212" s="99">
        <v>5</v>
      </c>
      <c r="J212" s="9"/>
      <c r="K212" s="9"/>
      <c r="L212" s="9"/>
      <c r="M212" s="9"/>
      <c r="N212" s="9"/>
      <c r="O212" s="268" t="s">
        <v>4519</v>
      </c>
      <c r="P212" s="189" t="s">
        <v>4520</v>
      </c>
      <c r="Q212" s="212"/>
      <c r="T212" s="247" t="s">
        <v>4521</v>
      </c>
    </row>
    <row r="213" spans="1:20" ht="22.5" customHeight="1">
      <c r="A213" s="99" t="s">
        <v>73</v>
      </c>
      <c r="B213" s="99" t="s">
        <v>3667</v>
      </c>
      <c r="C213" s="107" t="s">
        <v>6846</v>
      </c>
      <c r="D213" s="99">
        <v>7</v>
      </c>
      <c r="E213" s="99">
        <v>7</v>
      </c>
      <c r="F213" s="99"/>
      <c r="G213" s="252" t="s">
        <v>6643</v>
      </c>
      <c r="H213" s="99">
        <v>250</v>
      </c>
      <c r="I213" s="99">
        <v>2</v>
      </c>
      <c r="J213" s="9"/>
      <c r="K213" s="9"/>
      <c r="L213" s="9"/>
      <c r="M213" s="9"/>
      <c r="N213" s="9"/>
      <c r="O213" s="230" t="s">
        <v>4522</v>
      </c>
      <c r="P213" s="189" t="s">
        <v>4523</v>
      </c>
      <c r="Q213" s="247" t="s">
        <v>11111</v>
      </c>
      <c r="T213" s="229"/>
    </row>
    <row r="214" spans="1:20" ht="22.5" customHeight="1">
      <c r="B214" s="99" t="s">
        <v>85</v>
      </c>
      <c r="C214" s="107" t="s">
        <v>4685</v>
      </c>
      <c r="D214" s="99">
        <v>8</v>
      </c>
      <c r="E214" s="99">
        <v>8</v>
      </c>
      <c r="F214" s="99">
        <v>8</v>
      </c>
      <c r="G214" s="214" t="s">
        <v>6644</v>
      </c>
      <c r="H214" s="99">
        <v>245</v>
      </c>
      <c r="I214" s="99">
        <v>3</v>
      </c>
      <c r="J214" s="9"/>
      <c r="K214" s="9"/>
      <c r="L214" s="9"/>
      <c r="M214" s="9"/>
      <c r="N214" s="9"/>
      <c r="O214" s="230" t="s">
        <v>4524</v>
      </c>
      <c r="P214" s="189" t="s">
        <v>4423</v>
      </c>
      <c r="T214" s="229"/>
    </row>
    <row r="215" spans="1:20" ht="22.5" customHeight="1">
      <c r="A215" s="99" t="s">
        <v>37</v>
      </c>
      <c r="B215" s="99" t="s">
        <v>4257</v>
      </c>
      <c r="C215" s="107" t="s">
        <v>949</v>
      </c>
      <c r="D215" s="99"/>
      <c r="E215" s="99"/>
      <c r="F215" s="99"/>
      <c r="G215" s="214" t="s">
        <v>6645</v>
      </c>
      <c r="H215" s="99">
        <v>240</v>
      </c>
      <c r="I215" s="175">
        <v>3</v>
      </c>
      <c r="J215" s="9"/>
      <c r="K215" s="9"/>
      <c r="L215" s="9"/>
      <c r="M215" s="9"/>
      <c r="N215" s="9"/>
      <c r="O215" s="107" t="s">
        <v>4392</v>
      </c>
      <c r="P215" s="189" t="s">
        <v>4525</v>
      </c>
      <c r="Q215" s="228" t="s">
        <v>6831</v>
      </c>
      <c r="R215" s="240"/>
      <c r="S215" s="240"/>
      <c r="T215" s="240"/>
    </row>
    <row r="216" spans="1:20" ht="22.5" customHeight="1">
      <c r="A216" s="99" t="s">
        <v>69</v>
      </c>
      <c r="B216" s="99" t="s">
        <v>85</v>
      </c>
      <c r="C216" s="107" t="s">
        <v>4686</v>
      </c>
      <c r="G216" s="214" t="s">
        <v>6646</v>
      </c>
      <c r="H216" s="99">
        <v>240</v>
      </c>
      <c r="I216" s="99">
        <v>1</v>
      </c>
      <c r="J216" s="9"/>
      <c r="K216" s="9"/>
      <c r="L216" s="9"/>
      <c r="M216" s="9"/>
      <c r="N216" s="9"/>
      <c r="O216" s="107" t="s">
        <v>4392</v>
      </c>
      <c r="P216" s="189" t="s">
        <v>4479</v>
      </c>
      <c r="T216" s="229"/>
    </row>
    <row r="217" spans="1:20" ht="22.5" customHeight="1">
      <c r="A217" s="99" t="s">
        <v>34</v>
      </c>
      <c r="B217" s="99" t="s">
        <v>85</v>
      </c>
      <c r="C217" s="107" t="s">
        <v>950</v>
      </c>
      <c r="D217" s="99">
        <v>2</v>
      </c>
      <c r="E217" s="99">
        <v>4</v>
      </c>
      <c r="F217" s="99"/>
      <c r="G217" s="214" t="s">
        <v>6647</v>
      </c>
      <c r="H217" s="99">
        <v>240</v>
      </c>
      <c r="I217" s="99">
        <v>6</v>
      </c>
      <c r="J217" s="9"/>
      <c r="K217" s="9"/>
      <c r="L217" s="9"/>
      <c r="M217" s="9"/>
      <c r="N217" s="9"/>
      <c r="O217" s="230" t="s">
        <v>4389</v>
      </c>
      <c r="P217" s="189" t="s">
        <v>4482</v>
      </c>
      <c r="T217" s="229"/>
    </row>
    <row r="218" spans="1:20" ht="22.5" customHeight="1">
      <c r="A218" s="99">
        <v>3</v>
      </c>
      <c r="B218" s="99" t="s">
        <v>85</v>
      </c>
      <c r="C218" s="107" t="s">
        <v>951</v>
      </c>
      <c r="D218" s="99">
        <v>7</v>
      </c>
      <c r="E218" s="99">
        <v>7</v>
      </c>
      <c r="F218" s="99">
        <v>7</v>
      </c>
      <c r="G218" s="214" t="s">
        <v>12348</v>
      </c>
      <c r="H218" s="99">
        <v>240</v>
      </c>
      <c r="I218" s="175">
        <v>5</v>
      </c>
      <c r="J218" s="9"/>
      <c r="K218" s="9"/>
      <c r="L218" s="9"/>
      <c r="M218" s="9"/>
      <c r="N218" s="9"/>
      <c r="O218" s="230" t="s">
        <v>4388</v>
      </c>
      <c r="P218" s="189" t="s">
        <v>4373</v>
      </c>
      <c r="T218" s="229"/>
    </row>
    <row r="219" spans="1:20" ht="22.5" customHeight="1">
      <c r="A219" s="99" t="s">
        <v>30</v>
      </c>
      <c r="B219" s="99" t="s">
        <v>85</v>
      </c>
      <c r="C219" s="107" t="s">
        <v>4687</v>
      </c>
      <c r="D219" s="99">
        <v>2</v>
      </c>
      <c r="E219" s="99">
        <v>4</v>
      </c>
      <c r="F219" s="99"/>
      <c r="G219" s="214" t="s">
        <v>6648</v>
      </c>
      <c r="H219" s="99">
        <v>240</v>
      </c>
      <c r="I219" s="99">
        <v>5</v>
      </c>
      <c r="J219" s="9"/>
      <c r="K219" s="9"/>
      <c r="L219" s="9"/>
      <c r="M219" s="9"/>
      <c r="N219" s="9"/>
      <c r="O219" s="230" t="s">
        <v>4389</v>
      </c>
      <c r="P219" s="189" t="s">
        <v>4526</v>
      </c>
      <c r="T219" s="229"/>
    </row>
    <row r="220" spans="1:20" ht="22.5" customHeight="1">
      <c r="A220" s="99" t="s">
        <v>90</v>
      </c>
      <c r="B220" s="99" t="s">
        <v>3660</v>
      </c>
      <c r="C220" s="107" t="s">
        <v>4688</v>
      </c>
      <c r="D220" s="99">
        <v>8</v>
      </c>
      <c r="E220" s="99">
        <v>8</v>
      </c>
      <c r="F220" s="99"/>
      <c r="G220" s="212" t="s">
        <v>12847</v>
      </c>
      <c r="H220" s="99">
        <v>240</v>
      </c>
      <c r="I220" s="99">
        <v>6</v>
      </c>
      <c r="J220" s="9"/>
      <c r="K220" s="9"/>
      <c r="L220" s="9"/>
      <c r="M220" s="9"/>
      <c r="N220" s="9"/>
      <c r="O220" s="268" t="s">
        <v>4527</v>
      </c>
      <c r="P220" s="189" t="s">
        <v>4528</v>
      </c>
      <c r="Q220" s="212"/>
      <c r="T220" s="229"/>
    </row>
    <row r="221" spans="1:20" ht="22.5" customHeight="1">
      <c r="A221" s="99" t="s">
        <v>11769</v>
      </c>
      <c r="B221" s="99" t="s">
        <v>11773</v>
      </c>
      <c r="C221" s="107" t="s">
        <v>11845</v>
      </c>
      <c r="D221" s="99">
        <v>7</v>
      </c>
      <c r="E221" s="99">
        <v>7</v>
      </c>
      <c r="F221" s="99">
        <v>7</v>
      </c>
      <c r="G221" s="222" t="s">
        <v>11842</v>
      </c>
      <c r="H221" s="99">
        <v>240</v>
      </c>
      <c r="I221" s="99">
        <v>3</v>
      </c>
      <c r="J221" s="9"/>
      <c r="K221" s="9"/>
      <c r="L221" s="9"/>
      <c r="M221" s="9"/>
      <c r="N221" s="9"/>
      <c r="O221" s="230" t="s">
        <v>11843</v>
      </c>
      <c r="P221" s="189" t="s">
        <v>11844</v>
      </c>
      <c r="Q221" s="102" t="s">
        <v>13283</v>
      </c>
      <c r="R221" s="212"/>
      <c r="T221" s="229"/>
    </row>
    <row r="222" spans="1:20" ht="22.5" customHeight="1">
      <c r="A222" s="99" t="s">
        <v>4689</v>
      </c>
      <c r="B222" s="99" t="s">
        <v>85</v>
      </c>
      <c r="C222" s="107" t="s">
        <v>952</v>
      </c>
      <c r="D222" s="99">
        <v>4</v>
      </c>
      <c r="E222" s="99">
        <v>6</v>
      </c>
      <c r="F222" s="99"/>
      <c r="G222" s="251" t="s">
        <v>953</v>
      </c>
      <c r="H222" s="99">
        <v>233</v>
      </c>
      <c r="I222" s="175">
        <v>3</v>
      </c>
      <c r="J222" s="9"/>
      <c r="K222" s="9"/>
      <c r="L222" s="9"/>
      <c r="M222" s="9"/>
      <c r="N222" s="9"/>
      <c r="O222" s="230" t="s">
        <v>4379</v>
      </c>
      <c r="P222" s="189" t="s">
        <v>4529</v>
      </c>
      <c r="Q222" s="251" t="s">
        <v>11509</v>
      </c>
      <c r="T222" s="229"/>
    </row>
    <row r="223" spans="1:20" ht="22.5" customHeight="1">
      <c r="A223" s="99" t="s">
        <v>98</v>
      </c>
      <c r="B223" s="99" t="s">
        <v>85</v>
      </c>
      <c r="C223" s="107" t="s">
        <v>954</v>
      </c>
      <c r="D223" s="99">
        <v>2</v>
      </c>
      <c r="E223" s="99">
        <v>4</v>
      </c>
      <c r="F223" s="99"/>
      <c r="G223" s="214" t="s">
        <v>955</v>
      </c>
      <c r="H223" s="99">
        <v>230</v>
      </c>
      <c r="I223" s="99">
        <v>3</v>
      </c>
      <c r="J223" s="9"/>
      <c r="K223" s="9"/>
      <c r="L223" s="9"/>
      <c r="M223" s="9"/>
      <c r="N223" s="9"/>
      <c r="O223" s="230" t="s">
        <v>4530</v>
      </c>
      <c r="P223" s="189" t="s">
        <v>4531</v>
      </c>
      <c r="Q223" s="214" t="s">
        <v>13165</v>
      </c>
      <c r="T223" s="229"/>
    </row>
    <row r="224" spans="1:20" ht="22.5" customHeight="1">
      <c r="A224" s="99" t="s">
        <v>27</v>
      </c>
      <c r="B224" s="99" t="s">
        <v>85</v>
      </c>
      <c r="C224" s="107" t="s">
        <v>956</v>
      </c>
      <c r="D224" s="99">
        <v>2</v>
      </c>
      <c r="E224" s="99">
        <v>4</v>
      </c>
      <c r="F224" s="99">
        <v>2</v>
      </c>
      <c r="G224" s="214" t="s">
        <v>788</v>
      </c>
      <c r="H224" s="99">
        <v>230</v>
      </c>
      <c r="I224" s="175">
        <v>6</v>
      </c>
      <c r="J224" s="9"/>
      <c r="K224" s="9"/>
      <c r="L224" s="9"/>
      <c r="M224" s="9"/>
      <c r="N224" s="9"/>
      <c r="O224" s="230" t="s">
        <v>4374</v>
      </c>
      <c r="P224" s="189" t="s">
        <v>4532</v>
      </c>
      <c r="T224" s="229"/>
    </row>
    <row r="225" spans="1:20" ht="22.5" customHeight="1">
      <c r="A225" s="99" t="s">
        <v>27</v>
      </c>
      <c r="B225" s="99" t="s">
        <v>85</v>
      </c>
      <c r="C225" s="107" t="s">
        <v>957</v>
      </c>
      <c r="D225" s="99">
        <v>2</v>
      </c>
      <c r="E225" s="99">
        <v>4</v>
      </c>
      <c r="F225" s="99"/>
      <c r="G225" s="214" t="s">
        <v>382</v>
      </c>
      <c r="H225" s="99">
        <v>230</v>
      </c>
      <c r="I225" s="99">
        <v>5</v>
      </c>
      <c r="J225" s="9"/>
      <c r="K225" s="9"/>
      <c r="L225" s="9"/>
      <c r="M225" s="9"/>
      <c r="N225" s="9"/>
      <c r="O225" s="230" t="s">
        <v>4374</v>
      </c>
      <c r="P225" s="189" t="s">
        <v>4533</v>
      </c>
      <c r="T225" s="229"/>
    </row>
    <row r="226" spans="1:20" ht="22.5" customHeight="1">
      <c r="A226" s="99" t="s">
        <v>27</v>
      </c>
      <c r="B226" s="99" t="s">
        <v>85</v>
      </c>
      <c r="C226" s="107" t="s">
        <v>958</v>
      </c>
      <c r="D226" s="99">
        <v>2</v>
      </c>
      <c r="E226" s="99">
        <v>4</v>
      </c>
      <c r="F226" s="99"/>
      <c r="G226" s="214" t="s">
        <v>959</v>
      </c>
      <c r="H226" s="99">
        <v>230</v>
      </c>
      <c r="I226" s="175">
        <v>3</v>
      </c>
      <c r="J226" s="9"/>
      <c r="K226" s="9"/>
      <c r="L226" s="9"/>
      <c r="M226" s="9"/>
      <c r="N226" s="9"/>
      <c r="O226" s="230" t="s">
        <v>135</v>
      </c>
      <c r="P226" s="189" t="s">
        <v>4534</v>
      </c>
      <c r="Q226" s="214" t="s">
        <v>960</v>
      </c>
      <c r="T226" s="229"/>
    </row>
    <row r="227" spans="1:20" ht="22.5" customHeight="1">
      <c r="A227" s="99" t="s">
        <v>4690</v>
      </c>
      <c r="B227" s="99" t="s">
        <v>4691</v>
      </c>
      <c r="C227" s="107" t="s">
        <v>4692</v>
      </c>
      <c r="D227" s="99">
        <v>5</v>
      </c>
      <c r="E227" s="99">
        <v>5</v>
      </c>
      <c r="F227" s="99"/>
      <c r="G227" s="212" t="s">
        <v>12788</v>
      </c>
      <c r="H227" s="99">
        <v>230</v>
      </c>
      <c r="I227" s="99">
        <v>1</v>
      </c>
      <c r="J227" s="9"/>
      <c r="K227" s="9"/>
      <c r="L227" s="9"/>
      <c r="M227" s="9"/>
      <c r="N227" s="9"/>
      <c r="O227" s="268" t="s">
        <v>4535</v>
      </c>
      <c r="P227" s="189" t="s">
        <v>11910</v>
      </c>
      <c r="Q227" s="212"/>
      <c r="T227" s="229"/>
    </row>
    <row r="228" spans="1:20" ht="22.5" customHeight="1">
      <c r="A228" s="99">
        <v>1</v>
      </c>
      <c r="B228" s="99" t="s">
        <v>85</v>
      </c>
      <c r="C228" s="107" t="s">
        <v>961</v>
      </c>
      <c r="D228" s="99">
        <v>7</v>
      </c>
      <c r="E228" s="99">
        <v>7</v>
      </c>
      <c r="F228" s="99">
        <v>7</v>
      </c>
      <c r="G228" s="214" t="s">
        <v>6649</v>
      </c>
      <c r="H228" s="99">
        <v>220</v>
      </c>
      <c r="I228" s="99">
        <v>2</v>
      </c>
      <c r="J228" s="9"/>
      <c r="K228" s="9"/>
      <c r="L228" s="9"/>
      <c r="M228" s="9"/>
      <c r="N228" s="9"/>
      <c r="O228" s="230" t="s">
        <v>4536</v>
      </c>
      <c r="P228" s="189" t="s">
        <v>4537</v>
      </c>
      <c r="T228" s="229"/>
    </row>
    <row r="229" spans="1:20" ht="22.5" customHeight="1">
      <c r="B229" s="99" t="s">
        <v>85</v>
      </c>
      <c r="C229" s="107" t="s">
        <v>962</v>
      </c>
      <c r="D229" s="99">
        <v>2</v>
      </c>
      <c r="E229" s="99">
        <v>4</v>
      </c>
      <c r="F229" s="99">
        <v>2</v>
      </c>
      <c r="G229" s="214" t="s">
        <v>963</v>
      </c>
      <c r="H229" s="99">
        <v>220</v>
      </c>
      <c r="I229" s="175">
        <v>3</v>
      </c>
      <c r="J229" s="9"/>
      <c r="K229" s="9"/>
      <c r="L229" s="9"/>
      <c r="M229" s="9"/>
      <c r="N229" s="9"/>
      <c r="O229" s="230" t="s">
        <v>938</v>
      </c>
      <c r="P229" s="189" t="s">
        <v>4538</v>
      </c>
      <c r="T229" s="229"/>
    </row>
    <row r="230" spans="1:20" ht="22.5" customHeight="1">
      <c r="B230" s="99" t="s">
        <v>85</v>
      </c>
      <c r="C230" s="107" t="s">
        <v>964</v>
      </c>
      <c r="D230" s="99">
        <v>2</v>
      </c>
      <c r="E230" s="99">
        <v>4</v>
      </c>
      <c r="F230" s="99">
        <v>2</v>
      </c>
      <c r="G230" s="214" t="s">
        <v>965</v>
      </c>
      <c r="H230" s="99">
        <v>220</v>
      </c>
      <c r="I230" s="99">
        <v>3</v>
      </c>
      <c r="J230" s="9"/>
      <c r="K230" s="9"/>
      <c r="L230" s="9"/>
      <c r="M230" s="9"/>
      <c r="N230" s="9"/>
      <c r="O230" s="230" t="s">
        <v>4539</v>
      </c>
      <c r="P230" s="189" t="s">
        <v>4540</v>
      </c>
      <c r="T230" s="229"/>
    </row>
    <row r="231" spans="1:20" ht="22.5" customHeight="1">
      <c r="A231" s="99" t="s">
        <v>49</v>
      </c>
      <c r="B231" s="99" t="s">
        <v>85</v>
      </c>
      <c r="C231" s="107" t="s">
        <v>966</v>
      </c>
      <c r="D231" s="99">
        <v>1</v>
      </c>
      <c r="E231" s="99">
        <v>3</v>
      </c>
      <c r="F231" s="99"/>
      <c r="G231" s="214" t="s">
        <v>967</v>
      </c>
      <c r="H231" s="99">
        <v>220</v>
      </c>
      <c r="I231" s="175">
        <v>3</v>
      </c>
      <c r="J231" s="9"/>
      <c r="K231" s="9"/>
      <c r="L231" s="9"/>
      <c r="M231" s="9"/>
      <c r="N231" s="9"/>
      <c r="O231" s="230" t="s">
        <v>117</v>
      </c>
      <c r="P231" s="189" t="s">
        <v>4541</v>
      </c>
      <c r="Q231" s="214" t="s">
        <v>97</v>
      </c>
      <c r="T231" s="229"/>
    </row>
    <row r="232" spans="1:20" ht="22.5" customHeight="1">
      <c r="A232" s="99" t="s">
        <v>27</v>
      </c>
      <c r="B232" s="99" t="s">
        <v>85</v>
      </c>
      <c r="C232" s="107" t="s">
        <v>968</v>
      </c>
      <c r="D232" s="99">
        <v>7</v>
      </c>
      <c r="E232" s="99">
        <v>7</v>
      </c>
      <c r="F232" s="99">
        <v>7</v>
      </c>
      <c r="G232" s="214" t="s">
        <v>6650</v>
      </c>
      <c r="H232" s="99">
        <v>220</v>
      </c>
      <c r="I232" s="99">
        <v>8</v>
      </c>
      <c r="J232" s="9"/>
      <c r="K232" s="9"/>
      <c r="L232" s="9"/>
      <c r="M232" s="9"/>
      <c r="N232" s="9"/>
      <c r="O232" s="230" t="s">
        <v>4542</v>
      </c>
      <c r="P232" s="189" t="s">
        <v>4543</v>
      </c>
      <c r="T232" s="247" t="s">
        <v>4544</v>
      </c>
    </row>
    <row r="233" spans="1:20" ht="22.5" customHeight="1">
      <c r="A233" s="99" t="s">
        <v>27</v>
      </c>
      <c r="B233" s="99" t="s">
        <v>85</v>
      </c>
      <c r="C233" s="107" t="s">
        <v>969</v>
      </c>
      <c r="D233" s="99">
        <v>7</v>
      </c>
      <c r="E233" s="99">
        <v>7</v>
      </c>
      <c r="F233" s="99">
        <v>7</v>
      </c>
      <c r="G233" s="214" t="s">
        <v>6650</v>
      </c>
      <c r="H233" s="99">
        <v>220</v>
      </c>
      <c r="I233" s="175">
        <v>8</v>
      </c>
      <c r="J233" s="9"/>
      <c r="K233" s="9"/>
      <c r="L233" s="9"/>
      <c r="M233" s="9"/>
      <c r="N233" s="9"/>
      <c r="O233" s="230" t="s">
        <v>4542</v>
      </c>
      <c r="P233" s="189" t="s">
        <v>4543</v>
      </c>
      <c r="T233" s="247" t="s">
        <v>4544</v>
      </c>
    </row>
    <row r="234" spans="1:20" ht="22.5" customHeight="1">
      <c r="A234" s="99">
        <v>1</v>
      </c>
      <c r="B234" s="99" t="s">
        <v>85</v>
      </c>
      <c r="C234" s="107" t="s">
        <v>970</v>
      </c>
      <c r="D234" s="99">
        <v>2</v>
      </c>
      <c r="E234" s="99">
        <v>4</v>
      </c>
      <c r="F234" s="99">
        <v>2</v>
      </c>
      <c r="G234" s="214" t="s">
        <v>971</v>
      </c>
      <c r="H234" s="99">
        <v>220</v>
      </c>
      <c r="I234" s="99">
        <v>5</v>
      </c>
      <c r="J234" s="9"/>
      <c r="K234" s="9"/>
      <c r="L234" s="9"/>
      <c r="M234" s="9"/>
      <c r="N234" s="9"/>
      <c r="O234" s="230" t="s">
        <v>128</v>
      </c>
      <c r="P234" s="189" t="s">
        <v>3563</v>
      </c>
      <c r="T234" s="229"/>
    </row>
    <row r="235" spans="1:20" ht="22.5" customHeight="1">
      <c r="A235" s="99" t="s">
        <v>90</v>
      </c>
      <c r="B235" s="99" t="s">
        <v>3660</v>
      </c>
      <c r="C235" s="107" t="s">
        <v>6847</v>
      </c>
      <c r="D235" s="99">
        <v>6</v>
      </c>
      <c r="E235" s="99">
        <v>6</v>
      </c>
      <c r="F235" s="99"/>
      <c r="G235" s="212" t="s">
        <v>12789</v>
      </c>
      <c r="H235" s="99">
        <v>220</v>
      </c>
      <c r="I235" s="99">
        <v>4</v>
      </c>
      <c r="J235" s="9"/>
      <c r="K235" s="9"/>
      <c r="L235" s="9"/>
      <c r="M235" s="9"/>
      <c r="N235" s="9"/>
      <c r="O235" s="268" t="s">
        <v>4545</v>
      </c>
      <c r="P235" s="189" t="s">
        <v>4546</v>
      </c>
      <c r="Q235" s="212"/>
      <c r="T235" s="229"/>
    </row>
    <row r="236" spans="1:20" ht="22.5" customHeight="1">
      <c r="A236" s="99" t="s">
        <v>90</v>
      </c>
      <c r="B236" s="99" t="s">
        <v>3660</v>
      </c>
      <c r="C236" s="107" t="s">
        <v>4693</v>
      </c>
      <c r="D236" s="99">
        <v>6</v>
      </c>
      <c r="E236" s="99">
        <v>6</v>
      </c>
      <c r="F236" s="99"/>
      <c r="G236" s="212" t="s">
        <v>12790</v>
      </c>
      <c r="H236" s="99">
        <v>220</v>
      </c>
      <c r="I236" s="99">
        <v>4</v>
      </c>
      <c r="J236" s="9"/>
      <c r="K236" s="9"/>
      <c r="L236" s="9"/>
      <c r="M236" s="9"/>
      <c r="N236" s="9"/>
      <c r="O236" s="268" t="s">
        <v>4547</v>
      </c>
      <c r="P236" s="189" t="s">
        <v>4548</v>
      </c>
      <c r="Q236" s="212"/>
      <c r="T236" s="229"/>
    </row>
    <row r="237" spans="1:20" ht="22.5" customHeight="1">
      <c r="A237" s="99" t="s">
        <v>4694</v>
      </c>
      <c r="B237" s="99" t="s">
        <v>3660</v>
      </c>
      <c r="C237" s="107" t="s">
        <v>4695</v>
      </c>
      <c r="D237" s="99">
        <v>7</v>
      </c>
      <c r="E237" s="99">
        <v>7</v>
      </c>
      <c r="F237" s="99"/>
      <c r="G237" s="212" t="s">
        <v>12349</v>
      </c>
      <c r="H237" s="99">
        <v>220</v>
      </c>
      <c r="I237" s="99">
        <v>4</v>
      </c>
      <c r="J237" s="9"/>
      <c r="K237" s="9"/>
      <c r="L237" s="9"/>
      <c r="M237" s="9"/>
      <c r="N237" s="9"/>
      <c r="O237" s="268" t="s">
        <v>4549</v>
      </c>
      <c r="P237" s="189" t="s">
        <v>4550</v>
      </c>
      <c r="Q237" s="212"/>
      <c r="T237" s="247" t="s">
        <v>4551</v>
      </c>
    </row>
    <row r="238" spans="1:20" ht="22.5" customHeight="1">
      <c r="B238" s="99" t="s">
        <v>85</v>
      </c>
      <c r="C238" s="107" t="s">
        <v>972</v>
      </c>
      <c r="D238" s="99">
        <v>2</v>
      </c>
      <c r="E238" s="99">
        <v>4</v>
      </c>
      <c r="F238" s="99"/>
      <c r="G238" s="214" t="s">
        <v>973</v>
      </c>
      <c r="H238" s="99">
        <v>210</v>
      </c>
      <c r="I238" s="175">
        <v>3</v>
      </c>
      <c r="J238" s="9"/>
      <c r="K238" s="9"/>
      <c r="L238" s="9"/>
      <c r="M238" s="9"/>
      <c r="N238" s="9"/>
      <c r="O238" s="230" t="s">
        <v>4552</v>
      </c>
      <c r="P238" s="189" t="s">
        <v>4553</v>
      </c>
      <c r="Q238" s="214" t="s">
        <v>178</v>
      </c>
      <c r="T238" s="229"/>
    </row>
    <row r="239" spans="1:20" ht="22.5" customHeight="1">
      <c r="A239" s="177" t="s">
        <v>11418</v>
      </c>
      <c r="B239" s="99" t="s">
        <v>11431</v>
      </c>
      <c r="C239" s="107" t="s">
        <v>11435</v>
      </c>
      <c r="D239" s="99">
        <v>6</v>
      </c>
      <c r="E239" s="99">
        <v>6</v>
      </c>
      <c r="F239" s="99"/>
      <c r="G239" s="214" t="s">
        <v>6651</v>
      </c>
      <c r="H239" s="99">
        <v>210</v>
      </c>
      <c r="I239" s="99">
        <v>7</v>
      </c>
      <c r="J239" s="9"/>
      <c r="K239" s="9"/>
      <c r="L239" s="9"/>
      <c r="M239" s="9"/>
      <c r="N239" s="9"/>
      <c r="O239" s="230" t="s">
        <v>11436</v>
      </c>
      <c r="P239" s="189" t="s">
        <v>11437</v>
      </c>
      <c r="Q239" s="212"/>
      <c r="T239" s="229"/>
    </row>
    <row r="240" spans="1:20" ht="22.5" customHeight="1">
      <c r="A240" s="99">
        <v>1</v>
      </c>
      <c r="B240" s="99" t="s">
        <v>103</v>
      </c>
      <c r="C240" s="107" t="s">
        <v>974</v>
      </c>
      <c r="D240" s="99">
        <v>6</v>
      </c>
      <c r="E240" s="99">
        <v>6</v>
      </c>
      <c r="F240" s="99">
        <v>6</v>
      </c>
      <c r="G240" s="214" t="s">
        <v>6651</v>
      </c>
      <c r="H240" s="99">
        <v>200</v>
      </c>
      <c r="I240" s="99">
        <v>4</v>
      </c>
      <c r="J240" s="9"/>
      <c r="K240" s="9"/>
      <c r="L240" s="9"/>
      <c r="M240" s="9"/>
      <c r="N240" s="9"/>
      <c r="O240" s="230" t="s">
        <v>3263</v>
      </c>
      <c r="P240" s="189" t="s">
        <v>11912</v>
      </c>
      <c r="Q240" s="212" t="s">
        <v>75</v>
      </c>
      <c r="T240" s="229"/>
    </row>
    <row r="241" spans="1:20" ht="22.5" customHeight="1">
      <c r="A241" s="99">
        <v>1</v>
      </c>
      <c r="B241" s="99" t="s">
        <v>103</v>
      </c>
      <c r="C241" s="107" t="s">
        <v>975</v>
      </c>
      <c r="D241" s="99">
        <v>6</v>
      </c>
      <c r="E241" s="99">
        <v>6</v>
      </c>
      <c r="F241" s="99">
        <v>6</v>
      </c>
      <c r="G241" s="214" t="s">
        <v>6651</v>
      </c>
      <c r="H241" s="99">
        <v>200</v>
      </c>
      <c r="I241" s="175">
        <v>1</v>
      </c>
      <c r="J241" s="9"/>
      <c r="K241" s="9"/>
      <c r="L241" s="9"/>
      <c r="M241" s="9"/>
      <c r="N241" s="9"/>
      <c r="O241" s="230" t="s">
        <v>3662</v>
      </c>
      <c r="P241" s="189" t="s">
        <v>4554</v>
      </c>
      <c r="T241" s="229"/>
    </row>
    <row r="242" spans="1:20" ht="22.5" customHeight="1">
      <c r="A242" s="99" t="s">
        <v>157</v>
      </c>
      <c r="B242" s="99" t="s">
        <v>103</v>
      </c>
      <c r="C242" s="107" t="s">
        <v>4696</v>
      </c>
      <c r="D242" s="99">
        <v>6</v>
      </c>
      <c r="E242" s="99">
        <v>6</v>
      </c>
      <c r="F242" s="99">
        <v>6</v>
      </c>
      <c r="G242" s="214" t="s">
        <v>6652</v>
      </c>
      <c r="H242" s="99">
        <v>200</v>
      </c>
      <c r="I242" s="99">
        <v>4</v>
      </c>
      <c r="J242" s="9"/>
      <c r="K242" s="9"/>
      <c r="L242" s="9"/>
      <c r="M242" s="9"/>
      <c r="N242" s="9"/>
      <c r="O242" s="230" t="s">
        <v>123</v>
      </c>
      <c r="P242" s="189" t="s">
        <v>4555</v>
      </c>
      <c r="T242" s="229"/>
    </row>
    <row r="243" spans="1:20" ht="22.5" customHeight="1">
      <c r="B243" s="99" t="s">
        <v>103</v>
      </c>
      <c r="C243" s="107" t="s">
        <v>976</v>
      </c>
      <c r="D243" s="99">
        <v>1</v>
      </c>
      <c r="E243" s="99">
        <v>3</v>
      </c>
      <c r="F243" s="99"/>
      <c r="G243" s="214" t="s">
        <v>977</v>
      </c>
      <c r="H243" s="99">
        <v>190</v>
      </c>
      <c r="I243" s="175">
        <v>2</v>
      </c>
      <c r="J243" s="9"/>
      <c r="K243" s="9"/>
      <c r="L243" s="9"/>
      <c r="M243" s="9"/>
      <c r="N243" s="9"/>
      <c r="O243" s="230" t="s">
        <v>4556</v>
      </c>
      <c r="P243" s="189" t="s">
        <v>4513</v>
      </c>
      <c r="T243" s="229"/>
    </row>
    <row r="244" spans="1:20" ht="22.5" customHeight="1">
      <c r="A244" s="99" t="s">
        <v>73</v>
      </c>
      <c r="B244" s="99" t="s">
        <v>4697</v>
      </c>
      <c r="C244" s="107" t="s">
        <v>4698</v>
      </c>
      <c r="D244" s="99">
        <v>5</v>
      </c>
      <c r="E244" s="99">
        <v>5</v>
      </c>
      <c r="F244" s="99"/>
      <c r="G244" s="214" t="s">
        <v>6653</v>
      </c>
      <c r="H244" s="99">
        <v>190</v>
      </c>
      <c r="I244" s="99">
        <v>2</v>
      </c>
      <c r="J244" s="9"/>
      <c r="K244" s="9"/>
      <c r="L244" s="9"/>
      <c r="M244" s="9"/>
      <c r="N244" s="9"/>
      <c r="O244" s="230" t="s">
        <v>4557</v>
      </c>
      <c r="P244" s="189" t="s">
        <v>4558</v>
      </c>
      <c r="Q244" s="212"/>
      <c r="T244" s="229"/>
    </row>
    <row r="245" spans="1:20" ht="22.5" customHeight="1">
      <c r="B245" s="99" t="s">
        <v>103</v>
      </c>
      <c r="C245" s="107" t="s">
        <v>978</v>
      </c>
      <c r="D245" s="99">
        <v>1</v>
      </c>
      <c r="E245" s="99">
        <v>3</v>
      </c>
      <c r="F245" s="99">
        <v>1</v>
      </c>
      <c r="G245" s="214" t="s">
        <v>979</v>
      </c>
      <c r="H245" s="99">
        <v>180</v>
      </c>
      <c r="I245" s="99">
        <v>2</v>
      </c>
      <c r="J245" s="9"/>
      <c r="K245" s="9"/>
      <c r="L245" s="9"/>
      <c r="M245" s="9"/>
      <c r="N245" s="9"/>
      <c r="O245" s="230" t="s">
        <v>4559</v>
      </c>
      <c r="P245" s="189" t="s">
        <v>4560</v>
      </c>
      <c r="T245" s="229"/>
    </row>
    <row r="246" spans="1:20" ht="22.5" customHeight="1">
      <c r="B246" s="99" t="s">
        <v>103</v>
      </c>
      <c r="C246" s="107" t="s">
        <v>980</v>
      </c>
      <c r="D246" s="99">
        <v>1</v>
      </c>
      <c r="E246" s="99">
        <v>3</v>
      </c>
      <c r="F246" s="99">
        <v>1</v>
      </c>
      <c r="G246" s="214" t="s">
        <v>981</v>
      </c>
      <c r="H246" s="99">
        <v>180</v>
      </c>
      <c r="I246" s="175">
        <v>2</v>
      </c>
      <c r="J246" s="9"/>
      <c r="K246" s="9"/>
      <c r="L246" s="9"/>
      <c r="M246" s="9"/>
      <c r="N246" s="9"/>
      <c r="O246" s="230" t="s">
        <v>4559</v>
      </c>
      <c r="P246" s="189" t="s">
        <v>4561</v>
      </c>
      <c r="T246" s="229"/>
    </row>
    <row r="247" spans="1:20" ht="22.5" customHeight="1">
      <c r="A247" s="99" t="s">
        <v>90</v>
      </c>
      <c r="B247" s="99" t="s">
        <v>4699</v>
      </c>
      <c r="C247" s="107" t="s">
        <v>6848</v>
      </c>
      <c r="D247" s="99">
        <v>6</v>
      </c>
      <c r="E247" s="99">
        <v>6</v>
      </c>
      <c r="F247" s="99"/>
      <c r="G247" s="212" t="s">
        <v>12791</v>
      </c>
      <c r="H247" s="99">
        <v>180</v>
      </c>
      <c r="I247" s="99">
        <v>4</v>
      </c>
      <c r="J247" s="9"/>
      <c r="K247" s="9"/>
      <c r="L247" s="9"/>
      <c r="M247" s="9"/>
      <c r="N247" s="9"/>
      <c r="O247" s="268" t="s">
        <v>4562</v>
      </c>
      <c r="P247" s="189" t="s">
        <v>4563</v>
      </c>
      <c r="Q247" s="212"/>
      <c r="T247" s="229"/>
    </row>
    <row r="248" spans="1:20" ht="22.5" customHeight="1">
      <c r="B248" s="99" t="s">
        <v>103</v>
      </c>
      <c r="C248" s="107" t="s">
        <v>4700</v>
      </c>
      <c r="D248" s="99">
        <v>6</v>
      </c>
      <c r="E248" s="99">
        <v>6</v>
      </c>
      <c r="F248" s="99"/>
      <c r="G248" s="214" t="s">
        <v>6654</v>
      </c>
      <c r="H248" s="99">
        <v>170</v>
      </c>
      <c r="I248" s="99">
        <v>2</v>
      </c>
      <c r="J248" s="9"/>
      <c r="K248" s="9"/>
      <c r="L248" s="9"/>
      <c r="M248" s="9"/>
      <c r="N248" s="9"/>
      <c r="O248" s="230" t="s">
        <v>11622</v>
      </c>
      <c r="P248" s="189" t="s">
        <v>4564</v>
      </c>
      <c r="T248" s="229"/>
    </row>
    <row r="249" spans="1:20" ht="22.5" customHeight="1">
      <c r="B249" s="99" t="s">
        <v>103</v>
      </c>
      <c r="C249" s="107" t="s">
        <v>982</v>
      </c>
      <c r="D249" s="99">
        <v>1</v>
      </c>
      <c r="E249" s="99">
        <v>3</v>
      </c>
      <c r="F249" s="99"/>
      <c r="G249" s="214" t="s">
        <v>982</v>
      </c>
      <c r="H249" s="99">
        <v>170</v>
      </c>
      <c r="I249" s="175">
        <v>3</v>
      </c>
      <c r="J249" s="9"/>
      <c r="K249" s="9"/>
      <c r="L249" s="9"/>
      <c r="M249" s="9"/>
      <c r="N249" s="9"/>
      <c r="O249" s="230" t="s">
        <v>117</v>
      </c>
      <c r="P249" s="189" t="s">
        <v>4565</v>
      </c>
      <c r="Q249" s="214" t="s">
        <v>12350</v>
      </c>
      <c r="T249" s="234" t="s">
        <v>4566</v>
      </c>
    </row>
    <row r="250" spans="1:20" ht="22.5" customHeight="1">
      <c r="A250" s="99">
        <v>3</v>
      </c>
      <c r="B250" s="99" t="s">
        <v>103</v>
      </c>
      <c r="C250" s="107" t="s">
        <v>983</v>
      </c>
      <c r="D250" s="99">
        <v>6</v>
      </c>
      <c r="E250" s="99">
        <v>6</v>
      </c>
      <c r="F250" s="99">
        <v>6</v>
      </c>
      <c r="G250" s="214" t="s">
        <v>6655</v>
      </c>
      <c r="H250" s="99">
        <v>160</v>
      </c>
      <c r="I250" s="99">
        <v>5</v>
      </c>
      <c r="J250" s="9"/>
      <c r="K250" s="9"/>
      <c r="L250" s="9"/>
      <c r="M250" s="9"/>
      <c r="N250" s="9"/>
      <c r="O250" s="230" t="s">
        <v>4567</v>
      </c>
      <c r="P250" s="189" t="s">
        <v>4568</v>
      </c>
      <c r="Q250" s="214" t="s">
        <v>156</v>
      </c>
      <c r="T250" s="229"/>
    </row>
    <row r="251" spans="1:20" ht="22.5" customHeight="1">
      <c r="A251" s="99" t="s">
        <v>30</v>
      </c>
      <c r="B251" s="99" t="s">
        <v>4701</v>
      </c>
      <c r="C251" s="107" t="s">
        <v>4702</v>
      </c>
      <c r="D251" s="99">
        <v>5</v>
      </c>
      <c r="E251" s="99">
        <v>5</v>
      </c>
      <c r="F251" s="99">
        <v>5</v>
      </c>
      <c r="G251" s="214" t="s">
        <v>6653</v>
      </c>
      <c r="H251" s="99">
        <v>160</v>
      </c>
      <c r="I251" s="175">
        <v>1</v>
      </c>
      <c r="J251" s="9"/>
      <c r="K251" s="9"/>
      <c r="L251" s="9"/>
      <c r="M251" s="9"/>
      <c r="N251" s="9"/>
      <c r="O251" s="230" t="s">
        <v>4569</v>
      </c>
      <c r="P251" s="189" t="s">
        <v>4570</v>
      </c>
      <c r="Q251" s="214"/>
      <c r="T251" s="229"/>
    </row>
    <row r="252" spans="1:20" ht="22.5" customHeight="1">
      <c r="A252" s="99" t="s">
        <v>49</v>
      </c>
      <c r="B252" s="99" t="s">
        <v>103</v>
      </c>
      <c r="C252" s="107" t="s">
        <v>984</v>
      </c>
      <c r="D252" s="99">
        <v>6</v>
      </c>
      <c r="E252" s="99">
        <v>6</v>
      </c>
      <c r="F252" s="99">
        <v>6</v>
      </c>
      <c r="G252" s="214" t="s">
        <v>6656</v>
      </c>
      <c r="H252" s="99">
        <v>160</v>
      </c>
      <c r="I252" s="99">
        <v>5</v>
      </c>
      <c r="J252" s="9"/>
      <c r="K252" s="9"/>
      <c r="L252" s="9"/>
      <c r="M252" s="9"/>
      <c r="N252" s="9"/>
      <c r="O252" s="230" t="s">
        <v>4567</v>
      </c>
      <c r="P252" s="189" t="s">
        <v>4571</v>
      </c>
      <c r="Q252" s="214" t="s">
        <v>785</v>
      </c>
      <c r="T252" s="229"/>
    </row>
    <row r="253" spans="1:20" ht="22.5" customHeight="1">
      <c r="A253" s="99">
        <v>3</v>
      </c>
      <c r="B253" s="99" t="s">
        <v>103</v>
      </c>
      <c r="C253" s="107" t="s">
        <v>985</v>
      </c>
      <c r="D253" s="99">
        <v>6</v>
      </c>
      <c r="E253" s="99">
        <v>6</v>
      </c>
      <c r="F253" s="99">
        <v>6</v>
      </c>
      <c r="G253" s="214" t="s">
        <v>6655</v>
      </c>
      <c r="H253" s="99">
        <v>160</v>
      </c>
      <c r="I253" s="175">
        <v>4</v>
      </c>
      <c r="J253" s="9"/>
      <c r="K253" s="9"/>
      <c r="L253" s="9"/>
      <c r="M253" s="9"/>
      <c r="N253" s="9"/>
      <c r="O253" s="230" t="s">
        <v>4567</v>
      </c>
      <c r="P253" s="189" t="s">
        <v>4572</v>
      </c>
      <c r="Q253" s="214" t="s">
        <v>160</v>
      </c>
      <c r="T253" s="229"/>
    </row>
    <row r="254" spans="1:20" ht="22.5" customHeight="1">
      <c r="A254" s="99" t="s">
        <v>27</v>
      </c>
      <c r="B254" s="99" t="s">
        <v>103</v>
      </c>
      <c r="C254" s="107" t="s">
        <v>986</v>
      </c>
      <c r="D254" s="99">
        <v>4</v>
      </c>
      <c r="E254" s="99">
        <v>4</v>
      </c>
      <c r="F254" s="99">
        <v>4</v>
      </c>
      <c r="G254" s="214" t="s">
        <v>6657</v>
      </c>
      <c r="H254" s="99">
        <v>150</v>
      </c>
      <c r="I254" s="99">
        <v>4</v>
      </c>
      <c r="J254" s="9"/>
      <c r="K254" s="9"/>
      <c r="L254" s="9"/>
      <c r="M254" s="9"/>
      <c r="N254" s="9"/>
      <c r="O254" s="230" t="s">
        <v>4573</v>
      </c>
      <c r="P254" s="189" t="s">
        <v>4574</v>
      </c>
      <c r="T254" s="229"/>
    </row>
    <row r="255" spans="1:20" ht="22.5" customHeight="1">
      <c r="B255" s="99" t="s">
        <v>103</v>
      </c>
      <c r="C255" s="107" t="s">
        <v>987</v>
      </c>
      <c r="D255" s="99">
        <v>3</v>
      </c>
      <c r="E255" s="99">
        <v>3</v>
      </c>
      <c r="F255" s="99">
        <v>3</v>
      </c>
      <c r="G255" s="214" t="s">
        <v>988</v>
      </c>
      <c r="H255" s="99">
        <v>150</v>
      </c>
      <c r="I255" s="175">
        <v>2</v>
      </c>
      <c r="J255" s="9"/>
      <c r="K255" s="9"/>
      <c r="L255" s="9"/>
      <c r="M255" s="9"/>
      <c r="N255" s="9"/>
      <c r="O255" s="230" t="s">
        <v>4575</v>
      </c>
      <c r="P255" s="189" t="s">
        <v>4576</v>
      </c>
      <c r="Q255" s="247" t="s">
        <v>36</v>
      </c>
      <c r="T255" s="229"/>
    </row>
    <row r="256" spans="1:20" ht="22.5" customHeight="1">
      <c r="A256" s="99" t="s">
        <v>27</v>
      </c>
      <c r="B256" s="99" t="s">
        <v>103</v>
      </c>
      <c r="C256" s="107" t="s">
        <v>989</v>
      </c>
      <c r="D256" s="99">
        <v>4</v>
      </c>
      <c r="E256" s="99">
        <v>4</v>
      </c>
      <c r="F256" s="99">
        <v>4</v>
      </c>
      <c r="G256" s="214" t="s">
        <v>6658</v>
      </c>
      <c r="H256" s="99">
        <v>150</v>
      </c>
      <c r="I256" s="99">
        <v>4</v>
      </c>
      <c r="J256" s="9"/>
      <c r="K256" s="9"/>
      <c r="L256" s="9"/>
      <c r="M256" s="9"/>
      <c r="N256" s="9"/>
      <c r="O256" s="230" t="s">
        <v>4575</v>
      </c>
      <c r="P256" s="189" t="s">
        <v>4577</v>
      </c>
      <c r="T256" s="229"/>
    </row>
    <row r="257" spans="1:20" ht="22.5" customHeight="1">
      <c r="A257" s="99">
        <v>1</v>
      </c>
      <c r="B257" s="99" t="s">
        <v>103</v>
      </c>
      <c r="C257" s="107" t="s">
        <v>990</v>
      </c>
      <c r="D257" s="99">
        <v>5</v>
      </c>
      <c r="E257" s="99">
        <v>5</v>
      </c>
      <c r="F257" s="99">
        <v>5</v>
      </c>
      <c r="G257" s="214" t="s">
        <v>6659</v>
      </c>
      <c r="H257" s="99">
        <v>150</v>
      </c>
      <c r="I257" s="175">
        <v>1</v>
      </c>
      <c r="J257" s="9"/>
      <c r="K257" s="9"/>
      <c r="L257" s="9"/>
      <c r="M257" s="9"/>
      <c r="N257" s="9"/>
      <c r="O257" s="230" t="s">
        <v>4578</v>
      </c>
      <c r="P257" s="189" t="s">
        <v>3563</v>
      </c>
      <c r="T257" s="229"/>
    </row>
    <row r="258" spans="1:20" ht="22.5" customHeight="1">
      <c r="A258" s="99" t="s">
        <v>4703</v>
      </c>
      <c r="B258" s="99" t="s">
        <v>103</v>
      </c>
      <c r="C258" s="107" t="s">
        <v>4704</v>
      </c>
      <c r="D258" s="99">
        <v>5</v>
      </c>
      <c r="E258" s="99">
        <v>5</v>
      </c>
      <c r="F258" s="99"/>
      <c r="G258" s="222" t="s">
        <v>6660</v>
      </c>
      <c r="H258" s="99">
        <v>150</v>
      </c>
      <c r="I258" s="99">
        <v>2</v>
      </c>
      <c r="J258" s="9"/>
      <c r="K258" s="9"/>
      <c r="L258" s="9"/>
      <c r="M258" s="9"/>
      <c r="N258" s="9"/>
      <c r="O258" s="230" t="s">
        <v>4579</v>
      </c>
      <c r="P258" s="189" t="s">
        <v>4580</v>
      </c>
      <c r="Q258" s="212"/>
      <c r="T258" s="229"/>
    </row>
    <row r="259" spans="1:20" ht="22.5" customHeight="1">
      <c r="A259" s="99" t="s">
        <v>7256</v>
      </c>
      <c r="B259" s="99" t="s">
        <v>7268</v>
      </c>
      <c r="C259" s="107" t="s">
        <v>7274</v>
      </c>
      <c r="D259" s="99">
        <v>4</v>
      </c>
      <c r="E259" s="99">
        <v>4</v>
      </c>
      <c r="F259" s="99"/>
      <c r="G259" s="212" t="s">
        <v>7272</v>
      </c>
      <c r="H259" s="99">
        <v>150</v>
      </c>
      <c r="I259" s="99">
        <v>2</v>
      </c>
      <c r="J259" s="13"/>
      <c r="K259" s="13"/>
      <c r="L259" s="13"/>
      <c r="M259" s="13"/>
      <c r="N259" s="13"/>
      <c r="O259" s="230" t="s">
        <v>7275</v>
      </c>
      <c r="P259" s="189" t="s">
        <v>7273</v>
      </c>
      <c r="Q259" s="212"/>
      <c r="R259" s="212"/>
      <c r="S259" s="212"/>
      <c r="T259" s="229"/>
    </row>
    <row r="260" spans="1:20" ht="22.5" customHeight="1">
      <c r="A260" s="99" t="s">
        <v>27</v>
      </c>
      <c r="B260" s="99" t="s">
        <v>103</v>
      </c>
      <c r="C260" s="107" t="s">
        <v>991</v>
      </c>
      <c r="D260" s="99">
        <v>4</v>
      </c>
      <c r="E260" s="99">
        <v>4</v>
      </c>
      <c r="F260" s="99">
        <v>4</v>
      </c>
      <c r="G260" s="214" t="s">
        <v>6661</v>
      </c>
      <c r="H260" s="99">
        <v>140</v>
      </c>
      <c r="I260" s="99">
        <v>1</v>
      </c>
      <c r="J260" s="9"/>
      <c r="K260" s="9"/>
      <c r="L260" s="9"/>
      <c r="M260" s="9"/>
      <c r="N260" s="9"/>
      <c r="O260" s="230" t="s">
        <v>4581</v>
      </c>
      <c r="P260" s="189" t="s">
        <v>4582</v>
      </c>
      <c r="T260" s="229"/>
    </row>
    <row r="261" spans="1:20" ht="22.5" customHeight="1">
      <c r="A261" s="99" t="s">
        <v>27</v>
      </c>
      <c r="B261" s="99" t="s">
        <v>103</v>
      </c>
      <c r="C261" s="107" t="s">
        <v>992</v>
      </c>
      <c r="D261" s="99">
        <v>4</v>
      </c>
      <c r="E261" s="99">
        <v>4</v>
      </c>
      <c r="F261" s="99">
        <v>4</v>
      </c>
      <c r="G261" s="214" t="s">
        <v>6662</v>
      </c>
      <c r="H261" s="99">
        <v>140</v>
      </c>
      <c r="I261" s="175">
        <v>2</v>
      </c>
      <c r="J261" s="9"/>
      <c r="K261" s="9"/>
      <c r="L261" s="9"/>
      <c r="M261" s="9"/>
      <c r="N261" s="9"/>
      <c r="O261" s="230" t="s">
        <v>117</v>
      </c>
      <c r="P261" s="189" t="s">
        <v>4583</v>
      </c>
      <c r="T261" s="229"/>
    </row>
    <row r="262" spans="1:20" ht="22.5" customHeight="1">
      <c r="A262" s="99" t="s">
        <v>69</v>
      </c>
      <c r="B262" s="99" t="s">
        <v>4705</v>
      </c>
      <c r="C262" s="107" t="s">
        <v>4706</v>
      </c>
      <c r="D262" s="99">
        <v>4</v>
      </c>
      <c r="E262" s="99">
        <v>4</v>
      </c>
      <c r="F262" s="99">
        <v>4</v>
      </c>
      <c r="G262" s="214" t="s">
        <v>6663</v>
      </c>
      <c r="H262" s="99">
        <v>130</v>
      </c>
      <c r="I262" s="99">
        <v>3</v>
      </c>
      <c r="J262" s="9"/>
      <c r="K262" s="9"/>
      <c r="L262" s="9"/>
      <c r="M262" s="9"/>
      <c r="N262" s="9"/>
      <c r="O262" s="230" t="s">
        <v>4584</v>
      </c>
      <c r="P262" s="189" t="s">
        <v>4585</v>
      </c>
      <c r="T262" s="229"/>
    </row>
    <row r="263" spans="1:20" ht="22.5" customHeight="1">
      <c r="A263" s="177" t="s">
        <v>11418</v>
      </c>
      <c r="B263" s="99" t="s">
        <v>103</v>
      </c>
      <c r="C263" s="107" t="s">
        <v>11432</v>
      </c>
      <c r="D263" s="99">
        <v>2</v>
      </c>
      <c r="E263" s="99">
        <v>4</v>
      </c>
      <c r="F263" s="99"/>
      <c r="G263" s="212" t="s">
        <v>12751</v>
      </c>
      <c r="H263" s="99">
        <v>130</v>
      </c>
      <c r="I263" s="99">
        <v>4</v>
      </c>
      <c r="J263" s="9"/>
      <c r="K263" s="9"/>
      <c r="L263" s="9"/>
      <c r="M263" s="9"/>
      <c r="N263" s="9"/>
      <c r="O263" s="230" t="s">
        <v>135</v>
      </c>
      <c r="P263" s="189" t="s">
        <v>11434</v>
      </c>
      <c r="Q263" s="212" t="s">
        <v>11433</v>
      </c>
      <c r="R263" s="212" t="s">
        <v>11430</v>
      </c>
      <c r="T263" s="229"/>
    </row>
    <row r="264" spans="1:20" ht="22.5" customHeight="1">
      <c r="A264" s="99" t="s">
        <v>11148</v>
      </c>
      <c r="B264" s="99" t="s">
        <v>11189</v>
      </c>
      <c r="C264" s="107" t="s">
        <v>11188</v>
      </c>
      <c r="D264" s="99">
        <v>3</v>
      </c>
      <c r="E264" s="99">
        <v>3</v>
      </c>
      <c r="F264" s="99"/>
      <c r="G264" s="212" t="s">
        <v>12846</v>
      </c>
      <c r="H264" s="99">
        <v>120</v>
      </c>
      <c r="I264" s="99">
        <v>3</v>
      </c>
      <c r="J264" s="3"/>
      <c r="K264" s="3"/>
      <c r="L264" s="3"/>
      <c r="M264" s="3"/>
      <c r="N264" s="3"/>
      <c r="O264" s="230" t="s">
        <v>11190</v>
      </c>
      <c r="P264" s="189" t="s">
        <v>11187</v>
      </c>
      <c r="Q264" s="212" t="s">
        <v>12708</v>
      </c>
      <c r="T264" s="229"/>
    </row>
    <row r="265" spans="1:20" ht="22.5" customHeight="1">
      <c r="B265" s="99" t="s">
        <v>103</v>
      </c>
      <c r="C265" s="107" t="s">
        <v>993</v>
      </c>
      <c r="D265" s="99">
        <v>1</v>
      </c>
      <c r="E265" s="99">
        <v>2</v>
      </c>
      <c r="F265" s="99"/>
      <c r="G265" s="214" t="s">
        <v>825</v>
      </c>
      <c r="H265" s="99">
        <v>120</v>
      </c>
      <c r="I265" s="175">
        <v>3</v>
      </c>
      <c r="J265" s="9"/>
      <c r="K265" s="9"/>
      <c r="L265" s="9"/>
      <c r="M265" s="9"/>
      <c r="N265" s="9"/>
      <c r="O265" s="230" t="s">
        <v>4586</v>
      </c>
      <c r="P265" s="189" t="s">
        <v>4587</v>
      </c>
      <c r="T265" s="229"/>
    </row>
    <row r="266" spans="1:20" ht="22.5" customHeight="1">
      <c r="B266" s="99" t="s">
        <v>103</v>
      </c>
      <c r="C266" s="107" t="s">
        <v>994</v>
      </c>
      <c r="D266" s="99">
        <v>1</v>
      </c>
      <c r="E266" s="99">
        <v>2</v>
      </c>
      <c r="F266" s="99"/>
      <c r="G266" s="214" t="s">
        <v>995</v>
      </c>
      <c r="H266" s="99">
        <v>110</v>
      </c>
      <c r="I266" s="99">
        <v>1</v>
      </c>
      <c r="J266" s="9"/>
      <c r="K266" s="9"/>
      <c r="L266" s="9"/>
      <c r="M266" s="9"/>
      <c r="N266" s="9"/>
      <c r="O266" s="230" t="s">
        <v>4588</v>
      </c>
      <c r="P266" s="189" t="s">
        <v>4589</v>
      </c>
      <c r="T266" s="229"/>
    </row>
    <row r="267" spans="1:20" ht="22.5" customHeight="1">
      <c r="B267" s="99" t="s">
        <v>103</v>
      </c>
      <c r="C267" s="107" t="s">
        <v>996</v>
      </c>
      <c r="D267" s="99">
        <v>1</v>
      </c>
      <c r="E267" s="99">
        <v>2</v>
      </c>
      <c r="F267" s="99"/>
      <c r="G267" s="214" t="s">
        <v>383</v>
      </c>
      <c r="H267" s="99">
        <v>110</v>
      </c>
      <c r="I267" s="175">
        <v>2</v>
      </c>
      <c r="J267" s="9"/>
      <c r="K267" s="9"/>
      <c r="L267" s="9"/>
      <c r="M267" s="9"/>
      <c r="N267" s="9"/>
      <c r="O267" s="230" t="s">
        <v>4590</v>
      </c>
      <c r="P267" s="189" t="s">
        <v>4591</v>
      </c>
      <c r="T267" s="229"/>
    </row>
    <row r="268" spans="1:20" ht="22.5" customHeight="1">
      <c r="B268" s="99" t="s">
        <v>103</v>
      </c>
      <c r="C268" s="107" t="s">
        <v>11936</v>
      </c>
      <c r="D268" s="99">
        <v>1</v>
      </c>
      <c r="E268" s="99">
        <v>2</v>
      </c>
      <c r="F268" s="99"/>
      <c r="G268" s="214" t="s">
        <v>997</v>
      </c>
      <c r="H268" s="99">
        <v>110</v>
      </c>
      <c r="I268" s="99">
        <v>2</v>
      </c>
      <c r="J268" s="9"/>
      <c r="K268" s="9"/>
      <c r="L268" s="9"/>
      <c r="M268" s="9"/>
      <c r="N268" s="9"/>
      <c r="O268" s="230" t="s">
        <v>998</v>
      </c>
      <c r="P268" s="189" t="s">
        <v>4591</v>
      </c>
      <c r="T268" s="229"/>
    </row>
    <row r="269" spans="1:20" ht="22.5" customHeight="1">
      <c r="B269" s="99" t="s">
        <v>103</v>
      </c>
      <c r="C269" s="107" t="s">
        <v>999</v>
      </c>
      <c r="D269" s="99">
        <v>1</v>
      </c>
      <c r="E269" s="99">
        <v>2</v>
      </c>
      <c r="F269" s="99"/>
      <c r="G269" s="214" t="s">
        <v>800</v>
      </c>
      <c r="H269" s="99">
        <v>110</v>
      </c>
      <c r="I269" s="175">
        <v>3</v>
      </c>
      <c r="J269" s="9"/>
      <c r="K269" s="9"/>
      <c r="L269" s="9"/>
      <c r="M269" s="9"/>
      <c r="N269" s="9"/>
      <c r="O269" s="230" t="s">
        <v>636</v>
      </c>
      <c r="P269" s="189" t="s">
        <v>4592</v>
      </c>
      <c r="Q269" s="214" t="s">
        <v>189</v>
      </c>
      <c r="T269" s="229"/>
    </row>
    <row r="270" spans="1:20" ht="22.5" customHeight="1">
      <c r="A270" s="99">
        <v>1</v>
      </c>
      <c r="B270" s="99" t="s">
        <v>103</v>
      </c>
      <c r="C270" s="107" t="s">
        <v>1000</v>
      </c>
      <c r="D270" s="99">
        <v>4</v>
      </c>
      <c r="E270" s="99">
        <v>4</v>
      </c>
      <c r="F270" s="99">
        <v>4</v>
      </c>
      <c r="G270" s="214" t="s">
        <v>6664</v>
      </c>
      <c r="H270" s="99">
        <v>110</v>
      </c>
      <c r="I270" s="99">
        <v>1</v>
      </c>
      <c r="J270" s="9"/>
      <c r="K270" s="9"/>
      <c r="L270" s="9"/>
      <c r="M270" s="9"/>
      <c r="N270" s="9"/>
      <c r="O270" s="230" t="s">
        <v>4593</v>
      </c>
      <c r="P270" s="189" t="s">
        <v>4413</v>
      </c>
      <c r="T270" s="229"/>
    </row>
    <row r="271" spans="1:20" ht="22.5" customHeight="1">
      <c r="B271" s="99" t="s">
        <v>103</v>
      </c>
      <c r="C271" s="107" t="s">
        <v>1001</v>
      </c>
      <c r="D271" s="99">
        <v>1</v>
      </c>
      <c r="E271" s="99">
        <v>2</v>
      </c>
      <c r="F271" s="99"/>
      <c r="G271" s="214" t="s">
        <v>712</v>
      </c>
      <c r="H271" s="99">
        <v>100</v>
      </c>
      <c r="I271" s="175">
        <v>3</v>
      </c>
      <c r="J271" s="9"/>
      <c r="K271" s="9"/>
      <c r="L271" s="9"/>
      <c r="M271" s="9"/>
      <c r="N271" s="9"/>
      <c r="O271" s="230" t="s">
        <v>126</v>
      </c>
      <c r="P271" s="189" t="s">
        <v>4402</v>
      </c>
      <c r="Q271" s="214" t="s">
        <v>106</v>
      </c>
      <c r="R271" s="214" t="s">
        <v>713</v>
      </c>
      <c r="S271" s="212"/>
      <c r="T271" s="229"/>
    </row>
    <row r="272" spans="1:20" ht="22.5" customHeight="1">
      <c r="B272" s="99" t="s">
        <v>103</v>
      </c>
      <c r="C272" s="107" t="s">
        <v>1002</v>
      </c>
      <c r="D272" s="99">
        <v>1</v>
      </c>
      <c r="E272" s="99">
        <v>2</v>
      </c>
      <c r="F272" s="99"/>
      <c r="G272" s="214" t="s">
        <v>1003</v>
      </c>
      <c r="H272" s="99">
        <v>100</v>
      </c>
      <c r="I272" s="99">
        <v>3</v>
      </c>
      <c r="J272" s="9"/>
      <c r="K272" s="9"/>
      <c r="L272" s="9"/>
      <c r="M272" s="9"/>
      <c r="N272" s="9"/>
      <c r="O272" s="230" t="s">
        <v>126</v>
      </c>
      <c r="P272" s="189" t="s">
        <v>4594</v>
      </c>
      <c r="Q272" s="214" t="s">
        <v>12351</v>
      </c>
      <c r="T272" s="234" t="s">
        <v>4595</v>
      </c>
    </row>
    <row r="273" spans="1:20" ht="22.5" customHeight="1">
      <c r="A273" s="99">
        <v>1</v>
      </c>
      <c r="B273" s="99" t="s">
        <v>103</v>
      </c>
      <c r="C273" s="107" t="s">
        <v>1004</v>
      </c>
      <c r="D273" s="99">
        <v>1</v>
      </c>
      <c r="E273" s="99">
        <v>2</v>
      </c>
      <c r="F273" s="99">
        <v>1</v>
      </c>
      <c r="G273" s="214" t="s">
        <v>1005</v>
      </c>
      <c r="H273" s="99">
        <v>100</v>
      </c>
      <c r="I273" s="175">
        <v>2</v>
      </c>
      <c r="J273" s="9"/>
      <c r="K273" s="9"/>
      <c r="L273" s="9"/>
      <c r="M273" s="9"/>
      <c r="N273" s="9"/>
      <c r="O273" s="230" t="s">
        <v>1411</v>
      </c>
      <c r="P273" s="189" t="s">
        <v>4478</v>
      </c>
      <c r="T273" s="229"/>
    </row>
    <row r="274" spans="1:20" ht="22.5" customHeight="1">
      <c r="A274" s="99" t="s">
        <v>69</v>
      </c>
      <c r="B274" s="99" t="s">
        <v>103</v>
      </c>
      <c r="C274" s="107" t="s">
        <v>4707</v>
      </c>
      <c r="D274" s="99">
        <v>3</v>
      </c>
      <c r="E274" s="99">
        <v>3</v>
      </c>
      <c r="F274" s="99">
        <v>3</v>
      </c>
      <c r="G274" s="214" t="s">
        <v>1006</v>
      </c>
      <c r="H274" s="99">
        <v>100</v>
      </c>
      <c r="I274" s="99">
        <v>4</v>
      </c>
      <c r="J274" s="9"/>
      <c r="K274" s="9"/>
      <c r="L274" s="9"/>
      <c r="M274" s="9"/>
      <c r="N274" s="9"/>
      <c r="O274" s="230" t="s">
        <v>36</v>
      </c>
      <c r="P274" s="189" t="s">
        <v>4596</v>
      </c>
      <c r="Q274" s="212"/>
      <c r="T274" s="229"/>
    </row>
    <row r="275" spans="1:20" ht="22.5" customHeight="1">
      <c r="B275" s="99" t="s">
        <v>103</v>
      </c>
      <c r="C275" s="107" t="s">
        <v>1007</v>
      </c>
      <c r="D275" s="99">
        <v>5</v>
      </c>
      <c r="E275" s="99">
        <v>5</v>
      </c>
      <c r="F275" s="99"/>
      <c r="G275" s="214" t="s">
        <v>6665</v>
      </c>
      <c r="H275" s="99">
        <v>97</v>
      </c>
      <c r="I275" s="175">
        <v>3</v>
      </c>
      <c r="J275" s="9"/>
      <c r="K275" s="9"/>
      <c r="L275" s="9"/>
      <c r="M275" s="9"/>
      <c r="N275" s="9"/>
      <c r="O275" s="230" t="s">
        <v>4597</v>
      </c>
      <c r="P275" s="189" t="s">
        <v>4598</v>
      </c>
      <c r="Q275" s="212" t="s">
        <v>161</v>
      </c>
      <c r="T275" s="229"/>
    </row>
    <row r="276" spans="1:20" s="35" customFormat="1" ht="22.5" customHeight="1">
      <c r="A276" s="99"/>
      <c r="B276" s="99" t="s">
        <v>103</v>
      </c>
      <c r="C276" s="107" t="s">
        <v>1008</v>
      </c>
      <c r="D276" s="99">
        <v>1</v>
      </c>
      <c r="E276" s="99">
        <v>2</v>
      </c>
      <c r="F276" s="99"/>
      <c r="G276" s="214" t="s">
        <v>1009</v>
      </c>
      <c r="H276" s="99">
        <v>90</v>
      </c>
      <c r="I276" s="99">
        <v>3</v>
      </c>
      <c r="J276" s="9"/>
      <c r="K276" s="9"/>
      <c r="L276" s="9"/>
      <c r="M276" s="9"/>
      <c r="N276" s="9"/>
      <c r="O276" s="230" t="s">
        <v>1206</v>
      </c>
      <c r="P276" s="189" t="s">
        <v>4402</v>
      </c>
      <c r="Q276" s="214" t="s">
        <v>106</v>
      </c>
      <c r="R276" s="202"/>
      <c r="S276" s="202"/>
      <c r="T276" s="229"/>
    </row>
    <row r="277" spans="1:20" ht="22.5" customHeight="1">
      <c r="B277" s="99" t="s">
        <v>103</v>
      </c>
      <c r="C277" s="107" t="s">
        <v>1010</v>
      </c>
      <c r="D277" s="99">
        <v>1</v>
      </c>
      <c r="E277" s="99">
        <v>2</v>
      </c>
      <c r="F277" s="99"/>
      <c r="G277" s="214" t="s">
        <v>1011</v>
      </c>
      <c r="H277" s="99">
        <v>90</v>
      </c>
      <c r="I277" s="175">
        <v>2</v>
      </c>
      <c r="J277" s="9"/>
      <c r="K277" s="9"/>
      <c r="L277" s="9"/>
      <c r="M277" s="9"/>
      <c r="N277" s="9"/>
      <c r="O277" s="230" t="s">
        <v>3272</v>
      </c>
      <c r="P277" s="189" t="s">
        <v>10026</v>
      </c>
      <c r="T277" s="229"/>
    </row>
    <row r="278" spans="1:20" ht="22.5" customHeight="1">
      <c r="A278" s="99" t="s">
        <v>49</v>
      </c>
      <c r="B278" s="99" t="s">
        <v>103</v>
      </c>
      <c r="C278" s="107" t="s">
        <v>1012</v>
      </c>
      <c r="D278" s="99">
        <v>3</v>
      </c>
      <c r="E278" s="99">
        <v>3</v>
      </c>
      <c r="F278" s="99">
        <v>3</v>
      </c>
      <c r="G278" s="214" t="s">
        <v>1013</v>
      </c>
      <c r="H278" s="99">
        <v>90</v>
      </c>
      <c r="I278" s="99">
        <v>5</v>
      </c>
      <c r="J278" s="9"/>
      <c r="K278" s="9"/>
      <c r="L278" s="9"/>
      <c r="M278" s="9"/>
      <c r="N278" s="9"/>
      <c r="O278" s="230" t="s">
        <v>4599</v>
      </c>
      <c r="P278" s="189" t="s">
        <v>4380</v>
      </c>
      <c r="Q278" s="214" t="s">
        <v>785</v>
      </c>
      <c r="T278" s="229"/>
    </row>
    <row r="279" spans="1:20" ht="22.5" customHeight="1">
      <c r="B279" s="99" t="s">
        <v>103</v>
      </c>
      <c r="C279" s="107" t="s">
        <v>1014</v>
      </c>
      <c r="D279" s="99">
        <v>2</v>
      </c>
      <c r="E279" s="99">
        <v>2</v>
      </c>
      <c r="F279" s="99"/>
      <c r="G279" s="214" t="s">
        <v>1015</v>
      </c>
      <c r="H279" s="99">
        <v>80</v>
      </c>
      <c r="I279" s="175">
        <v>1</v>
      </c>
      <c r="J279" s="9"/>
      <c r="K279" s="9"/>
      <c r="L279" s="9"/>
      <c r="M279" s="9"/>
      <c r="N279" s="9"/>
      <c r="O279" s="230" t="s">
        <v>3273</v>
      </c>
      <c r="P279" s="189" t="s">
        <v>4592</v>
      </c>
      <c r="Q279" s="247" t="s">
        <v>6832</v>
      </c>
      <c r="T279" s="229"/>
    </row>
    <row r="280" spans="1:20" ht="22.5" customHeight="1">
      <c r="B280" s="99" t="s">
        <v>103</v>
      </c>
      <c r="C280" s="107" t="s">
        <v>1016</v>
      </c>
      <c r="D280" s="99">
        <v>1</v>
      </c>
      <c r="E280" s="99">
        <v>1</v>
      </c>
      <c r="F280" s="99"/>
      <c r="G280" s="214" t="s">
        <v>1017</v>
      </c>
      <c r="H280" s="99">
        <v>60</v>
      </c>
      <c r="I280" s="99">
        <v>3</v>
      </c>
      <c r="J280" s="9"/>
      <c r="K280" s="9"/>
      <c r="L280" s="9"/>
      <c r="M280" s="9"/>
      <c r="N280" s="9"/>
      <c r="O280" s="230" t="s">
        <v>3268</v>
      </c>
      <c r="P280" s="189" t="s">
        <v>4600</v>
      </c>
      <c r="Q280" s="214" t="s">
        <v>105</v>
      </c>
      <c r="T280" s="229"/>
    </row>
    <row r="281" spans="1:20" ht="22.5" customHeight="1">
      <c r="B281" s="99" t="s">
        <v>103</v>
      </c>
      <c r="C281" s="107" t="s">
        <v>1018</v>
      </c>
      <c r="D281" s="99">
        <v>1</v>
      </c>
      <c r="E281" s="99">
        <v>1</v>
      </c>
      <c r="F281" s="99"/>
      <c r="G281" s="214" t="s">
        <v>1019</v>
      </c>
      <c r="H281" s="99">
        <v>60</v>
      </c>
      <c r="I281" s="175">
        <v>3</v>
      </c>
      <c r="J281" s="9"/>
      <c r="K281" s="9"/>
      <c r="L281" s="9"/>
      <c r="M281" s="9"/>
      <c r="N281" s="9"/>
      <c r="O281" s="230" t="s">
        <v>3268</v>
      </c>
      <c r="P281" s="189" t="s">
        <v>4600</v>
      </c>
      <c r="Q281" s="214" t="s">
        <v>105</v>
      </c>
      <c r="T281" s="229"/>
    </row>
    <row r="282" spans="1:20" ht="22.5" customHeight="1">
      <c r="B282" s="99" t="s">
        <v>103</v>
      </c>
      <c r="C282" s="107" t="s">
        <v>1020</v>
      </c>
      <c r="D282" s="99">
        <v>1</v>
      </c>
      <c r="E282" s="99">
        <v>1</v>
      </c>
      <c r="F282" s="99"/>
      <c r="G282" s="214" t="s">
        <v>799</v>
      </c>
      <c r="H282" s="99">
        <v>60</v>
      </c>
      <c r="I282" s="99">
        <v>1</v>
      </c>
      <c r="J282" s="9"/>
      <c r="K282" s="9"/>
      <c r="L282" s="9"/>
      <c r="M282" s="9"/>
      <c r="N282" s="9"/>
      <c r="O282" s="230" t="s">
        <v>2840</v>
      </c>
      <c r="P282" s="189" t="s">
        <v>10026</v>
      </c>
      <c r="T282" s="229"/>
    </row>
    <row r="283" spans="1:20" ht="22.5" customHeight="1">
      <c r="B283" s="99" t="s">
        <v>103</v>
      </c>
      <c r="C283" s="107" t="s">
        <v>1021</v>
      </c>
      <c r="D283" s="99">
        <v>2</v>
      </c>
      <c r="E283" s="99">
        <v>2</v>
      </c>
      <c r="F283" s="99"/>
      <c r="G283" s="214" t="s">
        <v>1022</v>
      </c>
      <c r="H283" s="99">
        <v>60</v>
      </c>
      <c r="I283" s="175">
        <v>1</v>
      </c>
      <c r="J283" s="9"/>
      <c r="K283" s="9"/>
      <c r="L283" s="9"/>
      <c r="M283" s="9"/>
      <c r="N283" s="9"/>
      <c r="O283" s="230" t="s">
        <v>4601</v>
      </c>
      <c r="P283" s="189" t="s">
        <v>4402</v>
      </c>
      <c r="Q283" s="214" t="s">
        <v>106</v>
      </c>
      <c r="T283" s="229"/>
    </row>
    <row r="284" spans="1:20" ht="22.5" customHeight="1">
      <c r="B284" s="99" t="s">
        <v>103</v>
      </c>
      <c r="C284" s="107" t="s">
        <v>1023</v>
      </c>
      <c r="D284" s="99">
        <v>2</v>
      </c>
      <c r="E284" s="99">
        <v>2</v>
      </c>
      <c r="F284" s="99"/>
      <c r="G284" s="214" t="s">
        <v>1024</v>
      </c>
      <c r="H284" s="99">
        <v>60</v>
      </c>
      <c r="I284" s="99">
        <v>1</v>
      </c>
      <c r="J284" s="9"/>
      <c r="K284" s="9"/>
      <c r="L284" s="9"/>
      <c r="M284" s="9"/>
      <c r="N284" s="9"/>
      <c r="O284" s="230" t="s">
        <v>4602</v>
      </c>
      <c r="P284" s="189" t="s">
        <v>4603</v>
      </c>
      <c r="Q284" s="247" t="s">
        <v>6833</v>
      </c>
      <c r="T284" s="229"/>
    </row>
    <row r="285" spans="1:20" ht="22.5" customHeight="1">
      <c r="B285" s="99" t="s">
        <v>103</v>
      </c>
      <c r="C285" s="107" t="s">
        <v>1025</v>
      </c>
      <c r="D285" s="99">
        <v>1</v>
      </c>
      <c r="E285" s="99">
        <v>1</v>
      </c>
      <c r="F285" s="99"/>
      <c r="G285" s="214" t="s">
        <v>1026</v>
      </c>
      <c r="H285" s="99">
        <v>60</v>
      </c>
      <c r="I285" s="175">
        <v>1</v>
      </c>
      <c r="J285" s="9"/>
      <c r="K285" s="9"/>
      <c r="L285" s="9"/>
      <c r="M285" s="9"/>
      <c r="N285" s="9"/>
      <c r="O285" s="230" t="s">
        <v>3272</v>
      </c>
      <c r="P285" s="189" t="s">
        <v>10026</v>
      </c>
      <c r="T285" s="229"/>
    </row>
    <row r="286" spans="1:20" ht="22.5" customHeight="1">
      <c r="B286" s="99" t="s">
        <v>103</v>
      </c>
      <c r="C286" s="107" t="s">
        <v>1027</v>
      </c>
      <c r="D286" s="99">
        <v>1</v>
      </c>
      <c r="E286" s="99">
        <v>1</v>
      </c>
      <c r="F286" s="99"/>
      <c r="G286" s="214" t="s">
        <v>1028</v>
      </c>
      <c r="H286" s="99">
        <v>60</v>
      </c>
      <c r="I286" s="99">
        <v>1</v>
      </c>
      <c r="J286" s="9"/>
      <c r="K286" s="9"/>
      <c r="L286" s="9"/>
      <c r="M286" s="9"/>
      <c r="N286" s="9"/>
      <c r="O286" s="230" t="s">
        <v>3274</v>
      </c>
      <c r="P286" s="189" t="s">
        <v>4604</v>
      </c>
      <c r="T286" s="229"/>
    </row>
    <row r="287" spans="1:20" ht="22.5" customHeight="1">
      <c r="B287" s="99" t="s">
        <v>103</v>
      </c>
      <c r="C287" s="107" t="s">
        <v>1029</v>
      </c>
      <c r="D287" s="99">
        <v>1</v>
      </c>
      <c r="E287" s="99">
        <v>1</v>
      </c>
      <c r="F287" s="99"/>
      <c r="G287" s="214" t="s">
        <v>1030</v>
      </c>
      <c r="H287" s="99">
        <v>55</v>
      </c>
      <c r="I287" s="175">
        <v>1</v>
      </c>
      <c r="J287" s="9"/>
      <c r="K287" s="9"/>
      <c r="L287" s="9"/>
      <c r="M287" s="9"/>
      <c r="N287" s="9"/>
      <c r="O287" s="230" t="s">
        <v>87</v>
      </c>
      <c r="P287" s="189" t="s">
        <v>4605</v>
      </c>
      <c r="T287" s="229"/>
    </row>
    <row r="288" spans="1:20" ht="22.5" customHeight="1">
      <c r="B288" s="99" t="s">
        <v>103</v>
      </c>
      <c r="C288" s="107" t="s">
        <v>1032</v>
      </c>
      <c r="D288" s="99">
        <v>3</v>
      </c>
      <c r="E288" s="99">
        <v>3</v>
      </c>
      <c r="F288" s="99"/>
      <c r="G288" s="214" t="s">
        <v>1033</v>
      </c>
      <c r="H288" s="99">
        <v>53</v>
      </c>
      <c r="I288" s="99">
        <v>4</v>
      </c>
      <c r="J288" s="9"/>
      <c r="K288" s="9"/>
      <c r="L288" s="9"/>
      <c r="M288" s="9"/>
      <c r="N288" s="9"/>
      <c r="O288" s="230" t="s">
        <v>4606</v>
      </c>
      <c r="P288" s="189" t="s">
        <v>4607</v>
      </c>
      <c r="Q288" s="214" t="s">
        <v>60</v>
      </c>
      <c r="T288" s="229"/>
    </row>
    <row r="289" spans="1:20" ht="22.5" customHeight="1">
      <c r="B289" s="99" t="s">
        <v>103</v>
      </c>
      <c r="C289" s="107" t="s">
        <v>1034</v>
      </c>
      <c r="D289" s="99">
        <v>1</v>
      </c>
      <c r="E289" s="99"/>
      <c r="F289" s="99"/>
      <c r="G289" s="212" t="s">
        <v>6666</v>
      </c>
      <c r="H289" s="99">
        <v>40</v>
      </c>
      <c r="I289" s="175">
        <v>1</v>
      </c>
      <c r="J289" s="9"/>
      <c r="K289" s="9"/>
      <c r="L289" s="9"/>
      <c r="M289" s="9"/>
      <c r="N289" s="9"/>
      <c r="O289" s="230" t="s">
        <v>4608</v>
      </c>
      <c r="P289" s="189" t="s">
        <v>4609</v>
      </c>
      <c r="T289" s="229"/>
    </row>
    <row r="290" spans="1:20" ht="22.5" customHeight="1">
      <c r="B290" s="99" t="s">
        <v>103</v>
      </c>
      <c r="C290" s="107" t="s">
        <v>1035</v>
      </c>
      <c r="D290" s="99">
        <v>1</v>
      </c>
      <c r="E290" s="99">
        <v>1</v>
      </c>
      <c r="F290" s="99"/>
      <c r="G290" s="214" t="s">
        <v>1036</v>
      </c>
      <c r="H290" s="99">
        <v>30</v>
      </c>
      <c r="I290" s="99">
        <v>1</v>
      </c>
      <c r="J290" s="9"/>
      <c r="K290" s="9"/>
      <c r="L290" s="9"/>
      <c r="M290" s="9"/>
      <c r="N290" s="9"/>
      <c r="O290" s="230" t="s">
        <v>1205</v>
      </c>
      <c r="P290" s="189" t="s">
        <v>4610</v>
      </c>
      <c r="Q290" s="214" t="s">
        <v>106</v>
      </c>
      <c r="T290" s="229"/>
    </row>
    <row r="291" spans="1:20" ht="22.5" customHeight="1">
      <c r="B291" s="99" t="s">
        <v>103</v>
      </c>
      <c r="C291" s="107" t="s">
        <v>1037</v>
      </c>
      <c r="D291" s="99">
        <v>1</v>
      </c>
      <c r="E291" s="99">
        <v>1</v>
      </c>
      <c r="F291" s="99"/>
      <c r="G291" s="214" t="s">
        <v>1038</v>
      </c>
      <c r="H291" s="99">
        <v>30</v>
      </c>
      <c r="I291" s="175">
        <v>1</v>
      </c>
      <c r="J291" s="9"/>
      <c r="K291" s="9"/>
      <c r="L291" s="9"/>
      <c r="M291" s="9"/>
      <c r="N291" s="9"/>
      <c r="O291" s="230" t="s">
        <v>4611</v>
      </c>
      <c r="P291" s="189" t="s">
        <v>4610</v>
      </c>
      <c r="Q291" s="214" t="s">
        <v>106</v>
      </c>
      <c r="T291" s="229"/>
    </row>
    <row r="292" spans="1:20" ht="22.5" customHeight="1">
      <c r="B292" s="99" t="s">
        <v>103</v>
      </c>
      <c r="C292" s="107" t="s">
        <v>1039</v>
      </c>
      <c r="D292" s="99">
        <v>1</v>
      </c>
      <c r="E292" s="99">
        <v>1</v>
      </c>
      <c r="F292" s="99"/>
      <c r="G292" s="214" t="s">
        <v>7264</v>
      </c>
      <c r="H292" s="99">
        <v>30</v>
      </c>
      <c r="I292" s="99">
        <v>2</v>
      </c>
      <c r="J292" s="9"/>
      <c r="K292" s="9"/>
      <c r="L292" s="9"/>
      <c r="M292" s="9"/>
      <c r="N292" s="9"/>
      <c r="O292" s="230" t="s">
        <v>135</v>
      </c>
      <c r="P292" s="189" t="s">
        <v>4612</v>
      </c>
      <c r="Q292" s="214" t="s">
        <v>12352</v>
      </c>
      <c r="T292" s="229"/>
    </row>
    <row r="293" spans="1:20" ht="22.5" customHeight="1">
      <c r="A293" s="166" t="s">
        <v>145</v>
      </c>
      <c r="B293" s="166"/>
      <c r="C293" s="183">
        <f>SUBTOTAL(103,宗教遺物[宗教遺物])</f>
        <v>291</v>
      </c>
      <c r="D293" s="166"/>
      <c r="E293" s="166"/>
      <c r="F293" s="166"/>
      <c r="G293" s="164"/>
      <c r="H293" s="166"/>
      <c r="I293" s="166"/>
      <c r="J293" s="75">
        <f>SUBTOTAL(103,宗教遺物[þ])</f>
        <v>0</v>
      </c>
      <c r="K293" s="75">
        <f>SUBTOTAL(103,宗教遺物[2])</f>
        <v>0</v>
      </c>
      <c r="L293" s="75">
        <f>SUBTOTAL(103,宗教遺物[3])</f>
        <v>0</v>
      </c>
      <c r="M293" s="75">
        <f>SUBTOTAL(103,宗教遺物[4])</f>
        <v>0</v>
      </c>
      <c r="N293" s="75">
        <f>SUBTOTAL(103,宗教遺物[5])</f>
        <v>0</v>
      </c>
      <c r="Q293" s="290"/>
      <c r="R293" s="299"/>
      <c r="S293" s="299"/>
      <c r="T293" s="299"/>
    </row>
  </sheetData>
  <sheetProtection insertColumns="0" insertRows="0" deleteColumns="0" deleteRows="0" sort="0" autoFilter="0"/>
  <protectedRanges>
    <protectedRange sqref="C292:T292 A1:T48 Q291:T291 A50:T84 A49:P49 R49:T49 A87:T258 A85:P86 R85:T86 A260:T290 A259:P259 R259:T259" name="宗教遺物"/>
    <protectedRange sqref="B291:B292" name="歷史遺物"/>
    <protectedRange sqref="A291:A292" name="寶藏_2"/>
    <protectedRange sqref="Q85" name="歷史遺物_1"/>
    <protectedRange sqref="Q86" name="歷史遺物_2"/>
    <protectedRange sqref="Q259" name="建築"/>
  </protectedRanges>
  <phoneticPr fontId="1" type="noConversion"/>
  <conditionalFormatting sqref="C2:C292">
    <cfRule type="expression" dxfId="776" priority="123">
      <formula>IF(COUNTIF($J2:$N2,"þ")&gt;=5,1,0)</formula>
    </cfRule>
  </conditionalFormatting>
  <conditionalFormatting sqref="G2:G150 G152:G292">
    <cfRule type="expression" dxfId="775" priority="50">
      <formula>IF(COUNTIF($J2:$N2,"þ")&gt;=5,1,0)</formula>
    </cfRule>
  </conditionalFormatting>
  <hyperlinks>
    <hyperlink ref="T272" r:id="rId1" display="聖殿騎士團系列6" xr:uid="{00000000-0004-0000-0400-000000000000}"/>
    <hyperlink ref="T249" r:id="rId2" display="命運之石系列3" xr:uid="{00000000-0004-0000-0400-000001000000}"/>
    <hyperlink ref="T35" r:id="rId3" display="朗基努斯系列5" xr:uid="{00000000-0004-0000-0400-000002000000}"/>
    <hyperlink ref="T14" r:id="rId4" display="古印度的聖典系列2B-2" xr:uid="{00000000-0004-0000-0400-000003000000}"/>
    <hyperlink ref="T48" r:id="rId5" display="尼布龍根的戒指系列5" xr:uid="{00000000-0004-0000-0400-000004000000}"/>
    <hyperlink ref="T18" r:id="rId6" display="盜賊騎士系列4" xr:uid="{00000000-0004-0000-0400-000005000000}"/>
    <hyperlink ref="T12" r:id="rId7" display="約櫃的十誡系列7" xr:uid="{00000000-0004-0000-0400-000006000000}"/>
    <hyperlink ref="T122" r:id="rId8" display="古印度的聖典系列2B-2" xr:uid="{00000000-0004-0000-0400-000007000000}"/>
    <hyperlink ref="T121:T124" r:id="rId9" display="古印度的聖典系列2B-2" xr:uid="{00000000-0004-0000-0400-000008000000}"/>
    <hyperlink ref="T13" r:id="rId10" display="約櫃的十誡系列7" xr:uid="{00000000-0004-0000-0400-000009000000}"/>
    <hyperlink ref="T159" r:id="rId11" xr:uid="{00000000-0004-0000-0400-000005010000}"/>
    <hyperlink ref="T177" r:id="rId12" xr:uid="{00000000-0004-0000-0400-00001A010000}"/>
    <hyperlink ref="T176" r:id="rId13" xr:uid="{00000000-0004-0000-0400-00001C010000}"/>
    <hyperlink ref="G202" r:id="rId14" location="%E9%87%8D%E6%96%B0%E8%AA%BF%E6%9F%A5%E7%8D%8E%E5%8B%B5" display="圖：石佛塔的地圖" xr:uid="{00000000-0004-0000-0400-000042010000}"/>
    <hyperlink ref="G212" r:id="rId15" location="%E9%87%8D%E6%96%B0%E8%AA%BF%E6%9F%A5%E7%8D%8E%E5%8B%B5" display="圖：除病免災的項鍊的地圖" xr:uid="{00000000-0004-0000-0400-000049010000}"/>
    <hyperlink ref="G220" r:id="rId16" location="%E9%87%8D%E6%96%B0%E8%AA%BF%E6%9F%A5%E7%8D%8E%E5%8B%B5" display="圖：蒲甘王朝佛經的地圖(宗教8)" xr:uid="{00000000-0004-0000-0400-00004D010000}"/>
    <hyperlink ref="G227" r:id="rId17" location="%E9%87%8D%E6%96%B0%E8%AA%BF%E6%9F%A5%E7%8D%8E%E5%8B%B5" display="圖：寺院浮雕的地圖" xr:uid="{00000000-0004-0000-0400-000055010000}"/>
    <hyperlink ref="G236" r:id="rId18" location="%E9%87%8D%E6%96%B0%E8%AA%BF%E6%9F%A5%E7%8D%8E%E5%8B%B5" display="圖：泰山的女神像的地圖" xr:uid="{00000000-0004-0000-0400-000061010000}"/>
    <hyperlink ref="G235" r:id="rId19" location="%E9%87%8D%E6%96%B0%E8%AA%BF%E6%9F%A5%E7%8D%8E%E5%8B%B5" display="圖：十字架項鍊的地圖" xr:uid="{00000000-0004-0000-0400-000062010000}"/>
    <hyperlink ref="G247" r:id="rId20" location="%E9%87%8D%E6%96%B0%E8%AA%BF%E6%9F%A5%E7%8D%8E%E5%8B%B5" display="圖：烏爾王朝法典的地圖" xr:uid="{00000000-0004-0000-0400-00006F010000}"/>
    <hyperlink ref="G289" r:id="rId21" xr:uid="{00000000-0004-0000-0400-0000A4010000}"/>
    <hyperlink ref="G258" r:id="rId22" xr:uid="{00000000-0004-0000-0400-0000AC010000}"/>
    <hyperlink ref="G195" r:id="rId23" xr:uid="{00000000-0004-0000-0400-0000BD010000}"/>
    <hyperlink ref="G160" r:id="rId24" xr:uid="{00000000-0004-0000-0400-0000BE010000}"/>
    <hyperlink ref="G97" r:id="rId25" display="传颂传说之物" xr:uid="{FC6C81CD-E9B1-4BAB-A7DB-A0AD09DE2E0B}"/>
    <hyperlink ref="G37" r:id="rId26" xr:uid="{90072DA1-AAB8-4827-8643-84EE7B1A66D0}"/>
    <hyperlink ref="R37" r:id="rId27" xr:uid="{F2F90BB1-E6E6-45CC-9BA0-A06E6A2AE6FF}"/>
    <hyperlink ref="G221" r:id="rId28" xr:uid="{D64EAA3E-CECD-48C6-80E6-931489E75855}"/>
    <hyperlink ref="G209" r:id="rId29" xr:uid="{AF7A7D80-9ADF-423C-A0C5-032ABA39EF27}"/>
    <hyperlink ref="G187" r:id="rId30" xr:uid="{271E19B7-5618-4646-8D9B-B39A8ED6FB0D}"/>
    <hyperlink ref="G14" r:id="rId31" display="http://wiki2.gamer.com.tw/wiki.php?n=7501%3A%E8%B2%AB%E7%A9%BF%E9%AD%94%E7%A5%9E%E7%9A%84%E6%AD%A6%E5%99%A8&amp;ss=7501" xr:uid="{627EE532-F619-496C-A03E-F3FD7B8937BB}"/>
    <hyperlink ref="G13" r:id="rId32" display="http://wiki2.gamer.com.tw/wiki.php?n=7501%3A%E7%9F%B3%E9%A0%AD%E7%9A%84%E8%A8%98%E6%86%B6&amp;ss=7501" xr:uid="{2978B73B-9ADE-4316-B567-C6A35EE9090D}"/>
    <hyperlink ref="G12" r:id="rId33" display="http://wiki2.gamer.com.tw/wiki.php?n=7501%3A%E6%80%9D%E5%BF%B5%E7%9A%84%E7%B5%82%E9%BB%9E&amp;ss=7501" xr:uid="{CF5DCBB8-B410-43A0-8CDD-A9F3325CB8B2}"/>
    <hyperlink ref="G16" r:id="rId34" display="http://wiki2.gamer.com.tw/wiki.php?n=7501%3A%E6%89%80%E7%BE%85%E9%96%80%E7%9A%84%E5%A4%A2%E5%A2%83&amp;ss=7501" xr:uid="{47EB2EF9-BF38-47C6-8E18-98B6023C6C43}"/>
    <hyperlink ref="G18" r:id="rId35" display="http://wiki2.gamer.com.tw/wiki.php?n=7501%3A%E8%B1%90%E7%A9%B0%E4%B9%8B%E7%A5%9E%E7%9A%84%E9%BB%83%E9%87%91%E9%9D%A2%E5%85%B7&amp;ss=7501" xr:uid="{15DF2FA7-6CA9-4E41-8167-D80DFB077351}"/>
    <hyperlink ref="G17" r:id="rId36" display="http://wiki2.gamer.com.tw/wiki.php?n=7501%3A%E5%AE%88%E8%AD%B7%E6%9C%AA%E4%BE%86%E4%B9%8B%E5%8A%9B&amp;ss=7501" xr:uid="{5721E662-150C-4267-9427-3F6445FDE47F}"/>
    <hyperlink ref="G20" r:id="rId37" display="http://wiki2.gamer.com.tw/wiki.php?n=7501%3A%E5%B0%91%E5%A5%B3%E6%88%BF%E9%96%93%E7%9A%84%E5%AE%88%E8%AD%B7%E8%80%85&amp;ss=7501" xr:uid="{7B4B1D2F-59BE-4E0F-B333-C562D9991E62}"/>
    <hyperlink ref="G21" r:id="rId38" display="http://wiki2.gamer.com.tw/wiki.php?n=7501%3A%E7%A5%9E%E9%9B%B7%E6%89%80%E5%B8%B6%E4%BE%86%E4%B9%8B%E7%89%A9&amp;ss=7501" xr:uid="{0A5CED63-596A-4E2B-8F05-40D12A356C5D}"/>
    <hyperlink ref="G22" r:id="rId39" display="http://wiki2.gamer.com.tw/wiki.php?n=7501%3A%E5%82%B3%E6%89%BF%E5%A4%A7%E5%BF%97%E4%B9%8B%E7%9C%BE&amp;ss=7501" xr:uid="{DD7C2D4F-D106-4037-BA8F-A0176370B0FD}"/>
    <hyperlink ref="G23" r:id="rId40" display="http://wiki2.gamer.com.tw/wiki.php?n=7501%3A%E9%81%BA%E5%A4%B1%E7%9A%84%E8%90%AC%E9%9D%88%E8%97%A5&amp;ss=7501" xr:uid="{1522C8ED-68E5-49D9-8267-004F282518B4}"/>
    <hyperlink ref="G24" r:id="rId41" display="http://wiki2.gamer.com.tw/wiki.php?n=7501%3A%E5%A0%85%E4%BF%A1%E8%80%85%E7%9A%84%E8%A8%98%E9%8C%84&amp;ss=7501" xr:uid="{B1F03B07-DDDF-427D-B931-BD35D4A57498}"/>
    <hyperlink ref="G19" r:id="rId42" display="http://wiki2.gamer.com.tw/wiki.php?n=7501:%E9%97%9C%E6%96%BC%E8%81%96%E7%B6%93%E7%9A%84%E5%95%86%E8%AB%87" xr:uid="{BDF667DD-293B-47C6-8586-41515FD22981}"/>
    <hyperlink ref="R16" r:id="rId43" display="http://wiki2.gamer.com.tw/wiki.php?n=7501%3A%E7%A5%AD%E5%8F%B8%E7%8E%8B%E7%B4%84%E7%BF%B0%E5%9C%8B" xr:uid="{C8003D82-A538-4541-8A77-F8E78D0A4E06}"/>
    <hyperlink ref="Q18" r:id="rId44" xr:uid="{A86901B8-5385-4B92-ABFE-87B4E640724F}"/>
    <hyperlink ref="Q17" r:id="rId45" display="http://wiki2.gamer.com.tw/wiki.php?n=7501%3A%E8%89%BE%E5%9B%A0%E8%B3%88%E9%AD%AF%E4%B9%8B%E6%88%B0&amp;ss=7501" xr:uid="{EAF02371-C72B-4331-B0F9-3067957B0934}"/>
    <hyperlink ref="Q16" r:id="rId46" xr:uid="{F7BA13A4-51D8-456E-865E-1A0726110DC7}"/>
    <hyperlink ref="Q14" r:id="rId47" display="http://wiki2.gamer.com.tw/wiki.php?n=7501%3A%E8%B3%80%E7%89%B9%E9%87%8C%E7%A5%AD%E5%AE%98%E7%9A%84%E8%81%96%E5%85%B8&amp;ss=7501" xr:uid="{4EBDADC8-8E92-4ECD-8680-C052816FB8A5}"/>
    <hyperlink ref="Q13" r:id="rId48" display="http://wiki2.gamer.com.tw/wiki.php?n=7501%3A%E6%80%9D%E5%BF%B5%E7%9A%84%E7%B5%82%E9%BB%9E&amp;ss=7501" xr:uid="{0EBA62DF-1D48-434F-BFAF-2E2DFFE9BBC3}"/>
    <hyperlink ref="Q12" r:id="rId49" display="http://wiki2.gamer.com.tw/wiki.php?n=7501%3A%E6%89%80%E7%BE%85%E9%96%80%E7%9A%84%E5%A4%A2%E5%A2%83&amp;ss=7501" xr:uid="{E5E30DB7-E6B6-43A3-B912-DCBCA1B7ACF8}"/>
    <hyperlink ref="Q20" r:id="rId50" display="http://wiki2.gamer.com.tw/wiki.php?n=7501%3A%E6%8A%B1%E8%91%97%E5%AC%B0%E5%85%92%E7%9A%84%E7%A5%9E%E5%83%8F&amp;ss=7501" xr:uid="{2310680F-6759-46E6-9A0E-59E6513CFE99}"/>
    <hyperlink ref="Q19" r:id="rId51" display="http://wiki2.gamer.com.tw/wiki.php?n=7501:%E8%88%8A%E7%B4%84%E8%81%96%E7%B6%93%E7%9A%84%E9%80%B8%E8%81%9E%E5%87%BA%E8%99%95" xr:uid="{A7C3C367-FB3E-4137-83E9-7F4B94E94FA0}"/>
    <hyperlink ref="R20" r:id="rId52" display="http://wiki2.gamer.com.tw/wiki.php?n=7501%3A%E5%8F%A4%E4%BB%A3%E5%B8%8C%E8%87%98%E7%9A%84%E9%A2%A8%E6%99%AF&amp;ss=7501" xr:uid="{5A7FE757-E547-4ECD-AC1B-9655AD20DFA0}"/>
    <hyperlink ref="R23" r:id="rId53" display="http://wiki2.gamer.com.tw/wiki.php?n=7501%3A%E5%8F%A4%E4%BB%A3%E7%9A%84%E5%B0%8F%E5%88%80&amp;ss=7501" xr:uid="{64B5CB76-B8D8-4612-99B5-9ED0466CB54A}"/>
    <hyperlink ref="Q23" r:id="rId54" display="http://wiki2.gamer.com.tw/wiki.php?n=7501%3A%E9%80%A3%E7%B6%BF%E4%B8%8D%E6%96%B7%E7%9A%84%E6%96%87%E5%8C%96&amp;ss=7501" xr:uid="{1829B5BB-BCF0-4E30-898F-227F415788D8}"/>
    <hyperlink ref="R28" r:id="rId55" display="http://wiki2.gamer.com.tw/wiki.php?n=7501%3A%E5%A5%B3%E7%A5%9E%E4%B9%8B%E9%AD%82&amp;ss=7501" xr:uid="{9BE076C7-1C20-42A9-B63B-5DE63AB8C680}"/>
    <hyperlink ref="R29" r:id="rId56" display="http://wiki2.gamer.com.tw/wiki.php?n=7501%3A%E8%81%B3%E7%AB%8B%E6%96%BC%E5%AE%89%E5%9C%B0%E6%96%AF%E4%B9%8B%E9%83%BD&amp;ss=7501" xr:uid="{B1F92B81-35B3-46B4-8145-CB1735AB1A18}"/>
    <hyperlink ref="Q29" r:id="rId57" xr:uid="{BCFA06FA-1793-4A3E-9F27-765C8BB37704}"/>
    <hyperlink ref="Q28" r:id="rId58" xr:uid="{D69C1F8F-265D-4329-96FD-8E70D070E110}"/>
    <hyperlink ref="Q27" r:id="rId59" xr:uid="{0945C2DB-0991-4595-844E-5B43B2ADEA8E}"/>
    <hyperlink ref="Q26" r:id="rId60" display="http://wiki2.gamer.com.tw/wiki.php?n=7501%3A%E6%9C%9B%E6%98%9F%E5%B3%B6&amp;ss=7501" xr:uid="{A0AC54BD-379E-49C2-833D-27890E32F216}"/>
    <hyperlink ref="Q31" r:id="rId61" display="http://wiki2.gamer.com.tw/wiki.php?n=7501%3A%E7%88%AA%E5%93%87%E7%9A%84%E7%9A%AE%E5%BD%B1%E6%88%B2&amp;ss=7501" xr:uid="{D7C89DFC-0DDB-4CBA-83F2-41434B82F956}"/>
    <hyperlink ref="Q37" r:id="rId62" xr:uid="{7422867B-D385-4210-B484-E07DE4EACAFA}"/>
    <hyperlink ref="Q36" r:id="rId63" display="http://wiki2.gamer.com.tw/wiki.php?n=7501%3A%E6%96%B0%E5%B9%BE%E5%85%A7%E4%BA%9E%E7%9A%84%E7%B2%BE%E9%9D%88%E4%BF%A1%E4%BB%B0&amp;ss=7501" xr:uid="{2B96A559-C614-44B2-B11E-840653A71A39}"/>
    <hyperlink ref="Q34" r:id="rId64" display="http://wiki2.gamer.com.tw/wiki.php?n=7501%3A%E8%81%B3%E7%AB%8B%E6%96%BC%E5%AE%89%E5%9C%B0%E6%96%AF%E4%B9%8B%E9%83%BD&amp;ss=7501" xr:uid="{E4573ACC-6CB2-4A4C-9C5B-FE31BDC2876B}"/>
    <hyperlink ref="Q35" r:id="rId65" xr:uid="{AB4314EC-3D95-4B5C-AEDE-72DF7C2ED14D}"/>
    <hyperlink ref="Q38" r:id="rId66" display="http://wiki2.gamer.com.tw/wiki.php?n=7501%3A%E4%B8%80%E7%9B%B4%E6%B2%89%E7%9D%A1%E7%9A%84%E9%81%BA%E8%B7%A1" xr:uid="{63BA9D50-BE3F-4BC7-9FA4-42BE31F500DB}"/>
    <hyperlink ref="Q41" r:id="rId67" display="http://wiki2.gamer.com.tw/wiki.php?n=7501%3A%E8%AA%BF%E6%9F%A5%E5%90%89%E8%96%A9%E7%9A%84%E9%87%91%E5%AD%97%E5%A1%94" xr:uid="{CB0C9D04-15BD-4660-B24D-4D94E5D840EE}"/>
    <hyperlink ref="Q40" r:id="rId68" display="http://wiki2.gamer.com.tw/wiki.php?n=7501%3A%E5%90%B3%E5%93%A5%E7%8E%8B%E6%9C%9D%E7%9A%84%E6%9C%AB%E6%9C%9F&amp;ss=7501" xr:uid="{526A4395-4B1A-418C-B03B-03C01F64F8B0}"/>
    <hyperlink ref="Q42" r:id="rId69" display="http://wiki2.gamer.com.tw/wiki.php?n=7501%3A%E9%9D%9E%E6%B4%B2%E7%9A%84%E5%B7%AB%E9%86%AB&amp;ss=7501" xr:uid="{A4FD801B-EBE4-41A0-BBCB-A61946FBA95E}"/>
    <hyperlink ref="Q44" r:id="rId70" display="http://wiki2.gamer.com.tw/wiki.php?n=7501:%E6%AD%A5%E8%A1%8C%E6%96%BC%E7%81%AB%E7%81%B0%E4%B8%8A%E7%9A%84%E7%AF%80%E6%85%B6" xr:uid="{28ED1243-F7D1-4A80-960E-0689865CA74A}"/>
    <hyperlink ref="Q48" r:id="rId71" xr:uid="{D25513D8-8735-45EE-A4A5-6D721766C480}"/>
    <hyperlink ref="Q46" r:id="rId72" display="http://wiki2.gamer.com.tw/wiki.php?n=7501%3A%E5%88%9D%E5%A7%8B%E4%B9%8B%E5%9C%B0&amp;ss=7501" xr:uid="{F03FC395-EB84-4A92-9F1F-AD229B93025C}"/>
    <hyperlink ref="Q47" r:id="rId73" display="http://wiki2.gamer.com.tw/wiki.php?n=7501:%E9%80%BC%E8%BF%91%E9%81%BA%E8%B7%A1%E4%B9%8B%E8%AC%8E%E8%80%85" xr:uid="{FF41B0FF-32EF-43EC-ABCC-EBAFE4E85E75}"/>
    <hyperlink ref="Q51" r:id="rId74" display="http://wiki2.gamer.com.tw/wiki.php?n=7501%3A%E5%8F%A4%E4%BB%A3%E7%BE%8E%E7%B4%A2%E4%B8%8D%E9%81%94%E7%B1%B3%E4%BA%9E%E7%9A%84%E9%83%BD%E5%B8%82&amp;ss=7501" xr:uid="{3F33E834-CAEC-461B-9750-9C287246C90C}"/>
    <hyperlink ref="Q53" r:id="rId75" display="http://wiki2.gamer.com.tw/wiki.php?n=7501:%E5%8F%A4%E4%BB%A3%E4%B8%96%E7%95%8C%E4%B8%83%E5%A4%A7%E5%A5%87%E8%B7%A1%E7%9A%84%E4%BA%8B%E5%AF%A6" xr:uid="{C14E48BA-FE93-4593-8091-DEC371A962C8}"/>
    <hyperlink ref="Q54" r:id="rId76" xr:uid="{21686576-9DC5-4B35-A4C9-884FA143E21F}"/>
    <hyperlink ref="Q56" r:id="rId77" display="http://wiki2.gamer.com.tw/wiki.php?n=7501:%E4%B8%96%E7%95%8C%E4%B9%8B%E7%92%B0" xr:uid="{57D6DD31-86A8-48AC-943A-012768205864}"/>
    <hyperlink ref="Q59" r:id="rId78" display="http://wiki2.gamer.com.tw/wiki.php?n=7501:%E8%AB%BE%E4%BA%9E%E7%9A%84%E5%88%A5%E5%90%8D" xr:uid="{3B90D947-7A84-4AB1-9E16-98019E5F4653}"/>
    <hyperlink ref="R59" r:id="rId79" xr:uid="{890F4AE9-6590-457E-BA43-890307D57E46}"/>
    <hyperlink ref="Q61" r:id="rId80" display="http://wiki2.gamer.com.tw/wiki.php?n=7501%3A%E8%81%B3%E7%AB%8B%E6%96%BC%E5%AE%89%E5%9C%B0%E6%96%AF%E4%B9%8B%E9%83%BD&amp;ss=7501" xr:uid="{4396B2DB-0880-4532-9264-B401F129D7B9}"/>
    <hyperlink ref="R69" r:id="rId81" display="http://wiki2.gamer.com.tw/wiki.php?n=7501%3A%E4%BE%9B%E5%93%81%E7%9A%84%E9%9B%95%E5%83%8F&amp;ss=7501" xr:uid="{F2E81042-631F-4A9A-B84E-F53E247F2551}"/>
    <hyperlink ref="Q69" r:id="rId82" display="http://wiki2.gamer.com.tw/wiki.php?n=7501%3A%E7%8F%8D%E5%A5%87%E7%9A%84%E7%AC%9B%E5%AD%90&amp;ss=7501" xr:uid="{C41777B8-79B8-44A0-A675-4236F9237DDA}"/>
    <hyperlink ref="Q66" r:id="rId83" display="http://wiki2.gamer.com.tw/wiki.php?n=7501%3A%E4%B8%80%E7%9B%B4%E6%B2%89%E7%9D%A1%E7%9A%84%E9%81%BA%E8%B7%A1" xr:uid="{D6298288-CFD8-4A6B-9C4A-75464E11B87D}"/>
    <hyperlink ref="Q67" r:id="rId84" display="http://wiki2.gamer.com.tw/wiki.php?n=7501%3A%E5%A4%AA%E9%99%BD%E6%98%87%E8%B5%B7%E7%9A%84%E5%9C%B0%E6%96%B9&amp;ss=7501" xr:uid="{A7ADF12A-99E4-4916-AA83-BC11601C97B1}"/>
    <hyperlink ref="Q65" r:id="rId85" display="http://wiki2.gamer.com.tw/wiki.php?n=7501%3A%E4%B8%80%E7%9B%B4%E6%B2%89%E7%9D%A1%E7%9A%84%E9%81%BA%E8%B7%A1" xr:uid="{9CE63B21-DA14-42F3-8679-55786910DAFB}"/>
    <hyperlink ref="Q68" r:id="rId86" display="http://wiki2.gamer.com.tw/wiki.php?n=7501:%E8%8F%AF%E7%BE%8E%E7%9A%84%E7%B6%93%E6%96%87" xr:uid="{7B977ACC-797C-46A4-A9BC-64A395A56D37}"/>
    <hyperlink ref="Q70" r:id="rId87" location="%E9%81%BA%E8%B7%A1%E7%99%BC%E7%8F%BE%E7%89%A9" xr:uid="{DCAE1CA4-4D30-4D2B-95ED-AEE2838791B3}"/>
    <hyperlink ref="Q64" r:id="rId88" display="http://wiki2.gamer.com.tw/wiki.php?n=7501:%E9%81%A0%E5%BE%81%E5%8F%B2%E8%A9%A9" xr:uid="{81753A1A-18B6-4FA7-AB41-AA1A09102847}"/>
    <hyperlink ref="Q75" r:id="rId89" display="http://wiki2.gamer.com.tw/wiki.php?n=7501%3A%E5%86%92%E9%9A%AA%E5%AE%B6%E7%9A%84%E7%B6%93%E5%85%B8%E8%91%97%E4%BD%9C&amp;ss=7501" xr:uid="{E66DD830-5473-4554-8E20-3DFC668D074C}"/>
    <hyperlink ref="Q76" r:id="rId90" xr:uid="{5CE08289-5633-43FC-BEAC-08EF89A2B240}"/>
    <hyperlink ref="R76" r:id="rId91" display="http://wiki2.gamer.com.tw/wiki.php?n=7501%3A%E5%82%B3%E6%89%BF%E5%A4%A7%E5%BF%97%E4%B9%8B%E7%9C%BE&amp;ss=7501" xr:uid="{CE974B53-6BA5-4084-BE70-1A25EA4F759C}"/>
    <hyperlink ref="Q77" r:id="rId92" xr:uid="{B91E965B-4EE7-4940-940F-B0B85FBD6A9F}"/>
    <hyperlink ref="Q78" r:id="rId93" display="http://wiki2.gamer.com.tw/wiki.php?n=7501:%E5%B8%8C%E8%87%98%E6%9C%80%E9%AB%98%E7%A5%9E%E5%83%8F" xr:uid="{4BBAC92E-7B7B-4CEB-A334-0D0ED9F55CFB}"/>
    <hyperlink ref="R78" r:id="rId94" display="http://wiki2.gamer.com.tw/wiki.php?n=7501:%E5%9F%83%E5%8F%8A%E7%9A%84%E5%A4%A9%E7%A5%9E" xr:uid="{A8174246-77E5-45E6-95C2-779C2F3E1530}"/>
    <hyperlink ref="Q81" r:id="rId95" xr:uid="{69A0D707-DB9D-448A-8563-15328AF72D0C}"/>
    <hyperlink ref="Q80" r:id="rId96" display="http://wiki2.gamer.com.tw/wiki.php?n=7501:%E6%96%AF%E6%8B%89%E5%A4%AB%E7%A5%9E%E8%A9%B1%E7%9A%84%E8%80%83%E5%AF%9F" xr:uid="{CC7AAAC5-7847-4997-891D-B5115973CECF}"/>
    <hyperlink ref="Q84" r:id="rId97" display="http://wiki2.gamer.com.tw/wiki.php?n=7501%3A%E8%BF%BD%E6%B1%82%E8%A1%80%E5%92%8C%E5%BF%83%E8%87%9F%E7%9A%84%E7%90%86%E7%94%B1" xr:uid="{66CDF896-F086-4065-BE55-A13B5E909EC9}"/>
    <hyperlink ref="G26" r:id="rId98" display="http://wiki2.gamer.com.tw/wiki.php?n=7501%3A%E6%8B%89%E5%B8%95%E5%8A%AA%E4%BC%8A%E7%9A%84%E9%B3%A5%E4%BA%BA&amp;ss=7501" xr:uid="{D6BE3934-D9C9-4461-9906-EC6F5BA94BED}"/>
    <hyperlink ref="G29" r:id="rId99" xr:uid="{215B4AC6-2F6C-45A2-9833-A699DD561235}"/>
    <hyperlink ref="G31" r:id="rId100" display="http://wiki2.gamer.com.tw/wiki.php?n=7501%3A%E6%B0%B8%E7%84%A1%E6%AD%A2%E7%9B%A1%E7%9A%84%E5%96%84%E6%83%A1%E4%B9%8B%E7%88%AD&amp;ss=7501" xr:uid="{631D57B7-33EF-4F07-AD24-F5993EB6A5D1}"/>
    <hyperlink ref="G34" r:id="rId101" xr:uid="{300EBBB8-BBC4-4AB5-809C-9358942C5E71}"/>
    <hyperlink ref="G36" r:id="rId102" display="http://wiki2.gamer.com.tw/wiki.php?n=7501%3A%E5%96%AA%E5%A4%B1%E7%B2%BE%E9%9D%88&amp;ss=7501" xr:uid="{C092EAC4-7BEC-4443-80A7-3D96AFF9386B}"/>
    <hyperlink ref="G33" r:id="rId103" display="http://wiki2.gamer.com.tw/wiki.php?n=7501%3A%E6%AF%97%E6%BF%95%E5%A5%B4%E9%BC%8E%E5%8A%9B%E7%9B%B8%E5%8A%A9%E6%89%80%E5%89%B5%E4%B9%8B%E7%BE%8E&amp;ss=7501" xr:uid="{1D742F78-F07A-4DA1-B54B-DA33121C3521}"/>
    <hyperlink ref="G32" r:id="rId104" display="http://wiki2.gamer.com.tw/wiki.php?n=7501%3A%E9%98%BF%E8%8C%B2%E7%89%B9%E5%85%8B%E7%9A%84%E9%A9%95%E5%82%B2%E5%8B%87%E8%80%85&amp;ss=7501" xr:uid="{973733AA-1F0C-4A8D-8EC5-2C406DE0AF26}"/>
    <hyperlink ref="G35" r:id="rId105" display="http://wiki2.gamer.com.tw/wiki.php?n=7501%3A%E6%9C%97%E5%9F%BA%E5%A5%B4%E6%96%AF%E9%95%B7%E7%9F%9B&amp;ss=7501" xr:uid="{B95ACF39-D396-43BD-9D04-68260A2D40FB}"/>
    <hyperlink ref="G28" r:id="rId106" display="http://wiki2.gamer.com.tw/wiki.php?n=7501%3A%E9%BB%83%E9%87%91%E4%B9%8B%E7%AD%8F&amp;ss=7501" xr:uid="{F5F79782-B5BD-49AB-B3BC-631632AA323D}"/>
    <hyperlink ref="G27" r:id="rId107" xr:uid="{EF0EF778-25CF-4335-89EF-07E3158966D7}"/>
    <hyperlink ref="G30" r:id="rId108" display="http://wiki2.gamer.com.tw/wiki.php?n=7501:%E6%AD%A5%E8%A1%8C%E6%96%BC%E7%81%AB%E7%81%B0%E4%B8%8A%E7%9A%84%E7%AF%80%E6%85%B6" xr:uid="{6440A777-FF3E-468D-9AEA-3A64D6DF91A3}"/>
    <hyperlink ref="G38" r:id="rId109" display="http://wiki2.gamer.com.tw/wiki.php?n=7501%3A%E4%BD%9B%E6%95%99%E4%B8%AD%E7%9A%84%E8%81%96%E9%81%BA%E7%89%A9&amp;ss=7501" xr:uid="{26282F7C-C992-4D23-93E2-0E7825061179}"/>
    <hyperlink ref="G41" r:id="rId110" display="http://wiki2.gamer.com.tw/wiki.php?n=7501%3A%E5%8F%A4%E5%9F%83%E5%8F%8A%E7%9A%84%E4%BF%A1%E4%BB%B0&amp;ss=7501" xr:uid="{ED642777-D2D8-414C-A228-763D74F67BEB}"/>
    <hyperlink ref="G39" r:id="rId111" display="http://wiki2.gamer.com.tw/wiki.php?n=7501:%E5%B7%AB%E6%AF%92%E6%95%99%E4%B9%8B%E7%A5%9E" xr:uid="{AC156358-0261-46A3-A091-20BC8EC5D089}"/>
    <hyperlink ref="G40" r:id="rId112" display="http://wiki2.gamer.com.tw/wiki.php?n=7501%3A%E4%BF%9D%E8%AD%B7%E4%BD%9B%E9%99%80%E4%B9%8B%E8%9B%87&amp;ss=7501" xr:uid="{9D254738-E4B5-4816-92C1-C86119EF3043}"/>
    <hyperlink ref="G43" r:id="rId113" display="http://wiki2.gamer.com.tw/wiki.php?n=7501%3A%E9%9D%9E%E6%B4%B2%E7%9A%84%E5%B7%AB%E9%86%AB&amp;ss=7501" xr:uid="{38340510-7A53-4BB8-8193-B13073CFBB4B}"/>
    <hyperlink ref="G45" r:id="rId114" display="http://wiki2.gamer.com.tw/wiki.php?n=7501%3A%E6%AD%B8%E5%A4%A9%E7%A5%9E&amp;ss=7501" xr:uid="{E5ED0D57-6CB7-48F9-BAC2-7E583C3C929A}"/>
    <hyperlink ref="G46" r:id="rId115" display="http://wiki2.gamer.com.tw/wiki.php?n=7501%3A%E7%B2%BE%E9%9D%88%E8%88%87%E4%BA%BA%E5%80%91%E7%9A%84%E9%A2%A8%E6%99%AF&amp;ss=7501" xr:uid="{E5348FD4-BA86-48A7-89E5-6BAED4ECA128}"/>
    <hyperlink ref="G48" r:id="rId116" display="http://wiki2.gamer.com.tw/wiki.php?n=7501%3A%E5%B0%BC%E5%B8%83%E9%BE%8D%E6%A0%B9%E7%9A%84%E6%88%92%E6%8C%87&amp;ss=7501" xr:uid="{DF5C9914-F72B-4835-BCDE-BF42375FC7D5}"/>
    <hyperlink ref="G44" r:id="rId117" display="http://wiki2.gamer.com.tw/wiki.php?n=7501:%E5%9C%9F%E5%9C%B0%E5%85%AC" xr:uid="{7E9B5F06-EAC1-4814-9F3D-C1DEFAAF21A2}"/>
    <hyperlink ref="G47" r:id="rId118" xr:uid="{C47920F3-9ECB-42BC-B2C7-AA336D51264F}"/>
    <hyperlink ref="G49" r:id="rId119" xr:uid="{D2842AE7-CC65-45A0-886D-D8E7B5071CE6}"/>
    <hyperlink ref="G42" r:id="rId120" tooltip="クエスト検索:南東アフリカの風習" display="http://gvdb.mydns.jp/r/Quest/%E5%8D%97%E6%9D%B1%E3%82%A2%E3%83%95%E3%83%AA%E3%82%AB%E3%81%AE%E9%A2%A8%E7%BF%92" xr:uid="{F502FC9F-3405-4712-B4CD-1B212A3F478E}"/>
    <hyperlink ref="G57" r:id="rId121" display="http://wiki2.gamer.com.tw/wiki.php?n=7501%3A%E5%A4%A7%E8%A5%BF%E6%B4%8B%E6%B2%BF%E5%B2%B8%E5%AE%97%E6%95%99%E7%9A%84%E8%9E%8D%E5%90%88&amp;ss=7501" xr:uid="{7C09993B-EACF-4390-A6D4-078C66A632A4}"/>
    <hyperlink ref="G58" r:id="rId122" display="http://wiki2.gamer.com.tw/wiki.php?n=7501%3A%E4%BE%86%E8%87%AA%E6%9D%B1%E5%9C%8B%E7%9A%84%E5%83%A7%E4%BE%B6&amp;ss=7501" xr:uid="{AAE8F930-B4D6-47D4-9947-09AD36D80630}"/>
    <hyperlink ref="G60" r:id="rId123" display="http://wiki2.gamer.com.tw/wiki.php?n=7501%3A%E4%BF%A1%E4%BB%B0%E7%9A%84%E8%B1%A1%E5%BE%B5&amp;ss=7501" xr:uid="{13445417-2CAA-4BCB-9F6E-9B2329B91538}"/>
    <hyperlink ref="G61" r:id="rId124" display="http://wiki2.gamer.com.tw/wiki.php?n=7501%3A%E5%8D%B0%E5%8A%A0%E7%8E%8B%E6%97%8F%E7%9A%84%E9%95%B7%E7%9C%A0%E6%B3%95&amp;ss=7501" xr:uid="{563E3F1A-10C0-47D0-9FB3-23A821AE6DF7}"/>
    <hyperlink ref="G62" r:id="rId125" display="http://wiki2.gamer.com.tw/wiki.php?n=7501%3A%E7%B4%84%E9%AD%AF%E5%B7%B4%E7%9A%84%E5%89%B5%E4%B8%96%E6%95%85%E4%BA%8B&amp;ss=7501" xr:uid="{0AA789BD-409E-46A7-8C24-5B04589A36D7}"/>
    <hyperlink ref="G52" r:id="rId126" xr:uid="{4F48523D-415C-4A0A-B25A-77E2CBD3EF74}"/>
    <hyperlink ref="G54" r:id="rId127" xr:uid="{EEA290E3-EC87-4194-9C45-27F3498750CD}"/>
    <hyperlink ref="G51" r:id="rId128" xr:uid="{6D9B36AD-F2F8-4D60-B3A8-864505390151}"/>
    <hyperlink ref="G59" r:id="rId129" xr:uid="{D6ED816E-93A0-4E64-ACD5-F5425396B77C}"/>
    <hyperlink ref="G56" r:id="rId130" display="http://wiki2.gamer.com.tw/wiki.php?n=7501:%E8%81%96%E4%BA%BA%E5%88%97%E5%82%B3%E7%9A%84%E7%95%B0%E8%AA%AA" xr:uid="{E5311542-CF8D-4335-9A6A-FF88D329223D}"/>
    <hyperlink ref="G55" r:id="rId131" display="http://wiki2.gamer.com.tw/wiki.php?n=7501%3A%E9%85%92%E9%A4%A8%E5%A7%91%E5%A8%98%E5%90%84%E6%9C%89%E6%89%80%E5%A5%BD&amp;ss=7501" xr:uid="{5CAD6A96-5F4D-4481-AA9E-33E8D2110CC5}"/>
    <hyperlink ref="G53" r:id="rId132" display="https://wiki2.gamer.com.tw/wiki.php?n=7501%3A%E4%B8%83%E5%A4%A7%E5%A5%87%E8%B7%A1%E7%9A%84%E5%B7%A8%E5%A4%A7%E9%9B%95%E5%83%8F&amp;ss=7501" xr:uid="{A6C5E8B4-6F12-4592-873A-1689BE10398B}"/>
    <hyperlink ref="G67" r:id="rId133" display="http://wiki2.gamer.com.tw/wiki.php?n=7501%3A%E6%96%B0%E5%B9%BE%E5%85%A7%E4%BA%9E%E7%9A%84%E7%B2%BE%E9%9D%88%E4%BF%A1%E4%BB%B0&amp;ss=7501" xr:uid="{8B426C45-63B3-4FCC-A915-D5997ABA8280}"/>
    <hyperlink ref="G65" r:id="rId134" display="http://wiki2.gamer.com.tw/wiki.php?n=7501%3A%E4%B8%8D%E7%A9%BA%E6%88%90%E5%B0%B1%E5%A6%82%E4%BE%86%E5%83%8F&amp;ss=7501" xr:uid="{13C15EFE-4908-43FD-A70D-4FD331BA0EB1}"/>
    <hyperlink ref="G66" r:id="rId135" display="http://wiki2.gamer.com.tw/wiki.php?n=7501%3A%E5%AF%B6%E7%94%9F%E5%A6%82%E4%BE%86%E5%83%8F&amp;ss=7501" xr:uid="{602658FF-D92B-44B7-AAB3-FE0AF0BD87B8}"/>
    <hyperlink ref="G63" r:id="rId136" display="http://wiki2.gamer.com.tw/wiki.php?n=7501%3A%E9%98%BF%E8%8C%B2%E7%89%B9%E5%85%8B%E7%9A%84%E8%B1%90%E7%A9%B0%E7%A5%9E&amp;ss=7501" xr:uid="{F5B286EC-045F-4EBF-85BF-2CD8BA8CD170}"/>
    <hyperlink ref="G69" r:id="rId137" display="http://wiki2.gamer.com.tw/wiki.php?n=7501%3A%E9%80%A3%E7%B6%BF%E4%B8%8D%E6%96%B7%E7%9A%84%E6%96%87%E5%8C%96&amp;ss=7501" xr:uid="{0842C45D-1F86-4861-82E3-45323D3C1E7E}"/>
    <hyperlink ref="G71" r:id="rId138" display="http://wiki2.gamer.com.tw/wiki.php?n=7501%3A%E9%BB%83%E9%87%91%E6%BB%BF%E7%B6%B4%E7%9A%84%E6%B0%91%E6%97%8F&amp;ss=7501" xr:uid="{5D0250DA-2351-497B-8F50-449ADE6C0DF3}"/>
    <hyperlink ref="G68" r:id="rId139" display="http://wiki2.gamer.com.tw/wiki.php?n=7501:%E8%A3%9D%E9%A3%BE%E7%B6%93%E7%9A%84%E8%BF%BD%E5%8A%A0%E8%AA%BF%E6%9F%A5" xr:uid="{E712982D-B5E6-46E4-B85F-A4894054DB6A}"/>
    <hyperlink ref="G64" r:id="rId140" display="http://wiki2.gamer.com.tw/wiki.php?n=7501:%E6%96%AF%E6%8B%89%E5%A4%AB%E7%A5%9E%E8%A9%B1%E7%9A%84%E8%80%83%E5%AF%9F" xr:uid="{BAC88604-5E65-4CDE-941A-5FF9DCB413DD}"/>
    <hyperlink ref="G70" r:id="rId141" xr:uid="{FF6B08AC-DC75-49A5-8FCB-BCF93978AF4D}"/>
    <hyperlink ref="G72" r:id="rId142" xr:uid="{CABDC3BC-B449-4E55-810F-9E2F18D602CF}"/>
    <hyperlink ref="Q72" r:id="rId143" display="http://wiki2.gamer.com.tw/wiki.php?n=7501:%E9%87%91%E5%AD%97%E5%A1%94%E5%BB%BA%E9%80%A0%E7%9B%B8%E9%97%9C%E8%80%83%E5%AF%9F" xr:uid="{223A8B2B-87DD-49D8-B973-62B44535197B}"/>
    <hyperlink ref="G74" r:id="rId144" display="http://wiki2.gamer.com.tw/wiki.php?n=7501%3A%E5%8F%A4%E5%8D%B0%E5%BA%A6%E7%9A%84%E3%80%8C%E6%B3%95%E3%80%8D&amp;ss=7501" xr:uid="{F6FD47F5-3DF3-46B8-B9EF-9CB1DD7466BA}"/>
    <hyperlink ref="G75" r:id="rId145" display="http://wiki2.gamer.com.tw/wiki.php?n=7501%3A%E4%BE%86%E8%87%AA%E9%BB%83%E9%87%91%E4%B9%8B%E5%9C%8B%E7%9A%84%E7%94%B7%E4%BA%BA&amp;ss=7501" xr:uid="{2D7B3F28-3F59-40C3-8C76-00C50FEE1D6F}"/>
    <hyperlink ref="G73" r:id="rId146" display="http://wiki2.gamer.com.tw/wiki.php?n=7501:%E6%8E%88%E4%BA%88%E7%94%9F%E5%91%BD%E7%9A%84%E7%B4%99%E6%A2%9D" xr:uid="{53E94DA5-4E19-471D-B5B8-CDD490CB4966}"/>
    <hyperlink ref="G76" r:id="rId147" xr:uid="{77D1C861-9281-46FE-89E9-D9E28A9AEBEF}"/>
    <hyperlink ref="G77" r:id="rId148" xr:uid="{6980C5DF-0E3A-4AE2-9B3D-067489E390D6}"/>
    <hyperlink ref="G78" r:id="rId149" display="https://wiki2.gamer.com.tw/wiki.php?n=7501%3A%E5%B8%8C%E8%87%98%E8%88%87%E5%9F%83%E5%8F%8A%E7%9A%84%E7%A5%9E&amp;ss=7501" xr:uid="{50186B9E-88B1-42E3-9126-03A224472B42}"/>
    <hyperlink ref="G82" r:id="rId150" xr:uid="{E87AA5FA-C70F-49EA-BEA6-7F0F95BF8622}"/>
    <hyperlink ref="G81" r:id="rId151" xr:uid="{8C150C64-7CF4-43F5-88D1-FFA9CA05489B}"/>
    <hyperlink ref="G80" r:id="rId152" display="http://wiki2.gamer.com.tw/wiki.php?n=7501:%E6%96%AF%E6%8B%89%E5%A4%AB%E7%9A%84%E5%A4%AA%E9%99%BD%E7%A5%9E" xr:uid="{88FB79B6-4DFC-449F-A5B8-6E7335A94869}"/>
    <hyperlink ref="G84" r:id="rId153" display="http://wiki2.gamer.com.tw/wiki.php?n=7501%3A%E7%AC%AC%E4%BA%94%E4%B8%96%E7%95%8C&amp;ss=7501" xr:uid="{F05985E4-9159-445A-9806-BEE3FE64CFF7}"/>
    <hyperlink ref="G87" r:id="rId154" xr:uid="{DBA18592-8BF3-4DE7-929D-1EB3B8BA7FE7}"/>
    <hyperlink ref="G85" r:id="rId155" xr:uid="{659C5A73-4571-4C89-8270-8C22856D333E}"/>
    <hyperlink ref="G86" r:id="rId156" xr:uid="{0A58520E-7329-497B-B3AD-5C58BB3D00AF}"/>
    <hyperlink ref="Q87" r:id="rId157" xr:uid="{CB93D83E-AA81-4361-B97D-A0ABB5E4654A}"/>
    <hyperlink ref="Q93" r:id="rId158" display="http://wiki2.gamer.com.tw/wiki.php?n=7501%3A%E7%AC%AC%E4%BA%94%E4%B8%96%E7%95%8C&amp;ss=7501" xr:uid="{4D1D3CA8-B4B6-4845-A541-C7CB40EEB64B}"/>
    <hyperlink ref="Q90" r:id="rId159" display="http://wiki2.gamer.com.tw/wiki.php?n=7501%3A%E7%8D%BB%E7%B5%A6%E6%BF%95%E5%A9%86%E7%9A%84%E7%A5%9E%E5%BB%9F" xr:uid="{E5363B5F-97B8-4289-A8CC-2543B327F14E}"/>
    <hyperlink ref="Q89" r:id="rId160" display="http://wiki2.gamer.com.tw/wiki.php?n=7501%3A%E4%BD%8D%E6%96%BC%E5%88%9D%E5%A7%8B%E4%B9%8B%E7%A5%9E&amp;ss=7501" xr:uid="{3C2C4EC1-BB99-41CE-9B64-F8E77D49266D}"/>
    <hyperlink ref="Q91" r:id="rId161" display="http://wiki2.gamer.com.tw/wiki.php?n=7501%3A%E4%B8%80%E7%9B%B4%E6%B2%89%E7%9D%A1%E7%9A%84%E9%81%BA%E8%B7%A1" xr:uid="{05B54A53-7717-4D54-A0A7-5973D65B5CC2}"/>
    <hyperlink ref="Q92" r:id="rId162" display="http://wiki2.gamer.com.tw/wiki.php?n=7501%3A%E4%B8%80%E7%9B%B4%E6%B2%89%E7%9D%A1%E7%9A%84%E9%81%BA%E8%B7%A1" xr:uid="{257AB7D3-8626-4291-9F50-9D07F9E0AD61}"/>
    <hyperlink ref="Q88" r:id="rId163" display="http://wiki2.gamer.com.tw/wiki.php?n=7501%3A%E8%81%B3%E7%AB%8B%E6%96%BC%E5%AE%89%E5%9C%B0%E6%96%AF%E4%B9%8B%E9%83%BD&amp;ss=7501" xr:uid="{0EDF6086-EDB7-4232-9671-E35819E7BF6D}"/>
    <hyperlink ref="Q95" r:id="rId164" display="http://wiki2.gamer.com.tw/wiki.php?n=7501%3A%E8%8B%B1%E9%9B%84%E4%B9%8B%E5%A6%83&amp;ss=7501" xr:uid="{DC25EF59-BCBB-4F96-8E71-1A634DCFECFA}"/>
    <hyperlink ref="R98" r:id="rId165" display="http://wiki2.gamer.com.tw/wiki.php?n=7501%3A%E6%9C%88%E4%BA%AE%E5%A5%B3%E7%A5%9E%E5%83%8F&amp;ss=7501" xr:uid="{213DB639-44DA-48B8-B0C7-C31CDB7A8607}"/>
    <hyperlink ref="Q98" r:id="rId166" xr:uid="{D78FF19A-E8AD-460D-80EC-8629ED30A0CA}"/>
    <hyperlink ref="Q102" r:id="rId167" display="http://wiki2.gamer.com.tw/wiki.php?n=7501:%E9%80%BC%E8%BF%91%E9%81%BA%E8%B7%A1%E4%B9%8B%E8%AC%8E%E8%80%85" xr:uid="{DA48704A-2DB9-4BBD-A10F-F96022C1B46D}"/>
    <hyperlink ref="Q103" r:id="rId168" display="http://wiki2.gamer.com.tw/wiki.php?n=7501:%E5%83%A7%E4%BE%B6%E4%B9%8B%E8%A1%8C%E8%B9%A4" xr:uid="{1F75B632-F4E0-44DD-ABFA-17396E5E8E80}"/>
    <hyperlink ref="G88" r:id="rId169" display="http://wiki2.gamer.com.tw/wiki.php?n=7501%3A%E5%B0%8B%E6%B1%82%E8%82%9A%E8%87%8D&amp;ss=7501" xr:uid="{23D9AAA2-4DCF-4AF2-968C-771D68ACA4AB}"/>
    <hyperlink ref="G89" r:id="rId170" display="http://wiki2.gamer.com.tw/wiki.php?n=7501%3A%E6%AE%BA%E6%88%AE%E5%A5%B3%E7%A5%9E&amp;ss=7501" xr:uid="{67495C74-0296-4B72-B45F-7F6F0360B1FD}"/>
    <hyperlink ref="G91" r:id="rId171" display="http://wiki2.gamer.com.tw/wiki.php?n=7501%3A%E8%A7%80%E4%B8%96%E9%9F%B3%E8%8F%A9%E8%96%A9%E5%83%8F&amp;ss=7501" xr:uid="{18F7563F-87F3-4D81-B11E-6754BAF1F248}"/>
    <hyperlink ref="G92" r:id="rId172" display="http://wiki2.gamer.com.tw/wiki.php?n=7501%3A%E9%98%BF%E5%BD%8C%E9%99%80%E5%A6%82%E4%BE%86%E5%83%8F&amp;ss=7501" xr:uid="{6D384810-F2E8-499F-8135-98CCE8BFE8A0}"/>
    <hyperlink ref="G93" r:id="rId173" display="http://wiki2.gamer.com.tw/wiki.php?n=7501%3A%E6%B2%89%E7%9D%A1%E6%96%BC%E9%98%BF%E8%8C%B2%E7%89%B9%E5%85%8B%E5%86%A5%E7%95%8C%E4%B9%8B%E7%A5%9E&amp;ss=7501" xr:uid="{A9439C68-5CA1-455C-AD62-E8EF94EFC08F}"/>
    <hyperlink ref="G95" r:id="rId174" display="http://wiki2.gamer.com.tw/wiki.php?n=7501%3A%E5%90%B3%E5%93%A5%E7%8E%8B%E6%9C%9D%E7%9A%84%E6%9C%AB%E6%9C%9F&amp;ss=7501" xr:uid="{00140866-636D-444C-A9DE-C2EC2CA71358}"/>
    <hyperlink ref="G94" r:id="rId175" display="http://wiki2.gamer.com.tw/wiki.php?n=7501%3A%E9%98%BF%E8%8C%B2%E7%89%B9%E5%85%8B%E4%B9%8B%E5%A4%9C%E7%A5%9E&amp;ss=7501" xr:uid="{367D42E1-74EB-40E0-8E2F-68A1B188043A}"/>
    <hyperlink ref="G96" r:id="rId176" display="http://wiki2.gamer.com.tw/wiki.php?n=7501%3A%E7%82%BA%E8%90%AC%E4%BA%BA%E4%B9%8B%E8%81%96%E7%B6%93&amp;ss=7501" xr:uid="{8ACA5DD8-E524-40DE-9CD5-378F496C2798}"/>
    <hyperlink ref="G98" r:id="rId177" display="https://wiki2.gamer.com.tw/wiki.php?n=7501%3A%E8%B2%B4%E6%97%8F%E6%89%80%E8%BF%BD%E6%B1%82%E7%9A%84%E9%9B%95%E5%83%8F&amp;ss=7501" xr:uid="{A7093316-F188-454B-BB16-21C834DBE2D8}"/>
    <hyperlink ref="G100" r:id="rId178" display="http://wiki2.gamer.com.tw/wiki.php?n=7501%3A%E9%98%BF%E8%8C%B2%E7%89%B9%E5%85%8B%E7%9A%84%E6%96%87%E5%8C%96%E7%A5%9E&amp;ss=7501" xr:uid="{17E53C7E-929A-415C-A3D4-34B932CF9B58}"/>
    <hyperlink ref="G101" r:id="rId179" display="http://wiki2.gamer.com.tw/wiki.php?n=7501%3A%E6%9F%90%E5%B7%AB%E5%A5%B3%E7%9A%84%E6%95%85%E4%BA%8B&amp;ss=7501" xr:uid="{E68435F2-87DC-459E-80E4-FBEDD094D504}"/>
    <hyperlink ref="G103" r:id="rId180" display="http://wiki2.gamer.com.tw/wiki.php?n=7501:%E8%81%96%E4%BA%BA%E4%B9%8B%E6%9D%96" xr:uid="{F73F0E85-74C0-4882-A06A-CA9B4A3311C0}"/>
    <hyperlink ref="G102" r:id="rId181" xr:uid="{FF713166-E294-4134-8600-6856F9621E59}"/>
    <hyperlink ref="G107" r:id="rId182" display="http://wiki2.gamer.com.tw/wiki.php?n=7501%3A%E5%AF%BA%E9%99%A2%E7%9A%84%E5%AE%88%E8%AD%B7%E8%80%85&amp;ss=7501" xr:uid="{F7C8201F-9FE9-454E-B843-2DBD587D306F}"/>
    <hyperlink ref="G108" r:id="rId183" display="http://wiki2.gamer.com.tw/wiki.php?n=7501%3A%E9%98%BF%E9%96%A6%E5%A6%82%E4%BE%86%E5%83%8F&amp;ss=7501" xr:uid="{3FA7B2FF-0E2D-4C8C-9FA1-37E59500F7F4}"/>
    <hyperlink ref="G112" r:id="rId184" display="http://wiki2.gamer.com.tw/wiki.php?n=7501%3A%E9%87%8B%E8%BF%A6%E7%89%9F%E5%B0%BC%E4%BD%9B%E5%83%8F&amp;ss=7501" xr:uid="{244FA9FC-0873-405C-9690-3FC8497910F5}"/>
    <hyperlink ref="G111" r:id="rId185" display="http://wiki2.gamer.com.tw/wiki.php?n=7501%3A%E7%B5%95%E4%B8%8D%E8%83%BD%E7%9C%8B%E7%9A%84%E5%9C%B0%E6%96%B9&amp;ss=7501" xr:uid="{5ECE4E7E-DCA8-4EBE-B2DB-42AA4AB19212}"/>
    <hyperlink ref="G115" r:id="rId186" display="http://wiki2.gamer.com.tw/wiki.php?n=7501%3A%E6%A8%A1%E4%BB%BF%E7%A5%9E%E7%A5%87%E7%9A%84%E9%BB%83%E9%87%91&amp;ss=7501" xr:uid="{6EDA19E5-8D42-445D-9B50-1F13A5DED1DA}"/>
    <hyperlink ref="G117" r:id="rId187" display="http://wiki2.gamer.com.tw/wiki.php?n=7501%3A%E5%8F%A4%E5%9F%83%E5%8F%8A%E7%9A%84%E8%AD%B7%E7%AC%A6&amp;ss=7501" xr:uid="{007E3E79-E1CD-43CD-AC2D-BBDCB53C6FF0}"/>
    <hyperlink ref="G119" r:id="rId188" display="http://wiki2.gamer.com.tw/wiki.php?n=7501%3A%E5%B0%87%E4%BD%9B%E5%A7%BF%E5%8C%96%E7%82%BA%E5%85%B7%E9%AB%94%E5%BD%A2%E8%B1%A1&amp;ss=7501" xr:uid="{FD0F72F1-4932-4EEF-A21D-F6EB5BCC434D}"/>
    <hyperlink ref="G123" r:id="rId189" display="http://wiki2.gamer.com.tw/wiki.php?n=7501%3A%E4%BD%8D%E6%96%BC%E5%88%9D%E5%A7%8B%E4%B9%8B%E7%A5%9E&amp;ss=7501" xr:uid="{0C70AB0F-F1B8-4A91-BDA1-0094A198B42F}"/>
    <hyperlink ref="G122" r:id="rId190" display="http://wiki2.gamer.com.tw/wiki.php?n=7501%3A%E5%8D%B0%E5%BA%A6%E7%9A%84%E6%9C%80%E9%AB%98%E4%BD%8D%E7%A5%9E&amp;ss=7501" xr:uid="{E2DA6C16-24B2-42B4-9DC7-6D2279BB3452}"/>
    <hyperlink ref="G121" r:id="rId191" display="http://wiki2.gamer.com.tw/wiki.php?n=7501%3A%E6%9C%80%E9%AB%98%E5%A5%B3%E7%A5%9E&amp;ss=7501" xr:uid="{63ED5008-745E-494D-A2FA-A6DC46427A97}"/>
    <hyperlink ref="G120" r:id="rId192" display="http://wiki2.gamer.com.tw/wiki.php?n=7501%3A%E7%A5%9E%E7%9A%84%E5%8C%96%E8%BA%AB&amp;ss=7501" xr:uid="{7EAE6721-C472-4A65-9CA9-CD543E0D8513}"/>
    <hyperlink ref="G114" r:id="rId193" xr:uid="{7D3B7AB0-9561-4190-9928-B9C72F659042}"/>
    <hyperlink ref="G116" r:id="rId194" display="http://wiki2.gamer.com.tw/wiki.php?n=7501:%E4%BF%9D%E4%BD%91%E8%88%B9%E5%93%A1%E5%80%91%E7%9A%84%E9%9B%95%E5%83%8F" xr:uid="{232311B4-9612-44CC-9A96-FC671DB7E785}"/>
    <hyperlink ref="G109" r:id="rId195" display="http://wiki2.gamer.com.tw/wiki.php?n=7501:%E8%A2%AB%E5%AE%89%E7%BD%AE%E7%9A%84%E5%90%8A%E9%90%98" xr:uid="{0DB2035E-F035-4A1F-B2B1-D3C503661585}"/>
    <hyperlink ref="G105" r:id="rId196" display="http://wiki2.gamer.com.tw/wiki.php?n=7501:%E5%9F%8B%E6%B2%92%E6%96%BC%E6%87%B8%E5%B4%96%E4%B8%AD%E4%B9%8B%E4%BD%9B%E5%A0%82" xr:uid="{FE68DFBF-A1BE-43C8-87F3-DC8C9EE9AF55}"/>
    <hyperlink ref="G125" r:id="rId197" display="http://wiki2.gamer.com.tw/wiki.php?n=7501:%E4%BD%9B%E7%95%8C%E7%9A%84%E5%B9%B3%E9%9D%A2%E5%9C%96" xr:uid="{CB85D0DC-83C9-48F9-929A-CFBBEBF74936}"/>
    <hyperlink ref="G106" r:id="rId198" xr:uid="{0077DB1E-3A80-4476-A5F3-ADE2BD71DE8C}"/>
    <hyperlink ref="G113" r:id="rId199" display="http://wiki2.gamer.com.tw/wiki.php?n=7501:%E7%83%8F%E9%AD%AF%E5%85%8B%E7%9A%84%E5%A5%B3%E7%A5%9E" xr:uid="{3EA94BAB-46CF-483D-B05F-369563256F4D}"/>
    <hyperlink ref="G124" r:id="rId200" display="http://wiki2.gamer.com.tw/wiki.php?n=7501:%E6%9F%90%E8%81%96%E4%BA%BA%E5%80%91%E7%9A%84%E8%A8%98%E6%86%B6" xr:uid="{9DC60DDA-B457-42C6-935B-1583585972A1}"/>
    <hyperlink ref="G118" r:id="rId201" location="%E5%AE%97%E6%95%99%E5%AD%B8%E6%9B%B8%E5%BA%AB" xr:uid="{CE232D96-9A8E-40EE-B1B2-4F713CF61B01}"/>
    <hyperlink ref="G110" r:id="rId202" display="http://wiki2.gamer.com.tw/wiki.php?n=7501:%E5%A4%8F%E5%A8%81%E5%A4%B7%E7%9A%84%E9%9B%AA%E7%A5%9E" xr:uid="{485E497B-BAE6-4240-B1AA-A066A4D16681}"/>
    <hyperlink ref="Q108" r:id="rId203" display="http://wiki2.gamer.com.tw/wiki.php?n=7501%3A%E4%B8%80%E7%9B%B4%E6%B2%89%E7%9D%A1%E7%9A%84%E9%81%BA%E8%B7%A1" xr:uid="{2C60C7A1-67D5-483F-BD69-661DB3EE366B}"/>
    <hyperlink ref="Q111" r:id="rId204" display="http://wiki2.gamer.com.tw/wiki.php?n=7501%3A%E5%A5%87%E5%B2%A9%E7%9A%84%E5%AE%97%E6%95%99%E9%83%BD%E5%B8%82&amp;ss=7501" xr:uid="{A35B1F1D-91D9-46B2-87A2-FD6A79513467}"/>
    <hyperlink ref="Q112" r:id="rId205" display="http://wiki2.gamer.com.tw/wiki.php?n=7501%3A%E4%B8%80%E7%9B%B4%E6%B2%89%E7%9D%A1%E7%9A%84%E9%81%BA%E8%B7%A1" xr:uid="{BFE65CE2-2B99-49A4-BCD8-30EA75662ECA}"/>
    <hyperlink ref="Q107" r:id="rId206" display="http://wiki2.gamer.com.tw/wiki.php?n=7501%3A%E7%8D%BB%E7%B5%A6%E6%BF%95%E5%A9%86%E7%9A%84%E7%A5%9E%E5%BB%9F" xr:uid="{29A99387-218E-4944-A9A3-CEFECBE43756}"/>
    <hyperlink ref="Q109" r:id="rId207" display="http://wiki2.gamer.com.tw/wiki.php?n=7501:%E5%AF%84%E8%A8%97%E6%96%BC%E5%B1%B1%E4%B9%8B%E4%BF%A1%E4%BB%B0" xr:uid="{1E1B122F-C520-4AD8-ACEB-70014A504033}"/>
    <hyperlink ref="R113" r:id="rId208" xr:uid="{4ADDE646-E5BE-4159-BC6B-0300A4B201F8}"/>
    <hyperlink ref="Q113" r:id="rId209" display="http://wiki2.gamer.com.tw/wiki.php?n=7501:%E5%82%B3%E8%AA%AA%E4%B9%8B%E7%8E%8B%E7%9A%84%E7%9B%B8%E9%97%9C%E9%81%BA%E8%B7%A1" xr:uid="{056E1F2B-1335-4F97-A4E1-A174E85B87DA}"/>
    <hyperlink ref="R109" r:id="rId210" location="%E8%B2%A1%E5%AF%B6%E9%91%91%E5%AE%9A%E6%9B%B8%E5%BA%AB" display="圖：故事集的地圖(財寶7)" xr:uid="{ED50DFC1-A3EA-4E53-9895-8BEC60E86899}"/>
    <hyperlink ref="Q110" r:id="rId211" display="http://wiki2.gamer.com.tw/wiki.php?n=7501:%E5%B8%B8%E5%A4%8F%E4%B9%8B%E5%B3%B6%E7%9A%84%E7%81%AB%E5%B1%B1%E7%A5%9E" xr:uid="{ED171970-6389-498B-ABF1-04E99E6EBC71}"/>
    <hyperlink ref="Q115" r:id="rId212" display="http://wiki2.gamer.com.tw/wiki.php?n=7501%3A%E6%A8%A1%E4%BB%BF%E7%A5%9E%E7%9A%84%E9%9D%A2%E5%85%B7&amp;ss=7501" xr:uid="{1B99DE48-F121-4B88-BFED-36426396B826}"/>
    <hyperlink ref="Q117" r:id="rId213" display="http://wiki2.gamer.com.tw/wiki.php?n=7501%3A%E8%AA%BF%E6%9F%A5%E5%90%89%E8%96%A9%E7%9A%84%E9%87%91%E5%AD%97%E5%A1%94" xr:uid="{20B9916B-F75A-4AF1-B34E-C233105D0AEE}"/>
    <hyperlink ref="R102" r:id="rId214" display="http://wiki2.gamer.com.tw/wiki.php?n=7501%3A%E8%AA%BF%E6%9F%A5%E5%90%89%E8%96%A9%E7%9A%84%E9%87%91%E5%AD%97%E5%A1%94" xr:uid="{45B70092-B205-4BF8-80F5-0EED2396590E}"/>
    <hyperlink ref="Q121" r:id="rId215" display="http://wiki2.gamer.com.tw/wiki.php?n=7501%3A%E8%B3%80%E7%89%B9%E9%87%8C%E7%A5%AD%E5%AE%98%E7%9A%84%E8%81%96%E5%85%B8&amp;ss=7501" xr:uid="{2B9FEE18-8156-4E69-AB99-93A45C5ADBAA}"/>
    <hyperlink ref="Q123" r:id="rId216" display="http://wiki2.gamer.com.tw/wiki.php?n=7501%3A%E7%A5%AD%E7%A5%80%E5%A4%AA%E9%99%BD%E7%A5%9E%E7%9A%84%E7%A5%9E%E5%BB%9F" xr:uid="{691C4C34-E165-4D8F-889D-A18619E5D443}"/>
    <hyperlink ref="Q120" r:id="rId217" display="http://wiki2.gamer.com.tw/wiki.php?n=7501%3A%E5%8D%B0%E5%BA%A6%E7%9A%84%E5%8F%A4%E4%BB%A3%E6%95%98%E4%BA%8B%E8%A9%A9&amp;ss=7501" xr:uid="{63887638-5E19-47D4-81A8-9AD1EA6EE456}"/>
    <hyperlink ref="Q122" r:id="rId218" display="http://wiki2.gamer.com.tw/wiki.php?n=7501%3A%E9%98%BF%E5%BE%B7%E6%AF%94%E7%95%99%E7%A5%AD%E5%AE%98%E7%9A%84%E8%81%96%E5%85%B8&amp;ss=7501" xr:uid="{E374E8F7-4421-49D0-9E2B-F5FADE630124}"/>
    <hyperlink ref="R124" r:id="rId219" display="http://wiki2.gamer.com.tw/wiki.php?n=7501:%E9%81%8E%E5%BE%80%E6%AD%B2%E6%9C%88%E7%9A%84%E6%95%85%E4%BA%8B" xr:uid="{7DF01B43-9B86-4B48-8594-1E6E3A5935AF}"/>
    <hyperlink ref="Q140" r:id="rId220" display="http://wiki2.gamer.com.tw/wiki.php?n=7501%3A%E8%B3%80%E7%89%B9%E9%87%8C%E7%A5%AD%E5%AE%98%E7%9A%84%E8%81%96%E5%85%B8&amp;ss=7501" xr:uid="{BF464125-8F03-4FA8-9E93-A6775DE0EBCC}"/>
    <hyperlink ref="Q141" r:id="rId221" display="http://wiki2.gamer.com.tw/wiki.php?n=7501%3A%E8%B3%80%E7%89%B9%E9%87%8C%E7%A5%AD%E5%AE%98%E7%9A%84%E8%81%96%E5%85%B8&amp;ss=7501" xr:uid="{AA78974F-C13A-4901-8007-1D2B874B1749}"/>
    <hyperlink ref="G127" r:id="rId222" display="http://wiki2.gamer.com.tw/wiki.php?n=7501%3A%E5%A4%9A%E8%AC%8E%E7%9A%84%E5%8F%A4%E4%BB%A3%E7%A5%9E&amp;ss=7501" xr:uid="{4AE98C28-0A44-40FF-A3D5-9E09C79CDAAE}"/>
    <hyperlink ref="G126" r:id="rId223" xr:uid="{DC4DD999-3734-42C3-B9FF-9C68FCDCCDEC}"/>
    <hyperlink ref="Q126" r:id="rId224" xr:uid="{2D49DE09-02A8-4CDF-A82D-49BBDF39911B}"/>
    <hyperlink ref="Q129" r:id="rId225" xr:uid="{DF19AAB9-73B2-4A84-BD32-D949069A9F07}"/>
    <hyperlink ref="G139" r:id="rId226" location="級別10" display="http://wiki2.gamer.com.tw/wiki.php?n=7501%3A%E5%AE%97%E6%95%99%E5%AD%B8%E5%9C%B0%E5%9C%96 - 級別10" xr:uid="{F120D35B-AB2D-4FC9-BF5F-A10992A03D01}"/>
    <hyperlink ref="G131" r:id="rId227" display="http://wiki2.gamer.com.tw/wiki.php?n=7501%3A%E5%8D%B0%E5%BA%A6%E7%9A%84%E7%A5%9E%E5%83%8F&amp;ss=7501" xr:uid="{D78344D8-0A9A-4B7E-AF10-82BD00D639B0}"/>
    <hyperlink ref="G135" r:id="rId228" display="http://wiki2.gamer.com.tw/wiki.php?n=7501%3A%E9%A3%9B%E5%A4%A9%E4%B9%8B%E9%99%BD&amp;ss=7501" xr:uid="{7FF68762-BF5B-4DA7-A9B4-0548B07A0030}"/>
    <hyperlink ref="G134" r:id="rId229" display="http://wiki2.gamer.com.tw/wiki.php?n=7501%3A%E5%85%B7%E6%9C%89%E8%B1%A1%E9%A0%AD%E7%9A%84%E7%A5%9E&amp;ss=7501" xr:uid="{6EE6112E-B5E1-4019-A148-EBCAD24D308B}"/>
    <hyperlink ref="G133" r:id="rId230" display="http://wiki2.gamer.com.tw/wiki.php?n=7501%3A%E5%8D%B0%E5%BA%A6%E7%9A%84%E7%81%AB%E7%A5%9E&amp;ss=7501" xr:uid="{2A95A04E-0D3C-471B-BCE9-C84688B263F0}"/>
    <hyperlink ref="G143" r:id="rId231" display="http://wiki2.gamer.com.tw/wiki.php?n=7501%3A%E8%B3%80%E7%89%B9%E9%87%8C%E7%A5%AD%E5%AE%98%E7%9A%84%E8%81%96%E5%85%B8&amp;ss=7501" xr:uid="{6E6C12AC-484B-4CE4-8F67-8ECF1021FD37}"/>
    <hyperlink ref="G142" r:id="rId232" display="http://wiki2.gamer.com.tw/wiki.php?n=7501%3A%E9%98%BF%E5%BE%B7%E6%AF%94%E7%95%99%E7%A5%AD%E5%AE%98%E7%9A%84%E8%81%96%E5%85%B8&amp;ss=7501" xr:uid="{D5F31244-A3A6-49A3-BA7B-F57943CAAC51}"/>
    <hyperlink ref="G141" r:id="rId233" display="http://wiki2.gamer.com.tw/wiki.php?n=7501%3A%E4%BC%8D%E9%81%93%E5%8D%A1%E9%99%B6%E7%A5%AD%E5%AE%98%E7%9A%84%E8%81%96%E5%85%B8&amp;ss=7501" xr:uid="{17CD899D-D242-4389-9589-D858DD2293E2}"/>
    <hyperlink ref="G140" r:id="rId234" display="http://wiki2.gamer.com.tw/wiki.php?n=7501%3A%E5%B8%83%E6%8B%89%E5%A4%AB%E6%9B%BC%E7%A5%AD%E5%AE%98%E7%9A%84%E8%81%96%E5%85%B8&amp;ss=7501" xr:uid="{BB14976A-66E1-4C07-BC1F-EDF18E42BFD7}"/>
    <hyperlink ref="G132" r:id="rId235" display="http://wiki2.gamer.com.tw/wiki.php?n=7501:%E8%AA%BF%E6%9F%A5%E4%B8%8D%E5%8F%AF%E6%80%9D%E8%AD%B0%E4%B9%8B%E5%9C%B0" xr:uid="{FBD356C4-C1E0-4FB9-8E82-3EDE2C78963B}"/>
    <hyperlink ref="G137" r:id="rId236" display="http://wiki2.gamer.com.tw/wiki.php?n=7501:%E7%9F%A5%E5%90%8D%E7%82%BA%E3%80%8C%E6%9C%80%E6%BE%84%E3%80%8D%E4%B9%8B%E5%83%A7" xr:uid="{E990AE2A-94DC-4F1A-92E7-3A5BA54F5D3D}"/>
    <hyperlink ref="G129" r:id="rId237" xr:uid="{E2907E04-FD33-4BE2-812D-D1BAA8995147}"/>
    <hyperlink ref="G130" r:id="rId238" location="宗教學" tooltip="Library/Religion" display="圖：十字架的地図(宗教10)" xr:uid="{32E288D7-122E-4DD7-A156-FD25D263570F}"/>
    <hyperlink ref="G136" r:id="rId239" xr:uid="{24F6A77D-0B03-4262-A697-34F2D7A2D5C2}"/>
    <hyperlink ref="G138" r:id="rId240" xr:uid="{E05355F6-DBDB-48C4-AFA8-FDAA5AB64776}"/>
    <hyperlink ref="G148" r:id="rId241" xr:uid="{05C3D421-FA64-4CC7-A14F-507E98E70D86}"/>
    <hyperlink ref="G146" r:id="rId242" xr:uid="{C4F90F29-7845-4AA1-ABDE-0B04F779FCAE}"/>
    <hyperlink ref="G145" r:id="rId243" xr:uid="{1BB0C2B3-1D56-4D8A-BBDF-ACE1A6153F95}"/>
    <hyperlink ref="G149" r:id="rId244" display="http://wiki2.gamer.com.tw/wiki.php?n=7501:%E8%8F%AF%E7%BE%8E%E7%9A%84%E7%B6%93%E6%96%87" xr:uid="{26FD25CC-2626-4F3C-9066-5855366672A3}"/>
    <hyperlink ref="G150" r:id="rId245" display="http://wiki2.gamer.com.tw/wiki.php?n=7501:%E5%A4%8F%E5%A8%81%E5%A4%B7%E7%9A%84%E6%80%AA%E7%A5%9E" xr:uid="{5F593765-F171-43AF-98F9-CE02846F9676}"/>
    <hyperlink ref="G155" r:id="rId246" display="http://wiki2.gamer.com.tw/wiki.php?n=7501%3A%E9%9B%A8%E7%A5%9E&amp;ss=7501" xr:uid="{20451E8D-1DF8-49C8-BBC4-2A092149C6C4}"/>
    <hyperlink ref="G153" r:id="rId247" display="http://wiki2.gamer.com.tw/wiki.php?n=7501:%E5%BE%A1%E4%BD%BF%E4%B9%8B%E9%B3%A5" xr:uid="{96B7717D-3E8A-439E-9995-B5877B65ED7E}"/>
    <hyperlink ref="G154" r:id="rId248" xr:uid="{87B7790D-4B98-42BC-848F-1411A743B832}"/>
    <hyperlink ref="G152" r:id="rId249" xr:uid="{0F4D4320-1FE7-4069-97F2-EF5CD3F5744D}"/>
    <hyperlink ref="Q138" r:id="rId250" display="http://wiki2.gamer.com.tw/wiki.php?n=7501:%E8%AA%BF%E6%9F%A5%E5%90%89%E8%96%A9%E7%9A%84%E9%87%91%E5%AD%97%E5%A1%94" xr:uid="{045665DF-3D63-401F-B2DE-1953D1CEB5A9}"/>
    <hyperlink ref="Q136" r:id="rId251" xr:uid="{F671B4BF-88E7-4C52-85D5-FB4E9408C1AE}"/>
    <hyperlink ref="Q135" r:id="rId252" display="http://wiki2.gamer.com.tw/wiki.php?n=7501%3A%E7%A5%AD%E7%A5%80%E5%A4%AA%E9%99%BD%E7%A5%9E%E7%9A%84%E7%A5%9E%E5%BB%9F" xr:uid="{509EC571-BA04-459B-B60E-E33D39A0D664}"/>
    <hyperlink ref="Q137" r:id="rId253" location="%E8%B2%A1%E5%AF%B6%E9%91%91%E5%AE%9A%E6%9B%B8%E5%BA%AB" display="http://wiki2.gamer.com.tw/wiki.php?n=7501:%E6%97%A5%E6%9C%ACZipang - %E8%B2%A1%E5%AF%B6%E9%91%91%E5%AE%9A%E6%9B%B8%E5%BA%AB" xr:uid="{813A4BFA-0115-45F9-A606-2BF33BB6056E}"/>
    <hyperlink ref="Q142" r:id="rId254" display="http://wiki2.gamer.com.tw/wiki.php?n=7501%3A%E4%BC%8D%E9%81%93%E5%8D%A1%E9%99%B6%E7%A5%AD%E5%AE%98%E7%9A%84%E8%81%96%E5%85%B8&amp;ss=7501" xr:uid="{F335FC38-6A81-4F47-B136-9C80AAD77A1C}"/>
    <hyperlink ref="Q145" r:id="rId255" display="盧克索地方的祭典" xr:uid="{CAAD8401-5418-4E3D-AC71-144696585B0A}"/>
    <hyperlink ref="Q150" r:id="rId256" display="http://wiki2.gamer.com.tw/wiki.php?n=7501:%E5%B8%B8%E5%A4%8F%E4%B9%8B%E5%B3%B6%E7%9A%84%E7%81%AB%E5%B1%B1%E7%A5%9E" xr:uid="{0DB4B449-2FB3-449F-9B62-51F77DA3F6A9}"/>
    <hyperlink ref="Q152" r:id="rId257" display="http://wiki2.gamer.com.tw/wiki.php?n=7501:%E7%94%9F%E8%80%85%E4%B9%8B%E8%A1%97" xr:uid="{7D59B4EE-96C4-498A-9EC8-C827033BE671}"/>
    <hyperlink ref="Q153" r:id="rId258" display="http://wiki2.gamer.com.tw/wiki.php?n=7501:%E7%8C%BF%E7%A5%9E%E4%B9%8B%E4%BD%BF%E8%80%85" xr:uid="{4CD0157F-E6C7-4C1B-B840-A8E3AAB7458A}"/>
    <hyperlink ref="Q155" r:id="rId259" display="http://wiki2.gamer.com.tw/wiki.php?n=7501%3A%E7%91%AA%E9%9B%85%E7%9A%84%E6%8E%8C%E7%AE%A1%E6%B0%A3%E8%B1%A1%E4%B9%8B%E7%A5%9E&amp;ss=7501" xr:uid="{9C77E6B8-5EED-4375-AC15-E3068FE5095D}"/>
    <hyperlink ref="Q154" r:id="rId260" xr:uid="{E061DB7D-55CE-4CF7-8D87-C79A98CF3EEB}"/>
    <hyperlink ref="G156" r:id="rId261" display="http://wiki2.gamer.com.tw/wiki.php?n=7501%3A%E5%8F%A4%E4%BB%A3%E7%A5%9E%E7%A5%97%E7%9A%84%E5%BE%A9%E6%B4%BB&amp;ss=7501" xr:uid="{85FD3E44-6EDE-427A-A746-A873CC36339A}"/>
    <hyperlink ref="G157" r:id="rId262" display="http://wiki2.gamer.com.tw/wiki.php?n=7501%3A%E5%9B%A0%E6%9E%9C%E5%A0%B1%E6%87%89%E7%9A%84%E6%95%85%E4%BA%8B&amp;ss=7501" xr:uid="{1979D9BF-851B-4B3C-922D-66266C968E39}"/>
    <hyperlink ref="G159" r:id="rId263" display="http://wiki2.gamer.com.tw/wiki.php?n=7501%3A%E7%84%A1%E6%B3%95%E8%A7%A3%E8%AE%80%E7%9A%84%E7%B6%93%E5%85%B8&amp;ss=7501" xr:uid="{5C0BB3D0-D35A-438A-A421-114684F5CAC1}"/>
    <hyperlink ref="G158" r:id="rId264" xr:uid="{62C713B2-8226-4A39-BA19-1A6E4E69C774}"/>
    <hyperlink ref="G164" r:id="rId265" display="http://wiki2.gamer.com.tw/wiki.php?n=7501%3A%E8%8B%B1%E9%9B%84%E4%B9%8B%E5%A6%83&amp;ss=7501" xr:uid="{BA8E29FF-EDFD-42CE-9C72-5F0A9B9A3847}"/>
    <hyperlink ref="G161" r:id="rId266" display="http://wiki2.gamer.com.tw/wiki.php?n=7501%3A%E5%85%B7%E6%9C%89%E8%85%B9%E8%A2%8B%E7%9A%84%E5%8B%95%E7%89%A9%E9%9B%95%E5%83%8F&amp;ss=7501" xr:uid="{7568238C-942D-47A8-8BAC-3D94FE93D026}"/>
    <hyperlink ref="G167" r:id="rId267" display="http://wiki2.gamer.com.tw/wiki.php?n=7501%3A%E4%BB%BF%E8%9B%87%E7%A5%9E%E5%83%8F&amp;ss=7501" xr:uid="{81E948B8-1EED-4EC1-B892-9A636A92B57D}"/>
    <hyperlink ref="G168" r:id="rId268" display="http://wiki2.gamer.com.tw/wiki.php?n=7501:%E7%A5%9E%E7%A4%BE%E9%81%BA%E5%9D%80%E7%9A%84%E8%AA%BF%E6%9F%A5%E5%A7%94%E8%A8%97" xr:uid="{11F2AD9E-56D1-4BB8-926B-0D735ABFACA2}"/>
    <hyperlink ref="G166" r:id="rId269" xr:uid="{4CA721AD-4CBF-443F-A6CD-2C49CE663D98}"/>
    <hyperlink ref="G165" r:id="rId270" location="宗教學書庫" tooltip="Library/Religion" display="圖：斯拉夫地區的木像的地圖(宗教7)" xr:uid="{2B9DBF63-B806-413A-B679-D1B6AB098C08}"/>
    <hyperlink ref="G163" r:id="rId271" location="宗教學書庫" tooltip="Library/Religion" xr:uid="{5DB99A1B-94FC-42DC-A4ED-19BDCC87E8BF}"/>
    <hyperlink ref="G169" r:id="rId272" location="%E7%B4%9A%E5%88%A510" xr:uid="{0769F9EB-3463-46C4-8560-92003F850655}"/>
    <hyperlink ref="G171" r:id="rId273" display="http://wiki2.gamer.com.tw/wiki.php?n=7501:%E5%B8%B8%E5%A4%8F%E4%B9%8B%E5%B3%B6%E7%9A%84%E7%81%AB%E5%B1%B1%E7%A5%9E" xr:uid="{42768122-15A9-4F98-A77A-C1A4710A0351}"/>
    <hyperlink ref="G170" r:id="rId274" xr:uid="{665575ED-3C36-4807-B677-281207BC35C8}"/>
    <hyperlink ref="G162" r:id="rId275" xr:uid="{0A282DD7-AF57-404C-8EA3-10E298115FB5}"/>
    <hyperlink ref="G176" r:id="rId276" xr:uid="{FC29667C-8AC7-4632-8149-D92257BDE004}"/>
    <hyperlink ref="G177" r:id="rId277" xr:uid="{5EF27D7F-601D-4BB6-B980-99C18C2CCE12}"/>
    <hyperlink ref="G175" r:id="rId278" display="http://wiki2.gamer.com.tw/wiki.php?n=7501%3A%E8%8B%B1%E9%9B%84%E7%A5%9E%E4%B9%8B%E5%A6%BB&amp;ss=7501" xr:uid="{5773B217-96C0-4CFA-9B81-08039BEF74D6}"/>
    <hyperlink ref="G174" r:id="rId279" display="http://wiki2.gamer.com.tw/wiki.php?n=7501%3A%E5%8D%B0%E5%BA%A6%E7%9A%84%E6%88%B0%E7%A5%9E&amp;ss=7501" xr:uid="{B973F6BB-E0D0-4F6D-8195-6839A64C1491}"/>
    <hyperlink ref="G180" r:id="rId280" display="http://wiki2.gamer.com.tw/wiki.php?n=7501%3A%E9%99%8D%E8%87%A8%E6%B9%96%E4%B8%AD%E4%B9%8B%E7%A5%9E&amp;ss=7501" xr:uid="{524FA5DC-FAC8-48DE-81A6-09A1FB4E4F7C}"/>
    <hyperlink ref="G173" r:id="rId281" xr:uid="{91861DD2-6CDE-46C1-8774-0A971F13D088}"/>
    <hyperlink ref="G181" r:id="rId282" location="%E5%AE%97%E6%95%99%E5%AD%B8%E5%9C%B0%E5%9C%96" display="道教少年像的地圖" xr:uid="{496042A0-590C-4279-BE2D-FB35B51A1F57}"/>
    <hyperlink ref="G183" r:id="rId283" display="http://wiki2.gamer.com.tw/wiki.php?n=7501:%E5%AF%84%E8%A8%97%E6%96%BC%E5%B1%B1%E4%B9%8B%E4%BF%A1%E4%BB%B0" xr:uid="{38E0D08C-9489-4F82-8AEE-90BBEE6466AC}"/>
    <hyperlink ref="G182" r:id="rId284" location="%E5%AE%97%E6%95%99%E5%AD%B8%E6%9B%B8%E5%BA%AB" xr:uid="{A4D2F72F-81FA-4FBE-B2E9-0C23F8A215A1}"/>
    <hyperlink ref="G178" r:id="rId285" xr:uid="{41F29B31-26D8-4D07-BE3E-73AF4DA3AB23}"/>
    <hyperlink ref="G179" r:id="rId286" xr:uid="{51EA17FB-22A8-431E-AADE-A5EF6EB4E832}"/>
    <hyperlink ref="R156" r:id="rId287" display="http://wiki2.gamer.com.tw/wiki.php?n=7501%3A%E8%AA%BF%E6%9F%A5%E6%8B%89%E8%AB%BE%E6%8B%89%E6%8B%89%E5%BA%AB" xr:uid="{AD36768C-05BD-4DFC-A12C-BEA38DCE5771}"/>
    <hyperlink ref="Q156" r:id="rId288" display="http://wiki2.gamer.com.tw/wiki.php?n=7501%3A%E6%8B%89%E5%B8%95%E5%8A%AA%E4%BC%8A%E7%9A%84%E9%B3%A5%E4%BA%BA&amp;ss=7501" xr:uid="{C3C635F6-961F-4D01-8236-0E11423BE601}"/>
    <hyperlink ref="Q157" r:id="rId289" display="http://wiki2.gamer.com.tw/wiki.php?n=7501%3A%E4%B8%80%E7%9B%B4%E6%B2%89%E7%9D%A1%E7%9A%84%E9%81%BA%E8%B7%A1" xr:uid="{16FB8234-1679-4FD1-86DC-3D3441F50A5F}"/>
    <hyperlink ref="R164" r:id="rId290" display="http://wiki2.gamer.com.tw/wiki.php?n=7501%3A%E7%B5%84%E5%90%88%E6%96%BC%E5%A3%81%E4%B8%AD%E7%9A%84%E5%A5%B3%E7%A5%9E&amp;ss=7501" xr:uid="{58728235-CDA8-4C37-A18F-2535F2EB6E8B}"/>
    <hyperlink ref="Q162" r:id="rId291" xr:uid="{A897B4A8-DFBF-4B8C-AEBC-D2F27B5365C7}"/>
    <hyperlink ref="Q164" r:id="rId292" display="http://wiki2.gamer.com.tw/wiki.php?n=7501%3A%E5%A5%B3%E7%A5%9E%E8%81%9A%E9%9B%86%E7%9A%84%E5%A0%B4%E6%89%80&amp;ss=7501" xr:uid="{78BC08AD-9848-41E9-AFCF-5ADFDA235076}"/>
    <hyperlink ref="Q163" r:id="rId293" display="http://wiki2.gamer.com.tw/wiki.php?n=7501:%E6%96%AF%E6%8B%89%E5%A4%AB%E7%9A%84%E5%A4%AA%E9%99%BD%E7%A5%9E" xr:uid="{FCE4E6EA-B792-4C3B-A80C-83F34FCC89C6}"/>
    <hyperlink ref="Q165" r:id="rId294" display="http://wiki2.gamer.com.tw/wiki.php?n=7501:%E6%96%AF%E6%8B%89%E5%A4%AB%E7%A5%9E%E8%A9%B1%E7%9A%84%E8%80%83%E5%AF%9F" xr:uid="{4C8DC9D2-FC0C-47A3-9A75-37C8C474B50B}"/>
    <hyperlink ref="Q170" r:id="rId295" xr:uid="{17C1D234-BDEC-4EF1-95C5-65C78E6A6890}"/>
    <hyperlink ref="Q168" r:id="rId296" display="http://wiki2.gamer.com.tw/wiki.php?n=7501:%E6%88%90%E5%B0%8D%E4%B9%8B%E5%AE%88%E8%AD%B7%E7%8D%B8" xr:uid="{B433ECD2-ADA8-4116-8B90-3F074CA4334C}"/>
    <hyperlink ref="Q169" r:id="rId297" display="http://wiki2.gamer.com.tw/wiki.php?n=7501%3A%E7%B1%B3%E8%AB%BE%E6%96%AF%E8%BF%B7%E5%AE%AE%E7%9A%84%E5%82%B3%E8%AA%AA&amp;ss=7501" xr:uid="{EE0CD96F-C365-43B7-8B4A-E64B038C69F3}"/>
    <hyperlink ref="Q179" r:id="rId298" display="http://wiki2.gamer.com.tw/wiki.php?n=7501:%E6%8B%89%E7%BE%8E%E8%A5%BF%E6%96%AF%E4%BA%8C%E4%B8%96%E7%9A%84%E7%A5%9E%E6%AE%BF" xr:uid="{8E7C3A42-C1C7-46C9-B2B0-7D5FCC6ADDCC}"/>
    <hyperlink ref="Q180" r:id="rId299" display="http://wiki2.gamer.com.tw/wiki.php?n=7501%3A%E7%A5%9E%E7%A5%87%E9%99%8D%E8%87%A8%E4%B9%8B%E6%B9%96&amp;ss=7501" xr:uid="{67D726A1-C6CC-4078-95F7-A3B8EE0E40EB}"/>
    <hyperlink ref="Q178" r:id="rId300" display="http://wiki2.gamer.com.tw/wiki.php?n=7501:%E5%B7%B4%E6%AF%94%E5%80%AB%E5%9B%9A%E8%99%9C" xr:uid="{CA1FC184-D46D-49A8-8765-440D95DBC56B}"/>
    <hyperlink ref="R183" r:id="rId301" xr:uid="{0E432611-392E-446B-98B8-0E030B742E93}"/>
    <hyperlink ref="Q183" r:id="rId302" display="http://wiki2.gamer.com.tw/wiki.php?n=7501:%E5%B7%AB%E5%A5%B3%E5%B0%8B%E9%88%B4" xr:uid="{189A4F65-1594-4ABA-BBBF-527A997F1F8A}"/>
    <hyperlink ref="G184" r:id="rId303" location="級別9" display="http://wiki2.gamer.com.tw/wiki.php?n=7501%3A%E5%AE%97%E6%95%99%E5%AD%B8%E5%9C%B0%E5%9C%96 - 級別9" xr:uid="{69889664-0356-48AE-9BE7-BE2DA9E91A5F}"/>
    <hyperlink ref="G185" r:id="rId304" location="%E5%AE%97%E6%95%99%E5%AD%B8%E6%9B%B8%E5%BA%AB" display="圖：有關大洋洲神像的地圖" xr:uid="{9502686C-E2B8-44FE-841E-2FEE9035370F}"/>
    <hyperlink ref="G186" r:id="rId305" location="%E7%B4%9A%E5%88%A59" xr:uid="{F277489A-AF4F-4CBA-8D2B-37C29CBF2F53}"/>
    <hyperlink ref="G191" r:id="rId306" location="級別8" display="http://wiki2.gamer.com.tw/wiki.php?n=7501%3A%E5%AE%97%E6%95%99%E5%AD%B8%E5%9C%B0%E5%9C%96 - 級別8" xr:uid="{FB790BAC-709A-4DC0-9029-A1ABB0469F9C}"/>
    <hyperlink ref="G188" r:id="rId307" display="http://wiki2.gamer.com.tw/wiki.php?n=7501%3A%E5%BF%AB%E8%85%BF%E5%85%87%E7%8C%9B%E7%9A%84%E5%8B%95%E7%89%A9%E9%9B%95%E5%83%8F&amp;ss=7501" xr:uid="{546E2060-273C-4910-9CE8-BB0808C0A080}"/>
    <hyperlink ref="G189" r:id="rId308" display="http://wiki2.gamer.com.tw/wiki.php?n=7501%3A%E7%91%AA%E9%9B%85%E7%9A%84%E6%8E%8C%E7%AE%A1%E6%B0%A3%E8%B1%A1%E4%B9%8B%E7%A5%9E&amp;ss=7501" xr:uid="{9FBDA67C-1A39-4DC1-8157-653579ADAA99}"/>
    <hyperlink ref="G193" r:id="rId309" display="http://wiki2.gamer.com.tw/wiki.php?n=7501%3A%E5%A5%87%E8%B9%9F%E4%B9%8B%E6%9C%8D&amp;ss=7501" xr:uid="{D25DDE9F-5D64-4BFD-9664-4B6579B1709F}"/>
    <hyperlink ref="G192" r:id="rId310" display="http://wiki2.gamer.com.tw/wiki.php?n=7501%3A%E4%BD%9B%E6%95%99%E7%9A%84%E9%96%8B%E5%B1%B1%E5%A7%8B%E7%A5%96&amp;ss=7501" xr:uid="{E640B529-2034-4E0D-BF4C-C55103E918BB}"/>
    <hyperlink ref="G194" r:id="rId311" display="http://wiki2.gamer.com.tw/wiki.php?n=7501:%E9%87%8D%E8%A6%81%E7%9A%84%E8%AD%B7%E8%BA%AB%E7%AC%A6" xr:uid="{2B9EF49B-B6B4-4026-B23C-85A554C4E825}"/>
    <hyperlink ref="G190" r:id="rId312" xr:uid="{8E6809FA-BB0E-4A4B-B379-958C894E0112}"/>
    <hyperlink ref="G196" r:id="rId313" display="http://wiki2.gamer.com.tw/wiki.php?n=7501%3A%E7%8D%85%E5%AD%90%E9%A0%AD%E9%9B%95%E5%83%8F&amp;ss=7501" xr:uid="{72FCCE9E-C9FD-448D-8F6F-2399C13AACAF}"/>
    <hyperlink ref="G201" r:id="rId314" display="http://wiki2.gamer.com.tw/wiki.php?n=7501%3A%E5%A5%B3%E7%A5%9E%E8%81%9A%E9%9B%86%E7%9A%84%E5%A0%B4%E6%89%80&amp;ss=7501" xr:uid="{C506FF75-1C2F-4D2E-9CA9-23E13048F0B3}"/>
    <hyperlink ref="G197" r:id="rId315" display="http://wiki2.gamer.com.tw/wiki.php?n=7501%3A%E5%B9%AB%E5%8A%A9%E7%BE%85%E6%91%A9%E7%9A%84%E7%8C%BF%E7%A5%9E&amp;ss=7501" xr:uid="{948665C7-D12D-450C-B9FA-FA1B0716E4B1}"/>
    <hyperlink ref="G199" r:id="rId316" display="http://wiki2.gamer.com.tw/wiki.php?n=7501%3A%E7%B5%84%E5%90%88%E6%96%BC%E5%A3%81%E4%B8%AD%E7%9A%84%E5%A5%B3%E7%A5%9E&amp;ss=7501" xr:uid="{400295EB-3758-4CC8-8980-9E5DCDD572E4}"/>
    <hyperlink ref="G198" r:id="rId317" display="http://wiki2.gamer.com.tw/wiki.php?n=7501%3A%E5%8F%A4%E5%8D%B0%E5%BA%A6%E7%9A%84%E6%B3%95%E5%85%B8&amp;ss=7501" xr:uid="{CB2AE3DD-13A5-491A-98B1-0280BB633BAD}"/>
    <hyperlink ref="G200" r:id="rId318" xr:uid="{34CCA71B-E178-4DDB-86DC-5C722BDB87E4}"/>
    <hyperlink ref="G204" r:id="rId319" display="http://wiki2.gamer.com.tw/wiki.php?n=7501%3A%E5%8D%81%E5%AD%97%E8%BB%8D%E7%9A%84%E6%82%B2%E5%8A%87&amp;ss=7501" xr:uid="{518A918D-428C-40BC-801E-8E2A0D548D3A}"/>
    <hyperlink ref="G208" r:id="rId320" location="級別5" display="http://wiki2.gamer.com.tw/wiki.php?n=7501%3A%E5%AE%97%E6%95%99%E5%AD%B8%E5%9C%B0%E5%9C%96 - 級別5" xr:uid="{968BE293-C284-4F83-B852-4603CE4DCD13}"/>
    <hyperlink ref="G206" r:id="rId321" location="級別5" display="http://wiki2.gamer.com.tw/wiki.php?n=7501%3A%E5%AE%97%E6%95%99%E5%AD%B8%E5%9C%B0%E5%9C%96 - 級別5" xr:uid="{B9670AEA-953A-4595-8112-3E5211A37D55}"/>
    <hyperlink ref="G207" r:id="rId322" display="http://wiki2.gamer.com.tw/wiki.php?n=7501:%E5%B7%AB%E5%A5%B3%E5%B0%8B%E9%88%B4" xr:uid="{F057A0F8-4042-4389-9D8A-51CD424EFDD8}"/>
    <hyperlink ref="G210" r:id="rId323" location="級別8" display="http://wiki2.gamer.com.tw/wiki.php?n=7501%3A%E5%AE%97%E6%95%99%E5%AD%B8%E5%9C%B0%E5%9C%96 - 級別8" xr:uid="{1DAAD7F8-6A66-4DB9-8ACC-AD4CBA94C77C}"/>
    <hyperlink ref="G211" r:id="rId324" display="http://wiki2.gamer.com.tw/wiki.php?n=7501%3A%E5%B8%B6%E4%BE%86%E6%AD%BB%E4%BA%A1%E7%9A%84%E7%A5%9E&amp;ss=7501" xr:uid="{496C628C-19BE-4232-9C40-2EAE3DFA4D62}"/>
    <hyperlink ref="G213" r:id="rId325" display="图：埃及女神像的地图(宗教7)" xr:uid="{65F883E1-1CDD-4D73-8076-2A3DCE52EAE7}"/>
    <hyperlink ref="Q184" r:id="rId326" display="http://wiki2.gamer.com.tw/wiki.php?n=7501%3A%E6%B2%92%E6%B0%B4%E7%9A%84%E6%96%87%E6%98%8E&amp;ss=7501" xr:uid="{D4BA32E0-2E68-40F7-ABC0-CD7CFAA9B6EB}"/>
    <hyperlink ref="Q186" r:id="rId327" location="級別5" xr:uid="{04A6B325-C43C-4BE0-B63D-B502906B56B5}"/>
    <hyperlink ref="Q190" r:id="rId328" xr:uid="{A3B66093-4516-48CD-894D-FCFA03F90E54}"/>
    <hyperlink ref="Q193" r:id="rId329" display="http://wiki2.gamer.com.tw/wiki.php?n=7501%3A%E6%A7%8B%E5%9C%96%E5%A5%87%E7%89%B9%E7%9A%84%E8%81%96%E6%AF%8D%E5%AD%90%E7%95%AB&amp;ss=7501" xr:uid="{A63903FC-F0D2-4B78-A0C0-22AF04F26381}"/>
    <hyperlink ref="Q196" r:id="rId330" display="http://wiki2.gamer.com.tw/wiki.php?n=7501%3A%E6%82%A0%E4%B9%85%E7%9A%84%E5%BE%AE%E7%AC%91" xr:uid="{A7ACB819-B6A5-4F8B-A0C4-052CE2B7488F}"/>
    <hyperlink ref="Q197" r:id="rId331" display="http://wiki2.gamer.com.tw/wiki.php?n=7501%3A%E6%82%A0%E4%B9%85%E7%9A%84%E5%BE%AE%E7%AC%91" xr:uid="{76CBBAE8-360D-4C80-B56D-5C76BE84FD82}"/>
    <hyperlink ref="Q199" r:id="rId332" display="http://wiki2.gamer.com.tw/wiki.php?n=7501%3A%E6%82%A0%E4%B9%85%E7%9A%84%E5%BE%AE%E7%AC%91" xr:uid="{E081A6BE-7DC2-48A0-A53C-8E2B8D05E69E}"/>
    <hyperlink ref="Q201" r:id="rId333" display="http://wiki2.gamer.com.tw/wiki.php?n=7501%3A%E6%82%A0%E4%B9%85%E7%9A%84%E5%BE%AE%E7%AC%91" xr:uid="{4BEE7B67-D471-4F09-B191-71622DA1929C}"/>
    <hyperlink ref="Q204" r:id="rId334" display="http://wiki2.gamer.com.tw/wiki.php?n=7501%3A%E6%B0%91%E7%9C%BE%E7%B5%84%E6%88%90%E7%9A%84%E5%8D%81%E5%AD%97%E8%BB%8D&amp;ss=7501" xr:uid="{DB3CD9DB-6285-42D0-8D32-AAF478D137E0}"/>
    <hyperlink ref="G214" r:id="rId335" location="級別8" display="http://wiki2.gamer.com.tw/wiki.php?n=7501%3A%E5%AE%97%E6%95%99%E5%AD%B8%E5%9C%B0%E5%9C%96 - 級別8" xr:uid="{9A7B09CA-1451-4C44-A9AD-34C798580C90}"/>
    <hyperlink ref="G218" r:id="rId336" location="級別7" display="http://wiki2.gamer.com.tw/wiki.php?n=7501%3A%E5%AE%97%E6%95%99%E5%AD%B8%E5%9C%B0%E5%9C%96 - 級別7" xr:uid="{762DE27C-AA00-4C62-B8CF-F6D461F59E5A}"/>
    <hyperlink ref="G217" r:id="rId337" display="http://wiki2.gamer.com.tw/wiki.php?n=7501:%E6%88%90%E5%B0%8D%E4%B9%8B%E5%AE%88%E8%AD%B7%E7%8D%B8" xr:uid="{87DDB399-08A9-4479-8BFF-7F94A3F9DE8B}"/>
    <hyperlink ref="G219" r:id="rId338" xr:uid="{11B677BD-895B-4F35-8C9D-1E5B1968E176}"/>
    <hyperlink ref="G216" r:id="rId339" xr:uid="{DEB79EB1-81C4-4BBC-B380-D9727BFF13A2}"/>
    <hyperlink ref="G215" r:id="rId340" xr:uid="{53BAB426-D899-4EDF-87FF-D00530EC3243}"/>
    <hyperlink ref="G224" r:id="rId341" display="http://wiki2.gamer.com.tw/wiki.php?n=7501%3A%E4%BE%9B%E5%93%81%E7%9A%84%E9%9B%95%E5%83%8F&amp;ss=7501" xr:uid="{3035B2F0-8BD2-4DFD-A322-8A4EA0D97E4D}"/>
    <hyperlink ref="G225" r:id="rId342" display="http://wiki2.gamer.com.tw/wiki.php?n=7501%3A%E5%AE%89%E5%9C%B0%E6%96%AF%E7%9A%84%E5%A4%A7%E5%9C%B0%E6%AF%8D%E7%A5%9E&amp;ss=7501" xr:uid="{18041BB5-B2E8-474F-8388-8FB1286540D9}"/>
    <hyperlink ref="G226" r:id="rId343" display="http://wiki2.gamer.com.tw/wiki.php?n=7501%3A%E7%A5%9E%E8%81%96%E7%9A%84%E4%BA%9E%E9%BA%BB%E5%B8%83&amp;ss=7501" xr:uid="{50E20067-3BEA-4140-AEE6-5B713E6AAE14}"/>
    <hyperlink ref="G223" r:id="rId344" display="http://wiki2.gamer.com.tw/wiki.php?n=7501%3A%E7%B5%B1%E4%B8%80%E8%88%87%E6%95%99%E5%8C%96&amp;ss=7501" xr:uid="{8518F65C-A261-4E98-AE9B-A55111C476FE}"/>
    <hyperlink ref="G222" r:id="rId345" display="http://wiki2.gamer.com.tw/wiki.php?n=7501:%E9%99%B8%E5%9C%B0%E7%9A%84%E7%99%BD%E5%B8%86" xr:uid="{9C583819-260B-46D6-BD7F-0FFFDD7DB6A7}"/>
    <hyperlink ref="G232" r:id="rId346" location="級別7" display="http://wiki2.gamer.com.tw/wiki.php?n=7501%3A%E5%AE%97%E6%95%99%E5%AD%B8%E5%9C%B0%E5%9C%96 - 級別7" xr:uid="{2306BD2C-5174-4616-BA25-E3920BAE4F3F}"/>
    <hyperlink ref="G233" r:id="rId347" location="級別7" display="http://wiki2.gamer.com.tw/wiki.php?n=7501%3A%E5%AE%97%E6%95%99%E5%AD%B8%E5%9C%B0%E5%9C%96 - 級別7" xr:uid="{D4A477D7-0201-4D9F-B807-FB9690D59100}"/>
    <hyperlink ref="G231" r:id="rId348" display="http://wiki2.gamer.com.tw/wiki.php?n=7501%3A%E5%88%BB%E6%9C%89%E8%81%96%E7%B6%93%E7%9A%84%E5%8D%81%E5%AD%97%E6%9E%B6&amp;ss=7501" xr:uid="{A02B84CF-9837-4976-88F9-544C0A2A6132}"/>
    <hyperlink ref="G234" r:id="rId349" display="http://wiki2.gamer.com.tw/wiki.php?n=7501%3A%E9%BB%91%E8%89%B2%E7%9A%84%E5%A4%A7%E7%9F%B3%E9%A0%AD&amp;ss=7501" xr:uid="{6E8E58D2-8D47-4001-A67D-FFF6175BC6B0}"/>
    <hyperlink ref="G228" r:id="rId350" location="級別7" display="http://wiki2.gamer.com.tw/wiki.php?n=7501%3A%E5%AE%97%E6%95%99%E5%AD%B8%E5%9C%B0%E5%9C%96 - 級別7" xr:uid="{B5DC29D8-C66C-4A53-A5E6-6ED16A817546}"/>
    <hyperlink ref="G230" r:id="rId351" display="http://wiki2.gamer.com.tw/wiki.php?n=7501%3A%E5%B8%B6%E4%BE%86%E6%B7%B7%E4%BA%82%E7%9A%84%E7%A5%9E&amp;ss=7501" xr:uid="{9E310CD5-D23C-4FCB-B70B-396233DCC67D}"/>
    <hyperlink ref="G229" r:id="rId352" display="http://wiki2.gamer.com.tw/wiki.php?n=7501%3A%E7%A5%96%E9%AD%AF%E6%97%8F%E7%9A%84%E7%A5%9E%E8%A9%B1&amp;ss=7501" xr:uid="{35ED7AE9-6C86-436E-B3AA-07F2CD3D1345}"/>
    <hyperlink ref="G238" r:id="rId353" display="http://wiki2.gamer.com.tw/wiki.php?n=7501%3A%E7%A5%AD%E5%8F%B8%E7%8E%8B%E7%B4%84%E7%BF%B0%E7%9A%84%E7%9F%B3%E6%9F%B1&amp;ss=7501" xr:uid="{3E7F42D1-4F3F-4A94-BC34-5DD142F7CD41}"/>
    <hyperlink ref="G240" r:id="rId354" location="級別6" display="http://wiki2.gamer.com.tw/wiki.php?n=7501%3A%E5%AE%97%E6%95%99%E5%AD%B8%E5%9C%B0%E5%9C%96 - 級別6" xr:uid="{D039E519-4D4F-4A54-A494-C5113BB40462}"/>
    <hyperlink ref="G239" r:id="rId355" location="級別6" display="http://wiki2.gamer.com.tw/wiki.php?n=7501%3A%E5%AE%97%E6%95%99%E5%AD%B8%E5%9C%B0%E5%9C%96 - 級別6" xr:uid="{26D3D331-0B4C-4F99-9A90-32EED75D8EE3}"/>
    <hyperlink ref="G237" r:id="rId356" location="%E9%87%8D%E6%96%B0%E8%AA%BF%E6%9F%A5%E7%8D%8E%E5%8B%B5" display="圖：非洲南部神像地圖(宗教7)" xr:uid="{4BF1D33C-CB1D-4E6F-AAF7-4A7FD74311AB}"/>
    <hyperlink ref="Q223" r:id="rId357" location="級別2" display="http://wiki2.gamer.com.tw/wiki.php?n=7501%3A%E8%80%83%E5%8F%A4%E5%AD%B8%E5%9C%B0%E5%9C%96 - 級別2" xr:uid="{9F2062AC-C576-490D-B7BA-0308D691F8D6}"/>
    <hyperlink ref="Q222" r:id="rId358" xr:uid="{202A5519-EDDD-4FD9-B771-8FFFF89F6B8E}"/>
    <hyperlink ref="Q226" r:id="rId359" display="http://wiki2.gamer.com.tw/wiki.php?n=7501%3A%E8%88%87%E7%9C%BE%E4%B8%8D%E5%90%8C%E7%9A%84%E5%AE%97%E6%95%99%E7%95%AB&amp;ss=7501" xr:uid="{89B08167-7FEE-44CB-B71C-FE0AD143C8D0}"/>
    <hyperlink ref="Q231" r:id="rId360" display="http://wiki2.gamer.com.tw/wiki.php?n=7501%3A%E6%84%9B%E7%88%BE%E8%98%AD%E7%9A%84%E9%81%BA%E8%B7%A1&amp;ss=7501" xr:uid="{1F974F4A-639F-4ADD-A879-9245839F0B06}"/>
    <hyperlink ref="Q238" r:id="rId361" display="http://wiki2.gamer.com.tw/wiki.php?n=7501%3A%E7%A5%AD%E5%8F%B8%E7%8E%8B%E7%B4%84%E7%BF%B0%E5%9C%8B" xr:uid="{6A30843B-23C8-4AFC-93F7-13FE6D773EAF}"/>
    <hyperlink ref="G242" r:id="rId362" location="級別6" display="http://wiki2.gamer.com.tw/wiki.php?n=7501%3A%E5%AE%97%E6%95%99%E5%AD%B8%E5%9C%B0%E5%9C%96 - 級別6" xr:uid="{D3FB5678-5580-48F6-9FEB-3FBECEFD9358}"/>
    <hyperlink ref="G241" r:id="rId363" location="級別6" display="http://wiki2.gamer.com.tw/wiki.php?n=7501%3A%E5%AE%97%E6%95%99%E5%AD%B8%E5%9C%B0%E5%9C%96 - 級別6" xr:uid="{B74348D5-425C-4500-9158-AB22267B1FE6}"/>
    <hyperlink ref="G243" r:id="rId364" display="http://wiki2.gamer.com.tw/wiki.php?n=7501%3A%E5%BE%A9%E6%B4%BB%E7%9A%84%E8%81%96%E5%85%B8&amp;ss=7501" xr:uid="{25A5A69A-3778-46F8-AE2C-2B566CF253DF}"/>
    <hyperlink ref="G245" r:id="rId365" display="http://wiki2.gamer.com.tw/wiki.php?n=7501%3A%E7%B4%84%E9%AD%AF%E5%B7%B4%E7%9A%84%E7%A5%9E%E8%A9%B1&amp;ss=7501" xr:uid="{1FEAE3F3-148D-4D72-9DD3-C652A8D9F222}"/>
    <hyperlink ref="G246" r:id="rId366" display="http://wiki2.gamer.com.tw/wiki.php?n=7501%3A%E5%A4%9A%E6%B1%9E%E6%97%8F%E7%9A%84%E7%A5%9E%E8%A9%B1&amp;ss=7501" xr:uid="{450E1582-4F56-43E9-B485-E017F7D7373A}"/>
    <hyperlink ref="G244" r:id="rId367" location="%E7%B4%9A%E5%88%A55" xr:uid="{B1B7575F-FAF3-41A2-A9F2-1DF31F5A05D6}"/>
    <hyperlink ref="G248" r:id="rId368" location="級別6" display="http://wiki2.gamer.com.tw/wiki.php?n=7501%3A%E5%AE%97%E6%95%99%E5%AD%B8%E5%9C%B0%E5%9C%96 - 級別6" xr:uid="{C4E13632-6D86-4178-82C3-05A16DE48FB5}"/>
    <hyperlink ref="G249" r:id="rId369" display="http://wiki2.gamer.com.tw/wiki.php?n=7501%3A%E5%8A%A0%E5%86%95%E4%B9%8B%E7%9F%B3&amp;ss=7501" xr:uid="{4329848B-6CB3-4A33-B209-DDE1F8E35835}"/>
    <hyperlink ref="G252" r:id="rId370" location="級別6" display="http://wiki2.gamer.com.tw/wiki.php?n=7501%3A%E5%AE%97%E6%95%99%E5%AD%B8%E5%9C%B0%E5%9C%96 - 級別6" xr:uid="{087A0FB1-C1F3-4DE2-8BA2-5FFD600C5BBD}"/>
    <hyperlink ref="G250" r:id="rId371" location="級別6" display="http://wiki2.gamer.com.tw/wiki.php?n=7501%3A%E5%AE%97%E6%95%99%E5%AD%B8%E5%9C%B0%E5%9C%96 - 級別6" xr:uid="{07B9CF47-3D16-4D08-A75D-8968180FADCA}"/>
    <hyperlink ref="G253" r:id="rId372" location="級別6" display="http://wiki2.gamer.com.tw/wiki.php?n=7501%3A%E5%AE%97%E6%95%99%E5%AD%B8%E5%9C%B0%E5%9C%96 - 級別6" xr:uid="{990C1B5A-DF99-4260-9956-9F47D851CE96}"/>
    <hyperlink ref="G256" r:id="rId373" location="級別4" display="http://wiki2.gamer.com.tw/wiki.php?n=7501%3A%E5%AE%97%E6%95%99%E5%AD%B8%E5%9C%B0%E5%9C%96 - 級別4" xr:uid="{51C0FA68-4456-4880-B88C-104C1A9A8731}"/>
    <hyperlink ref="G254" r:id="rId374" location="級別4" display="http://wiki2.gamer.com.tw/wiki.php?n=7501%3A%E5%AE%97%E6%95%99%E5%AD%B8%E5%9C%B0%E5%9C%96 - 級別4" xr:uid="{219A3AC3-E78E-4348-9657-FB77B730DA26}"/>
    <hyperlink ref="G257" r:id="rId375" location="級別5" display="http://wiki2.gamer.com.tw/wiki.php?n=7501%3A%E5%AE%97%E6%95%99%E5%AD%B8%E5%9C%B0%E5%9C%96 - 級別5" xr:uid="{C6C8516D-716A-4030-871A-BAE86C6F51BF}"/>
    <hyperlink ref="G255" r:id="rId376" location="級別3" display="http://wiki2.gamer.com.tw/wiki.php?n=7501%3A%E5%AE%97%E6%95%99%E5%AD%B8%E5%9C%B0%E5%9C%96 - 級別3" xr:uid="{CFBFFAB5-50BA-4B57-93EF-3B094BBE6A2F}"/>
    <hyperlink ref="G251" r:id="rId377" location="%E5%AE%97%E6%95%99%E5%AD%B8%E6%9B%B8%E5%BA%AB" xr:uid="{76011EC9-56B0-444D-8594-342501F2E58E}"/>
    <hyperlink ref="G260" r:id="rId378" location="級別4" display="http://wiki2.gamer.com.tw/wiki.php?n=7501%3A%E5%AE%97%E6%95%99%E5%AD%B8%E5%9C%B0%E5%9C%96 - 級別4" xr:uid="{26FB4802-CAA5-444B-BA73-FFBC58651DEA}"/>
    <hyperlink ref="G261" r:id="rId379" location="級別4" display="http://wiki2.gamer.com.tw/wiki.php?n=7501%3A%E5%AE%97%E6%95%99%E5%AD%B8%E5%9C%B0%E5%9C%96 - 級別4" xr:uid="{13076C64-B00F-41AB-ABFB-8E866580D7B4}"/>
    <hyperlink ref="G262" r:id="rId380" location="%E5%AE%97%E6%95%99%E5%AD%B8%E6%9B%B8%E5%BA%AB" display="圖：朝鮮遺物的地圖(宗教4)" xr:uid="{767CA373-AEC7-49CA-B1B6-CF54AB60AB0B}"/>
    <hyperlink ref="G265" r:id="rId381" display="http://wiki2.gamer.com.tw/wiki.php?n=7501%3A%E6%9C%88%E4%BA%AE%E5%A5%B3%E7%A5%9E%E5%83%8F&amp;ss=7501" xr:uid="{19A5CCA5-9B3B-45D7-87DC-D55AF36E744B}"/>
    <hyperlink ref="G268" r:id="rId382" display="http://wiki2.gamer.com.tw/wiki.php?n=7501%3A%E5%96%AA%E5%A4%B1%E7%9A%84%E5%86%A5%E5%BA%9C%E4%B9%8B%E7%A5%9E&amp;ss=7501" xr:uid="{2F32EE2D-1FFD-4D0B-9F0D-DA37D065FE09}"/>
    <hyperlink ref="G267" r:id="rId383" display="http://wiki2.gamer.com.tw/wiki.php?n=7501%3A%E5%9F%83%E5%8F%8A%E5%A5%B3%E7%A5%9E&amp;ss=7501" xr:uid="{8E9F82F5-3431-4216-9178-0E9BE2034B08}"/>
    <hyperlink ref="G266" r:id="rId384" display="http://wiki2.gamer.com.tw/wiki.php?n=7501%3A%E5%AF%A9%E5%88%A4%E5%AE%98%E5%B1%B1%E7%8A%AC%E7%9A%84%E8%BA%AB%E5%BD%B1&amp;ss=7501" xr:uid="{E4CFB318-F80B-4532-88F8-627F809C0996}"/>
    <hyperlink ref="Q249" r:id="rId385" xr:uid="{FA96753E-127F-43F9-89B7-669484580277}"/>
    <hyperlink ref="Q250" r:id="rId386" display="http://wiki2.gamer.com.tw/wiki.php?n=7501%3A%E4%B8%80%E7%9B%B4%E6%B2%89%E7%9D%A1%E7%9A%84%E9%81%BA%E8%B7%A1" xr:uid="{193A051C-60AF-47E7-8BE7-79573D79B6EB}"/>
    <hyperlink ref="Q253" r:id="rId387" display="http://wiki2.gamer.com.tw/wiki.php?n=7501%3A%E6%82%A0%E4%B9%85%E7%9A%84%E5%BE%AE%E7%AC%91" xr:uid="{A86B371F-E8A4-480A-8D1C-89E38EF4E4C2}"/>
    <hyperlink ref="Q252" r:id="rId388" display="http://wiki2.gamer.com.tw/wiki.php?n=7501%3A%E5%A4%AA%E9%99%BD%E6%98%87%E8%B5%B7%E7%9A%84%E5%9C%B0%E6%96%B9&amp;ss=7501" xr:uid="{7EA1D2E1-8710-4387-9177-96D5C7CC738B}"/>
    <hyperlink ref="G270" r:id="rId389" location="級別4" display="http://wiki2.gamer.com.tw/wiki.php?n=7501%3A%E5%AE%97%E6%95%99%E5%AD%B8%E5%9C%B0%E5%9C%96 - 級別4" xr:uid="{B356EA53-F20A-4FA4-9A0A-CC6260AA6DB4}"/>
    <hyperlink ref="G269" r:id="rId390" display="http://wiki2.gamer.com.tw/wiki.php?n=7501%3A%E5%9F%83%E5%8F%8A%E7%9A%84%E5%A4%A9%E7%A5%9E&amp;ss=7501" xr:uid="{948D059D-9448-4C23-AFF3-CAE2B10140EE}"/>
    <hyperlink ref="G273" r:id="rId391" display="http://wiki2.gamer.com.tw/wiki.php?n=7501%3A%E7%B6%A0%E8%89%B2%E5%B0%8F%E7%9F%B3&amp;ss=7501" xr:uid="{9FD2D5A0-1DBE-4215-83BA-2D042EEB2DCD}"/>
    <hyperlink ref="G271" r:id="rId392" display="http://wiki2.gamer.com.tw/wiki.php?n=7501%3A%E6%8A%B1%E8%91%97%E5%AC%B0%E5%85%92%E7%9A%84%E7%A5%9E%E5%83%8F&amp;ss=7501" xr:uid="{89F0D02C-9294-464D-BEB2-5948DE6FF1A3}"/>
    <hyperlink ref="G272" r:id="rId393" display="http://wiki2.gamer.com.tw/wiki.php?n=7501%3A%E5%9D%A6%E6%99%AE%E7%88%BE%E9%A8%8E%E5%A3%AB%E5%9C%98%E9%95%B7%E7%9A%84%E9%8E%A7%E7%94%B2&amp;ss=7501" xr:uid="{4464004A-DFDB-4C60-B5DC-1E2671802050}"/>
    <hyperlink ref="G275" r:id="rId394" location="級別5" display="http://wiki2.gamer.com.tw/wiki.php?n=7501%3A%E5%AE%97%E6%95%99%E5%AD%B8%E5%9C%B0%E5%9C%96 - 級別5" xr:uid="{CE047430-F42E-4B42-A462-F5857ECF9B27}"/>
    <hyperlink ref="G278" r:id="rId395" location="級別3" display="http://wiki2.gamer.com.tw/wiki.php?n=7501%3A%E5%AE%97%E6%95%99%E5%AD%B8%E5%9C%B0%E5%9C%96 - 級別3" xr:uid="{C9915821-92DF-4C96-B8CA-66D2B2087E0B}"/>
    <hyperlink ref="G277" r:id="rId396" display="http://wiki2.gamer.com.tw/wiki.php?n=7501%3A%E5%86%A5%E5%BA%9C%E4%B9%8B%E7%8E%8B&amp;ss=7501" xr:uid="{83A5F5C8-EA51-45A1-95FE-50D80BC1D554}"/>
    <hyperlink ref="G276" r:id="rId397" display="http://wiki2.gamer.com.tw/wiki.php?n=7501%3A%E6%88%B0%E7%A5%9E%E5%83%8F&amp;ss=7501" xr:uid="{1B8A2E4B-BD8D-453B-AEBA-BBAE73B428A3}"/>
    <hyperlink ref="G279" r:id="rId398" location="級別2" display="http://wiki2.gamer.com.tw/wiki.php?n=7501%3A%E5%AE%97%E6%95%99%E5%AD%B8%E5%9C%B0%E5%9C%96 - 級別2" xr:uid="{96E4F9B4-F56B-411E-8583-B4CEBD644649}"/>
    <hyperlink ref="G286" r:id="rId399" display="http://wiki2.gamer.com.tw/wiki.php?n=7501%3A%E6%B5%B7%E7%A5%9E%E5%83%8F&amp;ss=7501" xr:uid="{9A6E2428-63C6-4BBA-BCE3-8879DE41852B}"/>
    <hyperlink ref="G285" r:id="rId400" display="http://wiki2.gamer.com.tw/wiki.php?n=7501%3A%E5%8F%A4%E5%B8%8C%E8%87%98%E7%9A%84%E7%A5%9E%E5%83%8F&amp;ss=7501" xr:uid="{E5BEE984-B9E1-4743-814F-C8E5AA5A1C92}"/>
    <hyperlink ref="G284" r:id="rId401" location="級別2" display="http://wiki2.gamer.com.tw/wiki.php?n=7501%3A%E5%AE%97%E6%95%99%E5%AD%B8%E5%9C%B0%E5%9C%96 - 級別2" xr:uid="{742158C8-FD8B-4804-B339-41BB0C6B4435}"/>
    <hyperlink ref="G283" r:id="rId402" location="級別2" display="http://wiki2.gamer.com.tw/wiki.php?n=7501%3A%E5%AE%97%E6%95%99%E5%AD%B8%E5%9C%B0%E5%9C%96 - 級別2" xr:uid="{D02A30EE-50D5-4809-97AF-5DF905215DE3}"/>
    <hyperlink ref="G282" r:id="rId403" display="http://wiki2.gamer.com.tw/wiki.php?n=7501%3A%E5%B8%8C%E8%87%98%E6%9C%80%E9%AB%98%E7%A5%9E%E5%83%8F&amp;ss=7501" xr:uid="{9D67F8AF-FB4B-48B5-BFCC-6D4E8072515C}"/>
    <hyperlink ref="G281" r:id="rId404" display="http://wiki2.gamer.com.tw/wiki.php?n=7501%3A%E5%A4%AA%E9%99%BD%E7%A5%9E%E5%83%8F&amp;ss=7501" xr:uid="{7AB87538-0D26-437F-8E9A-D57C5CD2C68F}"/>
    <hyperlink ref="G280" r:id="rId405" display="http://wiki2.gamer.com.tw/wiki.php?n=7501%3A%E7%BE%8E%E5%A5%B3%E7%A5%9E%E5%83%8F&amp;ss=7501" xr:uid="{9996CDDA-7768-458A-9525-F0824D1FB873}"/>
    <hyperlink ref="G287" r:id="rId406" display="http://wiki2.gamer.com.tw/wiki.php?n=7501%3A%E5%B8%8C%E8%87%98%E7%A5%9E%E8%A9%B1%E7%9A%84%E8%B5%B7%E6%BA%90&amp;ss=7501" xr:uid="{2622E789-BF49-4661-B245-FBD4609E1923}"/>
    <hyperlink ref="G288" r:id="rId407" location="級別3" display="http://wiki2.gamer.com.tw/wiki.php?n=7501%3A%E5%AE%97%E6%95%99%E5%AD%B8%E5%9C%B0%E5%9C%96 - 級別3" xr:uid="{A143607E-D18B-4045-9714-64D0845DB0F2}"/>
    <hyperlink ref="G274" r:id="rId408" location="%E5%AE%97%E6%95%99%E5%AD%B8%E6%9B%B8%E5%BA%AB" xr:uid="{AEDC0C4C-756E-49A1-A52A-D695B56875EC}"/>
    <hyperlink ref="G291" r:id="rId409" location="級別1" display="http://wiki2.gamer.com.tw/wiki.php?n=7501%3A%E5%AE%97%E6%95%99%E5%AD%B8%E5%9C%B0%E5%9C%96 - 級別1" xr:uid="{9495EA68-D93D-47A8-BA57-1AF3FAD0302C}"/>
    <hyperlink ref="G292" r:id="rId410" display="http://wiki2.gamer.com.tw/wiki.php?n=7501%3A%E4%BC%91%E9%81%94%E9%9D%A2%E5%85%B7%E7%9A%84%E5%82%B3%E8%AA%AA&amp;ss=7501" xr:uid="{79C188E9-7F11-4A5D-9D7D-5156352B7D32}"/>
    <hyperlink ref="G290" r:id="rId411" location="級別1" display="http://wiki2.gamer.com.tw/wiki.php?n=7501%3A%E5%AE%97%E6%95%99%E5%AD%B8%E5%9C%B0%E5%9C%96 - 級別1" xr:uid="{D47091EF-A6E4-4331-9436-DAF34868EEED}"/>
    <hyperlink ref="Q269" r:id="rId412" display="http://wiki2.gamer.com.tw/wiki.php?n=7501%3A%E8%AA%BF%E6%9F%A5%E5%90%89%E8%96%A9%E7%9A%84%E9%87%91%E5%AD%97%E5%A1%94" xr:uid="{171DFEB5-B9D6-4952-AF41-44B5E0EF499C}"/>
    <hyperlink ref="Q272" r:id="rId413" xr:uid="{FE5E77B5-0CBF-4662-87DE-BBDFA31FEE8E}"/>
    <hyperlink ref="Q271" r:id="rId414" display="http://wiki2.gamer.com.tw/wiki.php?n=7501%3A%E7%A5%AD%E7%A5%80%E5%AE%99%E6%96%AF%E7%9A%84%E7%A5%AD%E5%85%B8&amp;ss=7501" xr:uid="{BAEB38FC-6DAE-4E01-919D-19133338AB64}"/>
    <hyperlink ref="R271" r:id="rId415" display="http://wiki2.gamer.com.tw/wiki.php?n=7501%3A%E5%8F%A4%E4%BB%A3%E5%B8%8C%E8%87%98%E7%9A%84%E9%A2%A8%E6%99%AF&amp;ss=7501" xr:uid="{2FD9A2F6-9E87-465F-8FD1-02EAF4282546}"/>
    <hyperlink ref="Q276" r:id="rId416" display="http://wiki2.gamer.com.tw/wiki.php?n=7501%3A%E7%A5%AD%E7%A5%80%E5%AE%99%E6%96%AF%E7%9A%84%E7%A5%AD%E5%85%B8&amp;ss=7501" xr:uid="{7167078F-30D3-4535-8BA7-C44715F913AE}"/>
    <hyperlink ref="Q278" r:id="rId417" display="http://wiki2.gamer.com.tw/wiki.php?n=7501%3A%E5%A4%AA%E9%99%BD%E6%98%87%E8%B5%B7%E7%9A%84%E5%9C%B0%E6%96%B9&amp;ss=7501" xr:uid="{D36FA389-D59F-435C-A035-F744FD85D4B5}"/>
    <hyperlink ref="Q280" r:id="rId418" display="http://wiki2.gamer.com.tw/wiki.php?n=7501%3A%E6%9C%89%E6%AC%8A%E5%A8%81%E7%9A%84%E7%A5%9E%E8%AB%AD" xr:uid="{5FA32258-0D2A-4FA4-8DAD-393E0DDB7C00}"/>
    <hyperlink ref="Q281" r:id="rId419" display="http://wiki2.gamer.com.tw/wiki.php?n=7501%3A%E6%9C%89%E6%AC%8A%E5%A8%81%E7%9A%84%E7%A5%9E%E8%AB%AD" xr:uid="{CD4761EA-9364-42F5-BB55-5B6DA7C9A37A}"/>
    <hyperlink ref="Q283" r:id="rId420" display="http://wiki2.gamer.com.tw/wiki.php?n=7501%3A%E7%A5%AD%E7%A5%80%E5%AE%99%E6%96%AF%E7%9A%84%E7%A5%AD%E5%85%B8&amp;ss=7501" xr:uid="{8BAD5D79-13A7-4B18-9878-DEE693AC2FBA}"/>
    <hyperlink ref="Q290" r:id="rId421" display="http://wiki2.gamer.com.tw/wiki.php?n=7501%3A%E7%A5%AD%E7%A5%80%E5%AE%99%E6%96%AF%E7%9A%84%E7%A5%AD%E5%85%B8&amp;ss=7501" xr:uid="{95B84D73-0B40-4981-AFC7-F7BD43AFF6A8}"/>
    <hyperlink ref="Q291" r:id="rId422" display="http://wiki2.gamer.com.tw/wiki.php?n=7501%3A%E7%A5%AD%E7%A5%80%E5%AE%99%E6%96%AF%E7%9A%84%E7%A5%AD%E5%85%B8&amp;ss=7501" xr:uid="{6F7A9462-10E0-42BD-8D64-42D169DB3271}"/>
    <hyperlink ref="Q288" r:id="rId423" display="http://wiki2.gamer.com.tw/wiki.php?n=7501%3A%E7%89%B9%E6%B4%9B%E4%BC%8A&amp;ss=7501" xr:uid="{2DB19A52-BA2E-4C96-838C-707B87254797}"/>
    <hyperlink ref="Q292" r:id="rId424" xr:uid="{65EE3975-60FB-4048-98BC-47B305B23D82}"/>
    <hyperlink ref="G2" r:id="rId425" display="https://wiki2.gamer.com.tw/wiki.php?n=7501%3A%E5%8C%97%E6%AD%90%E7%A5%9E%E8%A9%B1%E7%9A%84%E8%97%9D%E8%A1%93%E4%B9%8B%E7%A5%9E&amp;ss=7501" xr:uid="{925574A1-2263-48D2-8B62-6DDE3AF81464}"/>
    <hyperlink ref="R2" r:id="rId426" display="https://wiki2.gamer.com.tw/wiki.php?n=7501:%E5%A4%AA%E9%99%BD%E7%A5%9E%E5%83%8F" xr:uid="{545A259C-22F0-4528-8EDC-B4C6BBDA6C91}"/>
    <hyperlink ref="Q2" r:id="rId427" display="https://wiki2.gamer.com.tw/wiki.php?n=7501:%E6%9C%80%E9%AB%98%E5%A5%B3%E7%A5%9E" xr:uid="{3624EFEC-6EF7-4A79-9258-8B556001032B}"/>
    <hyperlink ref="G3" r:id="rId428" display="https://wiki2.gamer.com.tw/wiki.php?n=7501%3A%E5%A5%B3%E7%A5%AD%E5%8F%B8%E7%9A%84%E5%82%B3%E8%AA%AA&amp;ss=7501" xr:uid="{35EF52ED-992A-4409-8B2F-32377B02FDB4}"/>
    <hyperlink ref="G4" r:id="rId429" display="https://wiki2.gamer.com.tw/wiki.php?n=7501%3A%E4%B8%89%E5%80%8B%E7%A6%AE%E7%89%A9&amp;ss=7501" xr:uid="{2E04B5C5-E589-4EC0-A4FE-7D09FF2D0F21}"/>
    <hyperlink ref="G5" r:id="rId430" display="https://wiki2.gamer.com.tw/wiki.php?n=7501%3A%E8%A2%AB%E8%A9%9B%E5%92%92%E7%9A%84%E8%B2%A1%E5%AF%B6&amp;ss=7501" xr:uid="{E2F2A10B-FEDB-4438-A6A4-0D6AAD230CEF}"/>
    <hyperlink ref="Q5" r:id="rId431" display="https://wiki2.gamer.com.tw/wiki.php?n=7501:%E5%B0%BC%E5%B8%83%E9%BE%8D%E6%A0%B9%E7%9A%84%E6%88%92%E6%8C%87" xr:uid="{D8EA9ACF-724B-49D9-8329-D15781E0D89A}"/>
    <hyperlink ref="G6" r:id="rId432" display="https://wiki2.gamer.com.tw/wiki.php?n=7501%3A%E8%81%96%E5%A5%B3%E7%9A%84%E9%81%BA%E9%AB%94&amp;ss=7501" xr:uid="{CB58FD6D-0315-441D-B58B-8C96DD948DC2}"/>
    <hyperlink ref="G7" r:id="rId433" display="https://wiki2.gamer.com.tw/wiki.php?n=7501%3A%E8%AE%8A%E5%BD%A2%E7%9A%84%E8%81%96%E9%87%98&amp;ss=7501" xr:uid="{979A286B-1AF7-4411-BCC1-17573C941D07}"/>
    <hyperlink ref="R7" r:id="rId434" display="https://wiki2.gamer.com.tw/wiki.php?n=7501:%E4%BF%A1%E4%BB%B0%E7%9A%84%E8%B1%A1%E5%BE%B5" xr:uid="{98026340-D121-49D7-8AF8-2F4B267C18A1}"/>
    <hyperlink ref="Q7" r:id="rId435" display="https://wiki2.gamer.com.tw/wiki.php?n=7501:%E6%9C%97%E5%9F%BA%E5%A5%B4%E6%96%AF%E9%95%B7%E7%9F%9B" xr:uid="{93CEBCA6-DBC1-42A9-9E27-D8957C4C6668}"/>
    <hyperlink ref="G8" r:id="rId436" display="https://wiki2.gamer.com.tw/wiki.php?n=7501%3A%E6%9B%B8%E8%A8%98%E5%AE%98%E7%9A%84%E7%9F%B3%E6%9D%BF&amp;ss=7501" xr:uid="{9805D19C-EDA0-44BD-83BF-F837439F6615}"/>
    <hyperlink ref="Q8" r:id="rId437" display="https://wiki2.gamer.com.tw/wiki.php?n=7501:%E9%85%92%E9%A4%A8%E5%A7%91%E5%A8%98%E5%90%84%E6%9C%89%E6%89%80%E5%A5%BD" xr:uid="{5F238331-ACA7-4299-B4C5-0105ABB7BDAA}"/>
    <hyperlink ref="G9" r:id="rId438" display="https://wiki2.gamer.com.tw/wiki.php?n=7501%3A%E8%9B%87%E7%9A%84%E5%89%B5%E4%B8%96%E7%A5%9E%E8%A9%B1&amp;ss=7501" xr:uid="{C6E327C9-B1A2-4EED-AA1A-AF3F06FB89E8}"/>
    <hyperlink ref="G10" r:id="rId439" display="https://wiki2.gamer.com.tw/wiki.php?n=7501%3A%E8%88%92%E6%9C%8D%E8%87%B3%E6%AD%BB%E7%9A%84%E6%A3%BA%E6%9D%90&amp;ss=7501" xr:uid="{F66D32E5-3565-4F5D-AB38-B5B0D2644928}"/>
    <hyperlink ref="G11" r:id="rId440" display="https://wiki2.gamer.com.tw/wiki.php?n=7501%3A%E4%BD%9B%E8%88%8D%E5%88%A9%E7%9A%84%E4%B8%80%E7%A8%AE&amp;ss=7501" xr:uid="{D4EED83B-303D-4C6F-BA2E-BC261D4ACC25}"/>
    <hyperlink ref="Q11" r:id="rId441" display="https://wiki2.gamer.com.tw/wiki.php?n=7501:%E4%BD%9B%E6%95%99%E4%B8%AD%E7%9A%84%E8%81%96%E9%81%BA%E7%89%A9" xr:uid="{699FC6BF-FF48-44A8-B567-965454DAECF8}"/>
    <hyperlink ref="G15" r:id="rId442" display="https://wiki2.gamer.com.tw/wiki.php?n=7501%3A%E7%81%AB%E7%9A%84%E7%8D%B2%E5%BE%97&amp;ss=7501" xr:uid="{68EDCFC2-6D57-472F-981A-645633636171}"/>
    <hyperlink ref="Q15" r:id="rId443" display="https://wiki2.gamer.com.tw/wiki.php?n=7501%3A%E9%87%8E%E7%8D%B8%E7%9A%84%E6%98%9F%E5%BA%A7&amp;ss=7501" xr:uid="{8DC3305E-B68A-4452-93BD-CA49636FACEF}"/>
    <hyperlink ref="R19" r:id="rId444" display="https://wiki2.gamer.com.tw/wiki.php?n=7501%3A%E6%B5%B7%E7%9B%9C%E8%AB%96&amp;ss=7501" xr:uid="{F84A74F1-7C10-473F-A0E5-10C90DBD5858}"/>
    <hyperlink ref="G25" r:id="rId445" display="https://wiki2.gamer.com.tw/wiki.php?n=7501%3A%E8%A8%82%E8%B2%A8&amp;ss=7501" xr:uid="{90B763A6-B544-4610-B106-B57C6D7080EA}"/>
    <hyperlink ref="Q25" r:id="rId446" display="https://wiki2.gamer.com.tw/wiki.php?n=7501%3A%E5%B0%8B%E6%B1%82%E5%B7%A1%E7%A6%AE%E5%9C%B0%E9%BB%9E&amp;ss=7501" xr:uid="{B44EC3D1-AA95-4E45-8D93-E04B1FA3B67C}"/>
    <hyperlink ref="R25" r:id="rId447" display="https://wiki2.gamer.com.tw/wiki.php?n=7501%3A%E5%BE%80%E4%BE%86%E5%A4%A7%E6%B5%B7%E8%80%85%E7%9A%84%E6%A6%AE%E8%AD%BD&amp;ss=7501" xr:uid="{DDBED331-C271-4270-9DE5-8A6CF902984A}"/>
    <hyperlink ref="Q39" r:id="rId448" display="https://wiki2.gamer.com.tw/wiki.php?n=7501%3A%E5%A4%A7%E8%A5%BF%E6%B4%8B%E6%B2%BF%E5%B2%B8%E5%AE%97%E6%95%99%E7%9A%84%E8%9E%8D%E5%90%88&amp;ss=7501" xr:uid="{3FFDA918-1FA4-45BE-91C2-6AD766522120}"/>
    <hyperlink ref="Q49" r:id="rId449" xr:uid="{0B2DA565-7060-4851-A64F-FB17F4122936}"/>
    <hyperlink ref="G50" r:id="rId450" display="https://wiki2.gamer.com.tw/wiki.php?n=7501%3A%E6%B5%81%E5%82%B3%E5%9C%A8%E6%9D%B1%E6%96%B9%E7%9A%84%E5%A5%87%E8%B7%A1&amp;ss=7501" xr:uid="{20B60FD1-8D7F-47D6-8881-91AB276089BC}"/>
    <hyperlink ref="Q50" r:id="rId451" display="https://wiki2.gamer.com.tw/wiki.php?n=7501:%E6%A7%8B%E5%9C%96%E5%A5%87%E7%89%B9%E7%9A%84%E8%81%96%E6%AF%8D%E5%AD%90%E7%95%AB" xr:uid="{1D38FA16-4879-4218-8B37-3CD1581B5B64}"/>
    <hyperlink ref="R56" r:id="rId452" display="https://wiki2.gamer.com.tw/wiki.php?n=7501%3A%E6%9F%90%E8%81%96%E4%BA%BA%E5%80%91%E7%9A%84%E8%A8%98%E6%86%B6&amp;ss=7501" xr:uid="{BA0CF893-3F40-44C8-89FC-FEE62D9BAC2A}"/>
    <hyperlink ref="G79" r:id="rId453" display="https://wiki2.gamer.com.tw/wiki.php?n=7501%3A%E6%9F%90%E4%BD%8D%E7%83%88%E5%A9%A6%E7%9A%84%E7%94%9F%E6%B6%AF&amp;ss=7501" xr:uid="{C5CBCE0A-1708-4AE7-918A-AD0E2AE59115}"/>
    <hyperlink ref="Q79" r:id="rId454" display="https://wiki2.gamer.com.tw/wiki.php?n=7501:%E4%BF%84%E7%BE%85%E6%96%AF%E7%9A%84%E8%B5%B7%E6%BA%90" xr:uid="{B7B1B530-96C0-4A23-8BDC-84A699FC8E90}"/>
    <hyperlink ref="G83" r:id="rId455" display="https://wiki2.gamer.com.tw/wiki.php?n=7501%3A%E9%98%BB%E6%93%8B%E4%BA%BA%E9%A1%9E%E7%9A%84%E5%B1%B1%E8%84%88&amp;ss=7501" xr:uid="{4F8434D2-52C0-47D7-AB03-CACC4F8A5187}"/>
    <hyperlink ref="Q83" r:id="rId456" display="https://wiki2.gamer.com.tw/wiki.php?n=7501:%E7%99%BB%E5%B1%B1%E7%86%B1%E6%BD%AE" xr:uid="{DE620576-AEB1-42BF-ACB1-5857E07B31F0}"/>
    <hyperlink ref="Q85" r:id="rId457" display="九柱神之書(道具)(吉薩金字塔深層探險)" xr:uid="{25335F7C-B0DD-4999-94A7-335A7D1364A3}"/>
    <hyperlink ref="Q86" r:id="rId458" display="九柱神之書(道具)(吉薩金字塔深層探險)" xr:uid="{7B186C12-B577-4B25-9C32-2BEBABA05603}"/>
    <hyperlink ref="G90" r:id="rId459" display="https://wiki2.gamer.com.tw/wiki.php?n=7501%3A%E7%A0%B4%E5%A3%9E%E7%A5%9E%E9%9B%95%E5%83%8F&amp;ss=7501" xr:uid="{AE46F3B3-6A0F-4EEA-8C6B-9585546F0ACA}"/>
    <hyperlink ref="Q97" r:id="rId460" display="https://wiki2.gamer.com.tw/wiki.php?n=7501%3A%E8%81%96%E4%BA%BA%E5%82%B3%E7%9A%84%E8%B5%B7%E6%BA%90&amp;ss=7501" xr:uid="{126D13D6-1930-425A-9462-E7E5B765769A}"/>
    <hyperlink ref="R97" r:id="rId461" display="https://wiki2.gamer.com.tw/wiki.php?n=7501%3A%E5%B1%A0%E9%BE%8D%E5%BE%BD%E7%AB%A0&amp;ss=7501" xr:uid="{2F89153F-D77F-461B-A5A9-D3779DE0D955}"/>
    <hyperlink ref="G99" r:id="rId462" display="https://wiki2.gamer.com.tw/wiki.php?n=7501%3A%E7%A0%B4%E8%A7%A3%E9%9D%88%E8%A6%96%E8%80%85%E7%9A%84%E8%AC%8E%E9%A1%8C&amp;ss=7501" xr:uid="{D9E9AC36-DC56-4785-BF04-39E2564F5271}"/>
    <hyperlink ref="Q99" r:id="rId463" display="https://wiki2.gamer.com.tw/wiki.php?n=7501:%E5%85%A7%E5%AE%B9%E4%B8%8D%E5%A6%A5%E7%9A%84%E6%89%8B%E6%8A%84%E6%9C%AC" xr:uid="{666D1DEC-03F7-420F-AFDC-451330FC4E5C}"/>
    <hyperlink ref="G104" r:id="rId464" display="https://wiki2.gamer.com.tw/wiki.php?n=7501%3A%E7%AC%AC%E4%BA%8C%E6%9B%B8&amp;ss=7501" xr:uid="{AE63E937-2F1B-4D0C-BFBE-3D40CD012D93}"/>
    <hyperlink ref="Q104" r:id="rId465" display="https://wiki2.gamer.com.tw/wiki.php?n=7501:%E9%97%9C%E6%96%BC%E8%81%96%E7%B6%93%E7%9A%84%E5%95%86%E8%AB%87" xr:uid="{281280C8-B671-4094-B0D0-54AB32C5A772}"/>
    <hyperlink ref="Q114" r:id="rId466" display="https://wiki2.gamer.com.tw/wiki.php?n=7501:%E8%B3%80%E7%89%B9%E9%87%8C%E7%A5%AD%E5%AE%98%E7%9A%84%E8%81%96%E5%85%B8" xr:uid="{CEF768C3-BD9F-467F-858A-99683E466664}"/>
    <hyperlink ref="G128" r:id="rId467" display="https://wiki2.gamer.com.tw/wiki.php?n=7501%3A%E5%A5%87%E5%A6%99%E7%9A%84%E7%B7%A3%E5%88%86&amp;ss=7501" xr:uid="{F2F926E8-8F95-453B-8DCE-9C02392E86C0}"/>
    <hyperlink ref="Q132" r:id="rId468" display="https://wiki2.gamer.com.tw/wiki.php?n=7501:%E9%87%8D%E8%A6%81%E7%9A%84%E8%AD%B7%E8%BA%AB%E7%AC%A6" xr:uid="{1913A68C-0ECB-4BB9-B4CC-0C3425D2FAE7}"/>
    <hyperlink ref="G144" r:id="rId469" display="https://wiki2.gamer.com.tw/wiki.php?n=7501%3A%E6%9B%BC%E7%89%B9%E7%BE%85%E7%9A%84%E8%A9%A0%E9%A0%8C%E6%96%B9%E6%B3%95&amp;ss=7501" xr:uid="{E54FC6B3-7E86-4CF9-ABB8-FF84296F9681}"/>
    <hyperlink ref="Q144" r:id="rId470" display="https://wiki2.gamer.com.tw/wiki.php?n=7501:%E7%84%A1%E6%B3%95%E8%A7%A3%E8%AE%80%E7%9A%84%E7%B6%93%E5%85%B8" xr:uid="{C72B916F-DB68-47A2-B740-D4C87EADF2A5}"/>
    <hyperlink ref="G147" r:id="rId471" display="https://wiki2.gamer.com.tw/wiki.php?n=7501%3A%E5%B0%96%E7%AB%AF%E8%88%87%E7%95%B0%E7%AB%AF&amp;ss=7501" xr:uid="{4C0015BF-52D4-49FB-91A5-9E3A55DE3EBA}"/>
    <hyperlink ref="Q148" r:id="rId472" display="https://wiki2.gamer.com.tw/wiki.php?n=7501%3A%E7%AC%AC%E4%BA%8C%E6%9B%B8&amp;ss=7501" xr:uid="{A1E0B53D-6F88-4449-A7E5-F564834CFA53}"/>
    <hyperlink ref="Q151" r:id="rId473" display="https://wiki2.gamer.com.tw/wiki.php?n=7501:%E9%A3%9B%E5%A4%A9%E4%B9%8B%E9%99%BD" xr:uid="{8D1C64AC-03AE-4180-8DF9-361637E51FA2}"/>
    <hyperlink ref="R153" r:id="rId474" display="https://wiki2.gamer.com.tw/wiki.php?n=7501%3A%E4%B8%83%E5%BD%A9%E8%99%B9%E7%A5%9E%E9%B3%A5&amp;ss=7501" xr:uid="{71D93765-9F57-41BC-B071-5350481B5213}"/>
    <hyperlink ref="G172" r:id="rId475" display="https://wiki2.gamer.com.tw/wiki.php?n=7501%3A%E8%81%96%E4%BA%BA%E5%82%B3%E7%9A%84%E8%B5%B7%E6%BA%90&amp;ss=7501" xr:uid="{D14551F4-E59D-4997-9363-DE899CC82956}"/>
    <hyperlink ref="R172" r:id="rId476" display="https://wiki2.gamer.com.tw/wiki.php?n=7501:%E7%9A%87%E5%B8%9D%E7%9A%84%E6%B3%A2%E6%8A%98%E4%BA%BA%E7%94%9F" xr:uid="{7AA8F5E1-8A8F-4ED9-8970-28ACA429734F}"/>
    <hyperlink ref="Q172" r:id="rId477" display="https://wiki2.gamer.com.tw/wiki.php?n=7501:%E5%B0%96%E7%AB%AF%E8%88%87%E7%95%B0%E7%AB%AF" xr:uid="{7DAA82E9-4994-410C-8921-E9FCD93BC2D0}"/>
    <hyperlink ref="Q187" r:id="rId478" display="https://wiki2.gamer.com.tw/wiki.php?n=7501%3A%E8%81%B3%E7%AB%8B%E6%96%BC%E5%AE%89%E5%9C%B0%E6%96%AF%E4%B9%8B%E9%83%BD&amp;ss=7501" xr:uid="{6AA5B4FF-A480-4390-AF30-D0E15E063044}"/>
    <hyperlink ref="R197" r:id="rId479" display="https://wiki2.gamer.com.tw/wiki.php?n=7501%3A%E7%BE%85%E6%91%A9%E8%88%87%E5%B8%8C%E7%89%B9%E7%9A%84%E6%95%85%E4%BA%8B&amp;ss=7501" xr:uid="{B0846D4F-589F-44D2-971F-C71C0E078045}"/>
    <hyperlink ref="G203" r:id="rId480" display="https://wiki2.gamer.com.tw/wiki.php?n=7501%3A%E9%A2%A8%E6%9A%B4%E7%9A%84%E7%B5%82%E7%B5%90&amp;ss=7501" xr:uid="{B8C0053C-2594-40A6-8259-D24B8481C899}"/>
    <hyperlink ref="G205" r:id="rId481" display="https://wiki2.gamer.com.tw/wiki.php?n=7501%3A%E6%B5%81%E8%A1%8C%E8%88%87%E7%86%B1%E6%83%85&amp;ss=7501" xr:uid="{DC69AB9F-3A5C-4B99-88E0-6B5F5BA12064}"/>
    <hyperlink ref="Q240" r:id="rId482" display="https://wiki2.gamer.com.tw/wiki.php?n=7501%3A%E6%B2%92%E6%B0%B4%E7%9A%84%E6%96%87%E6%98%8E&amp;ss=7501" xr:uid="{2B8AE145-5A88-474E-B1AA-901430E6418C}"/>
    <hyperlink ref="G259" r:id="rId483" location="級別4" xr:uid="{00000000-0004-0000-0400-0000C6010000}"/>
    <hyperlink ref="G263" r:id="rId484" display="https://wiki2.gamer.com.tw/wiki.php?n=7501%3A%E5%85%A9%E4%BD%8D%E7%8E%8B%E5%AD%90&amp;ss=7501" xr:uid="{CA1BBDEB-9D9A-4324-9AF2-B3AB1FF0D17A}"/>
    <hyperlink ref="R263" r:id="rId485" display="https://wiki2.gamer.com.tw/wiki.php?n=7501:%E6%8B%8B%E9%96%8B%E9%81%8E%E5%8E%BB%E5%90%91%E5%89%8D%E9%82%81%E9%80%B2" xr:uid="{4C8C259A-A56E-47E9-98AA-BD28AC12106F}"/>
    <hyperlink ref="Q263" r:id="rId486" display="https://wiki2.gamer.com.tw/wiki.php?n=7501:%E9%97%9C%E6%96%BC%E4%BD%A9%E5%BE%B7%E7%BE%85%E7%8E%8B%E5%AD%90" xr:uid="{4F1DC30D-C4FB-46D5-8605-2A2E80651EA5}"/>
    <hyperlink ref="Q264" r:id="rId487" display="https://wiki2.gamer.com.tw/wiki.php?n=7501%3A%E6%9D%B1%E6%96%B9%E7%9A%84%E8%81%96%E5%9C%B0&amp;ss=7501" xr:uid="{A63E69EE-8DF4-4861-9EF2-47F21B73673F}"/>
    <hyperlink ref="Q275" r:id="rId488" display="https://wiki2.gamer.com.tw/wiki.php?n=7501%3A%E6%8B%89%E7%BE%8E%E8%A5%BF%E6%96%AF%E4%BA%8C%E4%B8%96%E7%9A%84%E7%A5%9E%E6%AE%BF&amp;ss=7501" xr:uid="{C6E09768-B2C3-408F-AFEC-EA1DC3CC4F5F}"/>
    <hyperlink ref="G264" r:id="rId489" location="級別3" display="https://wiki2.gamer.com.tw/wiki.php?n=7501:%E5%AE%97%E6%95%99%E5%AD%B8%E5%9C%B0%E5%9C%96 - 級別3" xr:uid="{2832108E-AFD5-4F1C-B6D8-7B41482301DC}"/>
    <hyperlink ref="Q124" r:id="rId490" display="https://wiki2.gamer.com.tw/wiki.php?n=7501%3A%E5%9F%BA%E8%BC%94%E5%A4%A7%E5%85%AC%E5%9C%8B%E7%9A%84%E5%85%A8%E7%9B%9B%E6%9C%9F&amp;ss=7501" xr:uid="{8EAACE6D-4040-476C-993C-9A6405CF0509}"/>
    <hyperlink ref="G151" r:id="rId491" display="https://wiki2.gamer.com.tw/wiki.php?n=7501%3A%E7%B5%A6%E4%BA%88%E5%8A%A0%E8%AD%B7%E4%B9%8B%E7%89%A9&amp;ss=7501" xr:uid="{103D90FD-95AC-4A5F-8A9F-0EDF2FC36CDF}"/>
    <hyperlink ref="Q221" r:id="rId492" display="https://wiki2.gamer.com.tw/wiki.php?n=7501%3A%E7%B5%A6%E4%BA%88%E5%8A%A0%E8%AD%B7%E4%B9%8B%E7%89%A9&amp;ss=7501" xr:uid="{B0DE3A27-503D-47FB-8012-6123437D9F92}"/>
  </hyperlinks>
  <pageMargins left="0.7" right="0.7" top="0.75" bottom="0.75" header="0.3" footer="0.3"/>
  <pageSetup paperSize="9" orientation="portrait" horizontalDpi="4294967293" verticalDpi="0" r:id="rId493"/>
  <tableParts count="1">
    <tablePart r:id="rId49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>
    <tabColor theme="4"/>
  </sheetPr>
  <dimension ref="A1:S165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99" customWidth="1"/>
    <col min="2" max="2" width="4" style="107" customWidth="1"/>
    <col min="3" max="3" width="31.875" style="107" bestFit="1" customWidth="1"/>
    <col min="4" max="6" width="4.625" style="107" customWidth="1"/>
    <col min="7" max="7" width="27.875" style="202" customWidth="1"/>
    <col min="8" max="8" width="6.625" style="99" customWidth="1"/>
    <col min="9" max="9" width="4.625" style="99" customWidth="1"/>
    <col min="10" max="14" width="4.625" customWidth="1"/>
    <col min="15" max="15" width="27.625" style="230" customWidth="1"/>
    <col min="16" max="16" width="25.125" style="189" bestFit="1" customWidth="1"/>
    <col min="17" max="18" width="16.625" style="107" customWidth="1"/>
    <col min="19" max="19" width="16.625" style="99" customWidth="1"/>
  </cols>
  <sheetData>
    <row r="1" spans="1:19" s="5" customFormat="1" ht="22.5" customHeight="1">
      <c r="A1" s="167" t="s">
        <v>0</v>
      </c>
      <c r="B1" s="320" t="s">
        <v>1</v>
      </c>
      <c r="C1" s="172" t="s">
        <v>1040</v>
      </c>
      <c r="D1" s="320" t="s">
        <v>200</v>
      </c>
      <c r="E1" s="320" t="s">
        <v>1041</v>
      </c>
      <c r="F1" s="320" t="s">
        <v>202</v>
      </c>
      <c r="G1" s="172" t="s">
        <v>6</v>
      </c>
      <c r="H1" s="173" t="s">
        <v>7</v>
      </c>
      <c r="I1" s="174" t="s">
        <v>192</v>
      </c>
      <c r="J1" s="9" t="s">
        <v>1042</v>
      </c>
      <c r="K1" s="8" t="s">
        <v>9</v>
      </c>
      <c r="L1" s="8" t="s">
        <v>10</v>
      </c>
      <c r="M1" s="8" t="s">
        <v>11</v>
      </c>
      <c r="N1" s="8" t="s">
        <v>12</v>
      </c>
      <c r="O1" s="172" t="s">
        <v>194</v>
      </c>
      <c r="P1" s="172" t="s">
        <v>195</v>
      </c>
      <c r="Q1" s="172" t="s">
        <v>196</v>
      </c>
      <c r="R1" s="172" t="s">
        <v>16</v>
      </c>
      <c r="S1" s="172" t="s">
        <v>197</v>
      </c>
    </row>
    <row r="2" spans="1:19" ht="22.5" customHeight="1">
      <c r="A2" s="99" t="s">
        <v>7281</v>
      </c>
      <c r="B2" s="224" t="s">
        <v>693</v>
      </c>
      <c r="C2" s="107" t="s">
        <v>7326</v>
      </c>
      <c r="D2" s="99">
        <v>15</v>
      </c>
      <c r="E2" s="99">
        <v>17</v>
      </c>
      <c r="F2" s="99"/>
      <c r="G2" s="212" t="s">
        <v>7325</v>
      </c>
      <c r="H2" s="99">
        <v>1410</v>
      </c>
      <c r="I2" s="99">
        <v>9</v>
      </c>
      <c r="J2" s="9"/>
      <c r="K2" s="9"/>
      <c r="L2" s="9"/>
      <c r="M2" s="9"/>
      <c r="N2" s="9"/>
      <c r="O2" s="230" t="s">
        <v>7327</v>
      </c>
      <c r="P2" s="267" t="s">
        <v>7328</v>
      </c>
      <c r="Q2" s="202"/>
      <c r="R2" s="202"/>
      <c r="S2" s="247"/>
    </row>
    <row r="3" spans="1:19" ht="22.5" customHeight="1">
      <c r="A3" s="99" t="s">
        <v>7281</v>
      </c>
      <c r="B3" s="224" t="s">
        <v>693</v>
      </c>
      <c r="C3" s="107" t="s">
        <v>7330</v>
      </c>
      <c r="D3" s="99">
        <v>15</v>
      </c>
      <c r="E3" s="99">
        <v>17</v>
      </c>
      <c r="F3" s="99"/>
      <c r="G3" s="212" t="s">
        <v>7329</v>
      </c>
      <c r="H3" s="99">
        <v>1400</v>
      </c>
      <c r="I3" s="99">
        <v>9</v>
      </c>
      <c r="J3" s="9"/>
      <c r="K3" s="9"/>
      <c r="L3" s="9"/>
      <c r="M3" s="9"/>
      <c r="N3" s="9"/>
      <c r="O3" s="230" t="s">
        <v>7332</v>
      </c>
      <c r="P3" s="267" t="s">
        <v>7331</v>
      </c>
      <c r="Q3" s="202"/>
      <c r="R3" s="202"/>
      <c r="S3" s="247"/>
    </row>
    <row r="4" spans="1:19" ht="22.5" customHeight="1">
      <c r="A4" s="99" t="s">
        <v>7281</v>
      </c>
      <c r="B4" s="224" t="s">
        <v>693</v>
      </c>
      <c r="C4" s="107" t="s">
        <v>7334</v>
      </c>
      <c r="D4" s="99">
        <v>15</v>
      </c>
      <c r="E4" s="99">
        <v>17</v>
      </c>
      <c r="F4" s="99"/>
      <c r="G4" s="212" t="s">
        <v>7333</v>
      </c>
      <c r="H4" s="99">
        <v>1380</v>
      </c>
      <c r="I4" s="99">
        <v>9</v>
      </c>
      <c r="J4" s="9"/>
      <c r="K4" s="9"/>
      <c r="L4" s="9"/>
      <c r="M4" s="9"/>
      <c r="N4" s="9"/>
      <c r="O4" s="230" t="s">
        <v>7335</v>
      </c>
      <c r="P4" s="267" t="s">
        <v>7336</v>
      </c>
      <c r="Q4" s="202"/>
      <c r="R4" s="202"/>
      <c r="S4" s="247"/>
    </row>
    <row r="5" spans="1:19" ht="22.5" customHeight="1">
      <c r="A5" s="99" t="s">
        <v>7281</v>
      </c>
      <c r="B5" s="224" t="s">
        <v>693</v>
      </c>
      <c r="C5" s="107" t="s">
        <v>7338</v>
      </c>
      <c r="D5" s="99">
        <v>15</v>
      </c>
      <c r="E5" s="99">
        <v>17</v>
      </c>
      <c r="F5" s="99"/>
      <c r="G5" s="212" t="s">
        <v>7337</v>
      </c>
      <c r="H5" s="99">
        <v>1370</v>
      </c>
      <c r="I5" s="99">
        <v>9</v>
      </c>
      <c r="J5" s="9"/>
      <c r="K5" s="9"/>
      <c r="L5" s="9"/>
      <c r="M5" s="9"/>
      <c r="N5" s="9"/>
      <c r="O5" s="230" t="s">
        <v>7339</v>
      </c>
      <c r="P5" s="267" t="s">
        <v>7340</v>
      </c>
      <c r="Q5" s="212" t="s">
        <v>7341</v>
      </c>
      <c r="R5" s="202"/>
      <c r="S5" s="247"/>
    </row>
    <row r="6" spans="1:19" ht="22.5" customHeight="1">
      <c r="A6" s="99" t="s">
        <v>7281</v>
      </c>
      <c r="B6" s="224" t="s">
        <v>693</v>
      </c>
      <c r="C6" s="107" t="s">
        <v>7342</v>
      </c>
      <c r="D6" s="99">
        <v>15</v>
      </c>
      <c r="E6" s="99">
        <v>17</v>
      </c>
      <c r="F6" s="99"/>
      <c r="G6" s="212" t="s">
        <v>12792</v>
      </c>
      <c r="H6" s="99">
        <v>1370</v>
      </c>
      <c r="I6" s="99">
        <v>9</v>
      </c>
      <c r="J6" s="9"/>
      <c r="K6" s="9"/>
      <c r="L6" s="9"/>
      <c r="M6" s="9"/>
      <c r="N6" s="9"/>
      <c r="O6" s="230" t="s">
        <v>7301</v>
      </c>
      <c r="P6" s="267" t="s">
        <v>7344</v>
      </c>
      <c r="Q6" s="212" t="s">
        <v>7343</v>
      </c>
      <c r="R6" s="202"/>
      <c r="S6" s="247"/>
    </row>
    <row r="7" spans="1:19" ht="22.5" customHeight="1">
      <c r="A7" s="99" t="s">
        <v>7281</v>
      </c>
      <c r="B7" s="224" t="s">
        <v>693</v>
      </c>
      <c r="C7" s="107" t="s">
        <v>7345</v>
      </c>
      <c r="D7" s="99">
        <v>15</v>
      </c>
      <c r="E7" s="99">
        <v>17</v>
      </c>
      <c r="F7" s="99"/>
      <c r="G7" s="212" t="s">
        <v>12793</v>
      </c>
      <c r="H7" s="99">
        <v>1370</v>
      </c>
      <c r="I7" s="99">
        <v>9</v>
      </c>
      <c r="J7" s="9"/>
      <c r="K7" s="9"/>
      <c r="L7" s="9"/>
      <c r="M7" s="9"/>
      <c r="N7" s="9"/>
      <c r="O7" s="230" t="s">
        <v>2336</v>
      </c>
      <c r="P7" s="267" t="s">
        <v>7346</v>
      </c>
      <c r="Q7" s="202"/>
      <c r="R7" s="202"/>
      <c r="S7" s="247"/>
    </row>
    <row r="8" spans="1:19" ht="22.5" customHeight="1">
      <c r="A8" s="99" t="s">
        <v>7281</v>
      </c>
      <c r="B8" s="224" t="s">
        <v>693</v>
      </c>
      <c r="C8" s="107" t="s">
        <v>7347</v>
      </c>
      <c r="D8" s="99">
        <v>15</v>
      </c>
      <c r="E8" s="99">
        <v>17</v>
      </c>
      <c r="F8" s="99"/>
      <c r="G8" s="212" t="s">
        <v>12794</v>
      </c>
      <c r="H8" s="99">
        <v>1370</v>
      </c>
      <c r="I8" s="99">
        <v>9</v>
      </c>
      <c r="J8" s="9"/>
      <c r="K8" s="9"/>
      <c r="L8" s="9"/>
      <c r="M8" s="9"/>
      <c r="N8" s="9"/>
      <c r="O8" s="230" t="s">
        <v>7298</v>
      </c>
      <c r="P8" s="267" t="s">
        <v>7289</v>
      </c>
      <c r="Q8" s="202"/>
      <c r="R8" s="202"/>
      <c r="S8" s="247"/>
    </row>
    <row r="9" spans="1:19" ht="22.5" customHeight="1">
      <c r="A9" s="99" t="s">
        <v>7281</v>
      </c>
      <c r="B9" s="224" t="s">
        <v>693</v>
      </c>
      <c r="C9" s="107" t="s">
        <v>7349</v>
      </c>
      <c r="D9" s="99">
        <v>15</v>
      </c>
      <c r="E9" s="99">
        <v>17</v>
      </c>
      <c r="F9" s="99"/>
      <c r="G9" s="212" t="s">
        <v>7348</v>
      </c>
      <c r="H9" s="99">
        <v>1360</v>
      </c>
      <c r="I9" s="99">
        <v>9</v>
      </c>
      <c r="J9" s="9"/>
      <c r="K9" s="9"/>
      <c r="L9" s="9"/>
      <c r="M9" s="9"/>
      <c r="N9" s="9"/>
      <c r="O9" s="230" t="s">
        <v>7350</v>
      </c>
      <c r="P9" s="267" t="s">
        <v>7351</v>
      </c>
      <c r="Q9" s="202"/>
      <c r="R9" s="202"/>
      <c r="S9" s="247"/>
    </row>
    <row r="10" spans="1:19" ht="22.5" customHeight="1">
      <c r="A10" s="99" t="s">
        <v>7281</v>
      </c>
      <c r="B10" s="224" t="s">
        <v>693</v>
      </c>
      <c r="C10" s="107" t="s">
        <v>7353</v>
      </c>
      <c r="D10" s="99">
        <v>15</v>
      </c>
      <c r="E10" s="99">
        <v>17</v>
      </c>
      <c r="F10" s="99"/>
      <c r="G10" s="212" t="s">
        <v>7352</v>
      </c>
      <c r="H10" s="99">
        <v>1360</v>
      </c>
      <c r="I10" s="99">
        <v>9</v>
      </c>
      <c r="J10" s="9"/>
      <c r="K10" s="9"/>
      <c r="L10" s="9"/>
      <c r="M10" s="9"/>
      <c r="N10" s="9"/>
      <c r="O10" s="230" t="s">
        <v>3011</v>
      </c>
      <c r="P10" s="267" t="s">
        <v>7354</v>
      </c>
      <c r="Q10" s="212" t="s">
        <v>1177</v>
      </c>
      <c r="R10" s="202"/>
      <c r="S10" s="247"/>
    </row>
    <row r="11" spans="1:19" ht="22.5" customHeight="1">
      <c r="A11" s="99" t="s">
        <v>7281</v>
      </c>
      <c r="B11" s="224" t="s">
        <v>693</v>
      </c>
      <c r="C11" s="107" t="s">
        <v>7356</v>
      </c>
      <c r="D11" s="99">
        <v>15</v>
      </c>
      <c r="E11" s="99">
        <v>17</v>
      </c>
      <c r="F11" s="99"/>
      <c r="G11" s="212" t="s">
        <v>7355</v>
      </c>
      <c r="H11" s="99">
        <v>1360</v>
      </c>
      <c r="I11" s="99">
        <v>9</v>
      </c>
      <c r="J11" s="9"/>
      <c r="K11" s="9"/>
      <c r="L11" s="9"/>
      <c r="M11" s="9"/>
      <c r="N11" s="9"/>
      <c r="O11" s="230" t="s">
        <v>7310</v>
      </c>
      <c r="P11" s="267" t="s">
        <v>7357</v>
      </c>
      <c r="Q11" s="202"/>
      <c r="R11" s="202"/>
      <c r="S11" s="247"/>
    </row>
    <row r="12" spans="1:19" ht="22.5" customHeight="1">
      <c r="A12" s="99" t="s">
        <v>10901</v>
      </c>
      <c r="B12" s="224" t="s">
        <v>10902</v>
      </c>
      <c r="C12" s="107" t="s">
        <v>10903</v>
      </c>
      <c r="D12" s="99">
        <v>15</v>
      </c>
      <c r="E12" s="99">
        <v>17</v>
      </c>
      <c r="F12" s="99"/>
      <c r="G12" s="212" t="s">
        <v>12795</v>
      </c>
      <c r="H12" s="99">
        <v>1360</v>
      </c>
      <c r="I12" s="99">
        <v>9</v>
      </c>
      <c r="J12" s="9"/>
      <c r="K12" s="9"/>
      <c r="L12" s="9"/>
      <c r="M12" s="9"/>
      <c r="N12" s="9"/>
      <c r="O12" s="230" t="s">
        <v>7807</v>
      </c>
      <c r="P12" s="267" t="s">
        <v>7808</v>
      </c>
      <c r="Q12" s="247"/>
      <c r="R12" s="202"/>
      <c r="S12" s="229"/>
    </row>
    <row r="13" spans="1:19" ht="22.5" customHeight="1">
      <c r="A13" s="99" t="s">
        <v>7281</v>
      </c>
      <c r="B13" s="224" t="s">
        <v>693</v>
      </c>
      <c r="C13" s="107" t="s">
        <v>7359</v>
      </c>
      <c r="D13" s="99">
        <v>15</v>
      </c>
      <c r="E13" s="99">
        <v>17</v>
      </c>
      <c r="F13" s="99"/>
      <c r="G13" s="212" t="s">
        <v>7358</v>
      </c>
      <c r="H13" s="99">
        <v>1340</v>
      </c>
      <c r="I13" s="99">
        <v>9</v>
      </c>
      <c r="J13" s="9"/>
      <c r="K13" s="9"/>
      <c r="L13" s="9"/>
      <c r="M13" s="9"/>
      <c r="N13" s="9"/>
      <c r="O13" s="230" t="s">
        <v>7361</v>
      </c>
      <c r="P13" s="267" t="s">
        <v>7362</v>
      </c>
      <c r="Q13" s="212" t="s">
        <v>7360</v>
      </c>
      <c r="R13" s="202"/>
      <c r="S13" s="247"/>
    </row>
    <row r="14" spans="1:19" ht="22.5" customHeight="1">
      <c r="A14" s="99" t="s">
        <v>7281</v>
      </c>
      <c r="B14" s="224" t="s">
        <v>693</v>
      </c>
      <c r="C14" s="107" t="s">
        <v>7364</v>
      </c>
      <c r="D14" s="99">
        <v>15</v>
      </c>
      <c r="E14" s="99">
        <v>17</v>
      </c>
      <c r="F14" s="99"/>
      <c r="G14" s="212" t="s">
        <v>7363</v>
      </c>
      <c r="H14" s="99">
        <v>1340</v>
      </c>
      <c r="I14" s="99">
        <v>9</v>
      </c>
      <c r="J14" s="9"/>
      <c r="K14" s="9"/>
      <c r="L14" s="9"/>
      <c r="M14" s="9"/>
      <c r="N14" s="9"/>
      <c r="O14" s="230" t="s">
        <v>7365</v>
      </c>
      <c r="P14" s="267" t="s">
        <v>7366</v>
      </c>
      <c r="Q14" s="202"/>
      <c r="R14" s="202"/>
      <c r="S14" s="247"/>
    </row>
    <row r="15" spans="1:19" ht="22.5" customHeight="1">
      <c r="A15" s="99" t="s">
        <v>7281</v>
      </c>
      <c r="B15" s="224" t="s">
        <v>693</v>
      </c>
      <c r="C15" s="107" t="s">
        <v>7371</v>
      </c>
      <c r="D15" s="99">
        <v>15</v>
      </c>
      <c r="E15" s="99">
        <v>17</v>
      </c>
      <c r="F15" s="99"/>
      <c r="G15" s="212" t="s">
        <v>12796</v>
      </c>
      <c r="H15" s="99">
        <v>1340</v>
      </c>
      <c r="I15" s="99">
        <v>9</v>
      </c>
      <c r="J15" s="9"/>
      <c r="K15" s="9"/>
      <c r="L15" s="9"/>
      <c r="M15" s="9"/>
      <c r="N15" s="9"/>
      <c r="O15" s="230" t="s">
        <v>7308</v>
      </c>
      <c r="P15" s="267" t="s">
        <v>7372</v>
      </c>
      <c r="Q15" s="202"/>
      <c r="R15" s="202"/>
      <c r="S15" s="247"/>
    </row>
    <row r="16" spans="1:19" ht="22.5" customHeight="1">
      <c r="A16" s="99" t="s">
        <v>7281</v>
      </c>
      <c r="B16" s="224" t="s">
        <v>693</v>
      </c>
      <c r="C16" s="107" t="s">
        <v>7368</v>
      </c>
      <c r="D16" s="99">
        <v>15</v>
      </c>
      <c r="E16" s="99">
        <v>17</v>
      </c>
      <c r="F16" s="99"/>
      <c r="G16" s="212" t="s">
        <v>7367</v>
      </c>
      <c r="H16" s="99">
        <v>1330</v>
      </c>
      <c r="I16" s="99">
        <v>9</v>
      </c>
      <c r="J16" s="9"/>
      <c r="K16" s="9"/>
      <c r="L16" s="9"/>
      <c r="M16" s="9"/>
      <c r="N16" s="9"/>
      <c r="O16" s="230" t="s">
        <v>7369</v>
      </c>
      <c r="P16" s="267" t="s">
        <v>7370</v>
      </c>
      <c r="Q16" s="202"/>
      <c r="R16" s="202"/>
      <c r="S16" s="247"/>
    </row>
    <row r="17" spans="1:19" ht="22.5" customHeight="1">
      <c r="A17" s="99" t="s">
        <v>698</v>
      </c>
      <c r="B17" s="224" t="s">
        <v>19</v>
      </c>
      <c r="C17" s="107" t="s">
        <v>1043</v>
      </c>
      <c r="D17" s="99">
        <v>12</v>
      </c>
      <c r="E17" s="99">
        <v>14</v>
      </c>
      <c r="F17" s="99"/>
      <c r="G17" s="214" t="s">
        <v>1044</v>
      </c>
      <c r="H17" s="99">
        <v>1222</v>
      </c>
      <c r="I17" s="99">
        <v>10</v>
      </c>
      <c r="J17" s="9"/>
      <c r="K17" s="9"/>
      <c r="L17" s="9"/>
      <c r="M17" s="9"/>
      <c r="N17" s="9"/>
      <c r="O17" s="230" t="s">
        <v>144</v>
      </c>
      <c r="P17" s="267" t="s">
        <v>461</v>
      </c>
      <c r="Q17" s="214" t="s">
        <v>1045</v>
      </c>
      <c r="R17" s="214" t="s">
        <v>1046</v>
      </c>
      <c r="S17" s="229"/>
    </row>
    <row r="18" spans="1:19" ht="22.5" customHeight="1">
      <c r="A18" s="99" t="s">
        <v>151</v>
      </c>
      <c r="B18" s="224" t="s">
        <v>19</v>
      </c>
      <c r="C18" s="107" t="s">
        <v>1047</v>
      </c>
      <c r="D18" s="99">
        <v>12</v>
      </c>
      <c r="E18" s="99">
        <v>14</v>
      </c>
      <c r="F18" s="99"/>
      <c r="G18" s="214" t="s">
        <v>1046</v>
      </c>
      <c r="H18" s="99">
        <v>1215</v>
      </c>
      <c r="I18" s="175">
        <v>10</v>
      </c>
      <c r="J18" s="9"/>
      <c r="K18" s="9"/>
      <c r="L18" s="9"/>
      <c r="M18" s="9"/>
      <c r="N18" s="9"/>
      <c r="O18" s="230" t="s">
        <v>144</v>
      </c>
      <c r="P18" s="267" t="s">
        <v>1031</v>
      </c>
      <c r="Q18" s="214" t="s">
        <v>60</v>
      </c>
      <c r="R18" s="202"/>
      <c r="S18" s="229"/>
    </row>
    <row r="19" spans="1:19" ht="22.5" customHeight="1">
      <c r="B19" s="224" t="s">
        <v>19</v>
      </c>
      <c r="C19" s="107" t="s">
        <v>1048</v>
      </c>
      <c r="D19" s="99">
        <v>11</v>
      </c>
      <c r="E19" s="99">
        <v>13</v>
      </c>
      <c r="F19" s="99">
        <v>11</v>
      </c>
      <c r="G19" s="214" t="s">
        <v>1049</v>
      </c>
      <c r="H19" s="99">
        <v>1183</v>
      </c>
      <c r="I19" s="99">
        <v>7</v>
      </c>
      <c r="J19" s="9"/>
      <c r="K19" s="9"/>
      <c r="L19" s="9"/>
      <c r="M19" s="9"/>
      <c r="N19" s="9"/>
      <c r="O19" s="230" t="s">
        <v>3781</v>
      </c>
      <c r="P19" s="267" t="s">
        <v>3779</v>
      </c>
      <c r="Q19" s="214" t="s">
        <v>4708</v>
      </c>
      <c r="R19" s="202"/>
      <c r="S19" s="234" t="s">
        <v>4709</v>
      </c>
    </row>
    <row r="20" spans="1:19" ht="22.5" customHeight="1">
      <c r="B20" s="224" t="s">
        <v>19</v>
      </c>
      <c r="C20" s="107" t="s">
        <v>10834</v>
      </c>
      <c r="D20" s="99">
        <v>11</v>
      </c>
      <c r="E20" s="99">
        <v>13</v>
      </c>
      <c r="F20" s="99"/>
      <c r="G20" s="214" t="s">
        <v>1045</v>
      </c>
      <c r="H20" s="99">
        <v>1183</v>
      </c>
      <c r="I20" s="175">
        <v>9</v>
      </c>
      <c r="J20" s="9"/>
      <c r="K20" s="9"/>
      <c r="L20" s="9"/>
      <c r="M20" s="9"/>
      <c r="N20" s="9"/>
      <c r="O20" s="230" t="s">
        <v>127</v>
      </c>
      <c r="P20" s="267" t="s">
        <v>4015</v>
      </c>
      <c r="Q20" s="214" t="s">
        <v>1050</v>
      </c>
      <c r="R20" s="202"/>
      <c r="S20" s="234" t="s">
        <v>4710</v>
      </c>
    </row>
    <row r="21" spans="1:19" ht="22.5" customHeight="1">
      <c r="A21" s="99" t="s">
        <v>27</v>
      </c>
      <c r="B21" s="224" t="s">
        <v>19</v>
      </c>
      <c r="C21" s="107" t="s">
        <v>1051</v>
      </c>
      <c r="D21" s="99">
        <v>11</v>
      </c>
      <c r="E21" s="99">
        <v>13</v>
      </c>
      <c r="F21" s="99">
        <v>11</v>
      </c>
      <c r="G21" s="214" t="s">
        <v>1052</v>
      </c>
      <c r="H21" s="99">
        <v>1170</v>
      </c>
      <c r="I21" s="99">
        <v>9</v>
      </c>
      <c r="J21" s="9"/>
      <c r="K21" s="9"/>
      <c r="L21" s="9"/>
      <c r="M21" s="9"/>
      <c r="N21" s="9"/>
      <c r="O21" s="230" t="s">
        <v>4711</v>
      </c>
      <c r="P21" s="267" t="s">
        <v>140</v>
      </c>
      <c r="Q21" s="214" t="s">
        <v>104</v>
      </c>
      <c r="R21" s="202"/>
      <c r="S21" s="229"/>
    </row>
    <row r="22" spans="1:19" ht="22.5" customHeight="1">
      <c r="A22" s="99" t="s">
        <v>715</v>
      </c>
      <c r="B22" s="224" t="s">
        <v>19</v>
      </c>
      <c r="C22" s="107" t="s">
        <v>1053</v>
      </c>
      <c r="D22" s="99">
        <v>11</v>
      </c>
      <c r="E22" s="99">
        <v>13</v>
      </c>
      <c r="F22" s="99">
        <v>11</v>
      </c>
      <c r="G22" s="214" t="s">
        <v>1054</v>
      </c>
      <c r="H22" s="99">
        <v>1157</v>
      </c>
      <c r="I22" s="175">
        <v>10</v>
      </c>
      <c r="J22" s="9"/>
      <c r="K22" s="9"/>
      <c r="L22" s="9"/>
      <c r="M22" s="9"/>
      <c r="N22" s="9"/>
      <c r="O22" s="230" t="s">
        <v>4712</v>
      </c>
      <c r="P22" s="267" t="s">
        <v>127</v>
      </c>
      <c r="Q22" s="202"/>
      <c r="R22" s="202"/>
      <c r="S22" s="229"/>
    </row>
    <row r="23" spans="1:19" ht="22.5" customHeight="1">
      <c r="B23" s="224" t="s">
        <v>19</v>
      </c>
      <c r="C23" s="107" t="s">
        <v>10835</v>
      </c>
      <c r="D23" s="99">
        <v>10</v>
      </c>
      <c r="E23" s="99">
        <v>12</v>
      </c>
      <c r="F23" s="99"/>
      <c r="G23" s="214" t="s">
        <v>1055</v>
      </c>
      <c r="H23" s="99">
        <v>1118</v>
      </c>
      <c r="I23" s="99">
        <v>6</v>
      </c>
      <c r="J23" s="9"/>
      <c r="K23" s="9"/>
      <c r="L23" s="9"/>
      <c r="M23" s="9"/>
      <c r="N23" s="9"/>
      <c r="O23" s="230" t="s">
        <v>3682</v>
      </c>
      <c r="P23" s="267" t="s">
        <v>127</v>
      </c>
      <c r="Q23" s="214" t="s">
        <v>1056</v>
      </c>
      <c r="R23" s="202"/>
      <c r="S23" s="292"/>
    </row>
    <row r="24" spans="1:19" ht="22.5" customHeight="1">
      <c r="B24" s="224" t="s">
        <v>19</v>
      </c>
      <c r="C24" s="107" t="s">
        <v>10836</v>
      </c>
      <c r="D24" s="99">
        <v>10</v>
      </c>
      <c r="E24" s="99">
        <v>12</v>
      </c>
      <c r="F24" s="99"/>
      <c r="G24" s="214" t="s">
        <v>1057</v>
      </c>
      <c r="H24" s="99">
        <v>1105</v>
      </c>
      <c r="I24" s="175">
        <v>6</v>
      </c>
      <c r="J24" s="9"/>
      <c r="K24" s="9"/>
      <c r="L24" s="9"/>
      <c r="M24" s="9"/>
      <c r="N24" s="9"/>
      <c r="O24" s="230" t="s">
        <v>4015</v>
      </c>
      <c r="P24" s="267" t="s">
        <v>4713</v>
      </c>
      <c r="Q24" s="214" t="s">
        <v>1058</v>
      </c>
      <c r="R24" s="202"/>
      <c r="S24" s="234" t="s">
        <v>4714</v>
      </c>
    </row>
    <row r="25" spans="1:19" ht="22.5" customHeight="1">
      <c r="A25" s="99" t="s">
        <v>82</v>
      </c>
      <c r="B25" s="224" t="s">
        <v>19</v>
      </c>
      <c r="C25" s="107" t="s">
        <v>10908</v>
      </c>
      <c r="D25" s="99">
        <v>9</v>
      </c>
      <c r="E25" s="99">
        <v>11</v>
      </c>
      <c r="F25" s="99"/>
      <c r="G25" s="214" t="s">
        <v>1059</v>
      </c>
      <c r="H25" s="99">
        <v>1070</v>
      </c>
      <c r="I25" s="99">
        <v>8</v>
      </c>
      <c r="J25" s="9"/>
      <c r="K25" s="9"/>
      <c r="L25" s="9"/>
      <c r="M25" s="9"/>
      <c r="N25" s="9"/>
      <c r="O25" s="230" t="s">
        <v>3743</v>
      </c>
      <c r="P25" s="267" t="s">
        <v>4715</v>
      </c>
      <c r="Q25" s="214" t="s">
        <v>4716</v>
      </c>
      <c r="R25" s="202"/>
      <c r="S25" s="234" t="s">
        <v>4717</v>
      </c>
    </row>
    <row r="26" spans="1:19" ht="22.5" customHeight="1">
      <c r="B26" s="224" t="s">
        <v>19</v>
      </c>
      <c r="C26" s="107" t="s">
        <v>1060</v>
      </c>
      <c r="D26" s="99">
        <v>9</v>
      </c>
      <c r="E26" s="99">
        <v>11</v>
      </c>
      <c r="F26" s="99">
        <v>9</v>
      </c>
      <c r="G26" s="214" t="s">
        <v>1050</v>
      </c>
      <c r="H26" s="99">
        <v>1053</v>
      </c>
      <c r="I26" s="175">
        <v>8</v>
      </c>
      <c r="J26" s="9"/>
      <c r="K26" s="9"/>
      <c r="L26" s="9"/>
      <c r="M26" s="9"/>
      <c r="N26" s="9"/>
      <c r="O26" s="230" t="s">
        <v>4015</v>
      </c>
      <c r="P26" s="267" t="s">
        <v>136</v>
      </c>
      <c r="Q26" s="214" t="s">
        <v>1061</v>
      </c>
      <c r="R26" s="202"/>
      <c r="S26" s="234" t="s">
        <v>4710</v>
      </c>
    </row>
    <row r="27" spans="1:19" ht="22.5" customHeight="1">
      <c r="B27" s="224" t="s">
        <v>19</v>
      </c>
      <c r="C27" s="107" t="s">
        <v>1062</v>
      </c>
      <c r="D27" s="99">
        <v>9</v>
      </c>
      <c r="E27" s="99">
        <v>11</v>
      </c>
      <c r="F27" s="99"/>
      <c r="G27" s="214" t="s">
        <v>1056</v>
      </c>
      <c r="H27" s="99">
        <v>1053</v>
      </c>
      <c r="I27" s="99">
        <v>4</v>
      </c>
      <c r="J27" s="9"/>
      <c r="K27" s="9"/>
      <c r="L27" s="9"/>
      <c r="M27" s="9"/>
      <c r="N27" s="9"/>
      <c r="O27" s="230" t="s">
        <v>3689</v>
      </c>
      <c r="P27" s="267" t="s">
        <v>127</v>
      </c>
      <c r="Q27" s="202"/>
      <c r="R27" s="202"/>
      <c r="S27" s="292"/>
    </row>
    <row r="28" spans="1:19" ht="22.5" customHeight="1">
      <c r="A28" s="166" t="s">
        <v>11191</v>
      </c>
      <c r="B28" s="224" t="s">
        <v>11192</v>
      </c>
      <c r="C28" s="107" t="s">
        <v>11216</v>
      </c>
      <c r="D28" s="99">
        <v>10</v>
      </c>
      <c r="E28" s="99">
        <v>12</v>
      </c>
      <c r="F28" s="99"/>
      <c r="G28" s="212" t="s">
        <v>11206</v>
      </c>
      <c r="H28" s="99">
        <v>1040</v>
      </c>
      <c r="I28" s="99">
        <v>2</v>
      </c>
      <c r="O28" s="230" t="s">
        <v>11186</v>
      </c>
      <c r="P28" s="267" t="s">
        <v>11190</v>
      </c>
      <c r="Q28" s="212" t="s">
        <v>12797</v>
      </c>
      <c r="R28" s="202"/>
      <c r="S28" s="229"/>
    </row>
    <row r="29" spans="1:19" ht="22.5" customHeight="1">
      <c r="A29" s="99" t="s">
        <v>11287</v>
      </c>
      <c r="B29" s="224" t="s">
        <v>11294</v>
      </c>
      <c r="C29" s="203" t="s">
        <v>11323</v>
      </c>
      <c r="D29" s="99">
        <v>10</v>
      </c>
      <c r="E29" s="99">
        <v>12</v>
      </c>
      <c r="F29" s="99">
        <v>10</v>
      </c>
      <c r="G29" s="212" t="s">
        <v>12798</v>
      </c>
      <c r="H29" s="99">
        <v>940</v>
      </c>
      <c r="I29" s="99">
        <v>8</v>
      </c>
      <c r="O29" s="230" t="s">
        <v>11324</v>
      </c>
      <c r="P29" s="267" t="s">
        <v>11325</v>
      </c>
      <c r="Q29" s="247" t="s">
        <v>11325</v>
      </c>
      <c r="R29" s="202"/>
      <c r="S29" s="229"/>
    </row>
    <row r="30" spans="1:19" ht="22.5" customHeight="1">
      <c r="B30" s="224" t="s">
        <v>19</v>
      </c>
      <c r="C30" s="107" t="s">
        <v>10837</v>
      </c>
      <c r="D30" s="99">
        <v>8</v>
      </c>
      <c r="E30" s="99">
        <v>10</v>
      </c>
      <c r="F30" s="99"/>
      <c r="G30" s="214" t="s">
        <v>1061</v>
      </c>
      <c r="H30" s="99">
        <v>923</v>
      </c>
      <c r="I30" s="175">
        <v>7</v>
      </c>
      <c r="J30" s="9"/>
      <c r="K30" s="9"/>
      <c r="L30" s="9"/>
      <c r="M30" s="9"/>
      <c r="N30" s="9"/>
      <c r="O30" s="230" t="s">
        <v>4712</v>
      </c>
      <c r="P30" s="267" t="s">
        <v>4015</v>
      </c>
      <c r="Q30" s="212" t="s">
        <v>168</v>
      </c>
      <c r="R30" s="202"/>
      <c r="S30" s="234" t="s">
        <v>4710</v>
      </c>
    </row>
    <row r="31" spans="1:19" ht="22.5" customHeight="1">
      <c r="A31" s="99">
        <v>2</v>
      </c>
      <c r="B31" s="224" t="s">
        <v>19</v>
      </c>
      <c r="C31" s="107" t="s">
        <v>10838</v>
      </c>
      <c r="D31" s="99">
        <v>8</v>
      </c>
      <c r="E31" s="99">
        <v>10</v>
      </c>
      <c r="F31" s="99"/>
      <c r="G31" s="214" t="s">
        <v>1063</v>
      </c>
      <c r="H31" s="99">
        <v>910</v>
      </c>
      <c r="I31" s="99">
        <v>6</v>
      </c>
      <c r="J31" s="9"/>
      <c r="K31" s="9"/>
      <c r="L31" s="9"/>
      <c r="M31" s="9"/>
      <c r="N31" s="9"/>
      <c r="O31" s="230" t="s">
        <v>3681</v>
      </c>
      <c r="P31" s="267" t="s">
        <v>127</v>
      </c>
      <c r="Q31" s="202"/>
      <c r="R31" s="202"/>
      <c r="S31" s="229"/>
    </row>
    <row r="32" spans="1:19" ht="22.5" customHeight="1">
      <c r="A32" s="99" t="s">
        <v>30</v>
      </c>
      <c r="B32" s="224" t="s">
        <v>10839</v>
      </c>
      <c r="C32" s="107" t="s">
        <v>10840</v>
      </c>
      <c r="D32" s="99">
        <v>8</v>
      </c>
      <c r="E32" s="99">
        <v>10</v>
      </c>
      <c r="F32" s="99">
        <v>8</v>
      </c>
      <c r="G32" s="214" t="s">
        <v>10841</v>
      </c>
      <c r="H32" s="99">
        <v>830</v>
      </c>
      <c r="I32" s="175">
        <v>9</v>
      </c>
      <c r="J32" s="9"/>
      <c r="K32" s="9"/>
      <c r="L32" s="9"/>
      <c r="M32" s="9"/>
      <c r="N32" s="9"/>
      <c r="O32" s="230" t="s">
        <v>3672</v>
      </c>
      <c r="P32" s="267" t="s">
        <v>3748</v>
      </c>
      <c r="Q32" s="214" t="s">
        <v>10245</v>
      </c>
      <c r="R32" s="202"/>
      <c r="S32" s="229"/>
    </row>
    <row r="33" spans="1:19" ht="22.5" customHeight="1">
      <c r="A33" s="99" t="s">
        <v>37</v>
      </c>
      <c r="B33" s="180" t="s">
        <v>8667</v>
      </c>
      <c r="C33" s="107" t="s">
        <v>1064</v>
      </c>
      <c r="D33" s="99">
        <v>6</v>
      </c>
      <c r="E33" s="99">
        <v>8</v>
      </c>
      <c r="F33" s="99">
        <v>6</v>
      </c>
      <c r="G33" s="212" t="s">
        <v>1065</v>
      </c>
      <c r="H33" s="99">
        <v>820</v>
      </c>
      <c r="I33" s="175">
        <v>6</v>
      </c>
      <c r="J33" s="9"/>
      <c r="K33" s="9"/>
      <c r="L33" s="9"/>
      <c r="M33" s="9"/>
      <c r="N33" s="9"/>
      <c r="O33" s="230" t="s">
        <v>4718</v>
      </c>
      <c r="P33" s="267" t="s">
        <v>121</v>
      </c>
      <c r="Q33" s="247" t="s">
        <v>4348</v>
      </c>
      <c r="R33" s="240"/>
      <c r="S33" s="292"/>
    </row>
    <row r="34" spans="1:19" ht="22.5" customHeight="1">
      <c r="B34" s="224" t="s">
        <v>56</v>
      </c>
      <c r="C34" s="107" t="s">
        <v>1066</v>
      </c>
      <c r="D34" s="99">
        <v>7</v>
      </c>
      <c r="E34" s="99">
        <v>9</v>
      </c>
      <c r="F34" s="99">
        <v>7</v>
      </c>
      <c r="G34" s="214" t="s">
        <v>1067</v>
      </c>
      <c r="H34" s="99">
        <v>780</v>
      </c>
      <c r="I34" s="99">
        <v>4</v>
      </c>
      <c r="J34" s="9"/>
      <c r="K34" s="9"/>
      <c r="L34" s="9"/>
      <c r="M34" s="9"/>
      <c r="N34" s="9"/>
      <c r="O34" s="230" t="s">
        <v>126</v>
      </c>
      <c r="P34" s="267" t="s">
        <v>4715</v>
      </c>
      <c r="Q34" s="202"/>
      <c r="R34" s="202"/>
      <c r="S34" s="234" t="s">
        <v>4719</v>
      </c>
    </row>
    <row r="35" spans="1:19" ht="22.5" customHeight="1">
      <c r="B35" s="224" t="s">
        <v>56</v>
      </c>
      <c r="C35" s="107" t="s">
        <v>1068</v>
      </c>
      <c r="D35" s="99">
        <v>7</v>
      </c>
      <c r="E35" s="99">
        <v>9</v>
      </c>
      <c r="F35" s="99">
        <v>7</v>
      </c>
      <c r="G35" s="214" t="s">
        <v>1069</v>
      </c>
      <c r="H35" s="99">
        <v>780</v>
      </c>
      <c r="I35" s="175">
        <v>5</v>
      </c>
      <c r="J35" s="9"/>
      <c r="K35" s="9"/>
      <c r="L35" s="9"/>
      <c r="M35" s="9"/>
      <c r="N35" s="9"/>
      <c r="O35" s="230" t="s">
        <v>4712</v>
      </c>
      <c r="P35" s="267" t="s">
        <v>4715</v>
      </c>
      <c r="Q35" s="214" t="s">
        <v>1067</v>
      </c>
      <c r="R35" s="202"/>
      <c r="S35" s="234" t="s">
        <v>4719</v>
      </c>
    </row>
    <row r="36" spans="1:19" ht="22.5" customHeight="1">
      <c r="A36" s="99" t="s">
        <v>9797</v>
      </c>
      <c r="B36" s="224" t="s">
        <v>7823</v>
      </c>
      <c r="C36" s="107" t="s">
        <v>10842</v>
      </c>
      <c r="D36" s="99">
        <v>6</v>
      </c>
      <c r="E36" s="99">
        <v>8</v>
      </c>
      <c r="F36" s="99"/>
      <c r="G36" s="212" t="s">
        <v>1070</v>
      </c>
      <c r="H36" s="99">
        <v>740</v>
      </c>
      <c r="I36" s="99">
        <v>7</v>
      </c>
      <c r="J36" s="9"/>
      <c r="K36" s="9"/>
      <c r="L36" s="9"/>
      <c r="M36" s="9"/>
      <c r="N36" s="9"/>
      <c r="O36" s="230" t="s">
        <v>4348</v>
      </c>
      <c r="P36" s="267" t="s">
        <v>3682</v>
      </c>
      <c r="Q36" s="212" t="s">
        <v>12353</v>
      </c>
      <c r="R36" s="202"/>
      <c r="S36" s="229"/>
    </row>
    <row r="37" spans="1:19" ht="22.5" customHeight="1">
      <c r="A37" s="99">
        <v>2</v>
      </c>
      <c r="B37" s="224" t="s">
        <v>56</v>
      </c>
      <c r="C37" s="107" t="s">
        <v>1071</v>
      </c>
      <c r="D37" s="99">
        <v>7</v>
      </c>
      <c r="E37" s="99">
        <v>9</v>
      </c>
      <c r="F37" s="99"/>
      <c r="G37" s="214" t="s">
        <v>1072</v>
      </c>
      <c r="H37" s="99">
        <v>720</v>
      </c>
      <c r="I37" s="99">
        <v>6</v>
      </c>
      <c r="J37" s="9"/>
      <c r="K37" s="9"/>
      <c r="L37" s="9"/>
      <c r="M37" s="9"/>
      <c r="N37" s="9"/>
      <c r="O37" s="230" t="s">
        <v>3743</v>
      </c>
      <c r="P37" s="267" t="s">
        <v>127</v>
      </c>
      <c r="Q37" s="214" t="s">
        <v>960</v>
      </c>
      <c r="R37" s="214" t="s">
        <v>13148</v>
      </c>
      <c r="S37" s="229"/>
    </row>
    <row r="38" spans="1:19" ht="22.5" customHeight="1">
      <c r="A38" s="99" t="s">
        <v>715</v>
      </c>
      <c r="B38" s="224" t="s">
        <v>56</v>
      </c>
      <c r="C38" s="107" t="s">
        <v>1073</v>
      </c>
      <c r="D38" s="99">
        <v>7</v>
      </c>
      <c r="E38" s="99">
        <v>9</v>
      </c>
      <c r="F38" s="99">
        <v>7</v>
      </c>
      <c r="G38" s="214" t="s">
        <v>1074</v>
      </c>
      <c r="H38" s="99">
        <v>720</v>
      </c>
      <c r="I38" s="175">
        <v>5</v>
      </c>
      <c r="J38" s="9"/>
      <c r="K38" s="9"/>
      <c r="L38" s="9"/>
      <c r="M38" s="9"/>
      <c r="N38" s="9"/>
      <c r="O38" s="230" t="s">
        <v>3682</v>
      </c>
      <c r="P38" s="267" t="s">
        <v>133</v>
      </c>
      <c r="Q38" s="202"/>
      <c r="R38" s="202"/>
      <c r="S38" s="292"/>
    </row>
    <row r="39" spans="1:19" ht="22.5" customHeight="1">
      <c r="A39" s="99" t="s">
        <v>715</v>
      </c>
      <c r="B39" s="224" t="s">
        <v>56</v>
      </c>
      <c r="C39" s="107" t="s">
        <v>1075</v>
      </c>
      <c r="D39" s="99">
        <v>7</v>
      </c>
      <c r="E39" s="99">
        <v>9</v>
      </c>
      <c r="F39" s="99">
        <v>7</v>
      </c>
      <c r="G39" s="214" t="s">
        <v>1076</v>
      </c>
      <c r="H39" s="99">
        <v>720</v>
      </c>
      <c r="I39" s="99">
        <v>6</v>
      </c>
      <c r="J39" s="9"/>
      <c r="K39" s="9"/>
      <c r="L39" s="9"/>
      <c r="M39" s="9"/>
      <c r="N39" s="9"/>
      <c r="O39" s="230" t="s">
        <v>133</v>
      </c>
      <c r="P39" s="267" t="s">
        <v>4720</v>
      </c>
      <c r="Q39" s="214" t="s">
        <v>1074</v>
      </c>
      <c r="R39" s="202"/>
      <c r="S39" s="292"/>
    </row>
    <row r="40" spans="1:19" ht="22.5" customHeight="1">
      <c r="B40" s="224" t="s">
        <v>56</v>
      </c>
      <c r="C40" s="107" t="s">
        <v>1077</v>
      </c>
      <c r="D40" s="99">
        <v>7</v>
      </c>
      <c r="E40" s="99">
        <v>9</v>
      </c>
      <c r="F40" s="99"/>
      <c r="G40" s="214" t="s">
        <v>1078</v>
      </c>
      <c r="H40" s="99">
        <v>708</v>
      </c>
      <c r="I40" s="175">
        <v>4</v>
      </c>
      <c r="J40" s="9"/>
      <c r="K40" s="9"/>
      <c r="L40" s="9"/>
      <c r="M40" s="9"/>
      <c r="N40" s="9"/>
      <c r="O40" s="230" t="s">
        <v>4721</v>
      </c>
      <c r="P40" s="267" t="s">
        <v>4722</v>
      </c>
      <c r="Q40" s="214" t="s">
        <v>1079</v>
      </c>
      <c r="R40" s="202"/>
      <c r="S40" s="292"/>
    </row>
    <row r="41" spans="1:19" ht="22.5" customHeight="1">
      <c r="B41" s="224" t="s">
        <v>56</v>
      </c>
      <c r="C41" s="107" t="s">
        <v>1080</v>
      </c>
      <c r="D41" s="99">
        <v>6</v>
      </c>
      <c r="E41" s="99">
        <v>8</v>
      </c>
      <c r="F41" s="99"/>
      <c r="G41" s="214" t="s">
        <v>1081</v>
      </c>
      <c r="H41" s="99">
        <v>684</v>
      </c>
      <c r="I41" s="99">
        <v>3</v>
      </c>
      <c r="J41" s="9"/>
      <c r="K41" s="9"/>
      <c r="L41" s="9"/>
      <c r="M41" s="9"/>
      <c r="N41" s="9"/>
      <c r="O41" s="230" t="s">
        <v>4723</v>
      </c>
      <c r="P41" s="267" t="s">
        <v>133</v>
      </c>
      <c r="Q41" s="202"/>
      <c r="R41" s="202"/>
      <c r="S41" s="292"/>
    </row>
    <row r="42" spans="1:19" ht="22.5" customHeight="1">
      <c r="A42" s="99" t="s">
        <v>30</v>
      </c>
      <c r="B42" s="224" t="s">
        <v>8708</v>
      </c>
      <c r="C42" s="107" t="s">
        <v>10843</v>
      </c>
      <c r="D42" s="99">
        <v>7</v>
      </c>
      <c r="E42" s="99">
        <v>9</v>
      </c>
      <c r="F42" s="99"/>
      <c r="G42" s="214" t="s">
        <v>10844</v>
      </c>
      <c r="H42" s="99">
        <v>660</v>
      </c>
      <c r="I42" s="175">
        <v>5</v>
      </c>
      <c r="J42" s="9"/>
      <c r="K42" s="9"/>
      <c r="L42" s="9"/>
      <c r="M42" s="9"/>
      <c r="N42" s="9"/>
      <c r="O42" s="230" t="s">
        <v>4724</v>
      </c>
      <c r="P42" s="267" t="s">
        <v>4725</v>
      </c>
      <c r="Q42" s="202"/>
      <c r="R42" s="202"/>
      <c r="S42" s="229"/>
    </row>
    <row r="43" spans="1:19" ht="22.5" customHeight="1">
      <c r="A43" s="99" t="s">
        <v>736</v>
      </c>
      <c r="B43" s="224" t="s">
        <v>56</v>
      </c>
      <c r="C43" s="107" t="s">
        <v>10845</v>
      </c>
      <c r="D43" s="99">
        <v>5</v>
      </c>
      <c r="E43" s="99">
        <v>7</v>
      </c>
      <c r="F43" s="99"/>
      <c r="G43" s="214" t="s">
        <v>10846</v>
      </c>
      <c r="H43" s="99">
        <v>650</v>
      </c>
      <c r="I43" s="99">
        <v>3</v>
      </c>
      <c r="J43" s="9"/>
      <c r="K43" s="9"/>
      <c r="L43" s="9"/>
      <c r="M43" s="9"/>
      <c r="N43" s="9"/>
      <c r="O43" s="230" t="s">
        <v>4721</v>
      </c>
      <c r="P43" s="267" t="s">
        <v>4726</v>
      </c>
      <c r="Q43" s="202"/>
      <c r="R43" s="202"/>
      <c r="S43" s="229"/>
    </row>
    <row r="44" spans="1:19" ht="22.5" customHeight="1">
      <c r="A44" s="99" t="s">
        <v>34</v>
      </c>
      <c r="B44" s="224" t="s">
        <v>56</v>
      </c>
      <c r="C44" s="107" t="s">
        <v>10847</v>
      </c>
      <c r="D44" s="99">
        <v>6</v>
      </c>
      <c r="E44" s="99">
        <v>8</v>
      </c>
      <c r="F44" s="99"/>
      <c r="G44" s="214" t="s">
        <v>10848</v>
      </c>
      <c r="H44" s="99">
        <v>640</v>
      </c>
      <c r="I44" s="175">
        <v>8</v>
      </c>
      <c r="J44" s="12"/>
      <c r="K44" s="14"/>
      <c r="L44" s="14"/>
      <c r="M44" s="14"/>
      <c r="N44" s="14"/>
      <c r="O44" s="230" t="s">
        <v>4727</v>
      </c>
      <c r="P44" s="267" t="s">
        <v>4728</v>
      </c>
      <c r="Q44" s="214" t="s">
        <v>4729</v>
      </c>
      <c r="R44" s="214" t="s">
        <v>4730</v>
      </c>
      <c r="S44" s="229"/>
    </row>
    <row r="45" spans="1:19" ht="22.5" customHeight="1">
      <c r="B45" s="224" t="s">
        <v>56</v>
      </c>
      <c r="C45" s="107" t="s">
        <v>1082</v>
      </c>
      <c r="D45" s="99">
        <v>7</v>
      </c>
      <c r="E45" s="99">
        <v>9</v>
      </c>
      <c r="F45" s="99">
        <v>7</v>
      </c>
      <c r="G45" s="214" t="s">
        <v>1083</v>
      </c>
      <c r="H45" s="99">
        <v>636</v>
      </c>
      <c r="I45" s="99">
        <v>6</v>
      </c>
      <c r="J45" s="13"/>
      <c r="K45" s="13"/>
      <c r="L45" s="13"/>
      <c r="M45" s="13"/>
      <c r="N45" s="15"/>
      <c r="O45" s="230" t="s">
        <v>4731</v>
      </c>
      <c r="P45" s="267" t="s">
        <v>4732</v>
      </c>
      <c r="Q45" s="214" t="s">
        <v>77</v>
      </c>
      <c r="R45" s="202"/>
      <c r="S45" s="229"/>
    </row>
    <row r="46" spans="1:19" ht="22.5" customHeight="1">
      <c r="B46" s="224" t="s">
        <v>56</v>
      </c>
      <c r="C46" s="107" t="s">
        <v>1084</v>
      </c>
      <c r="D46" s="99">
        <v>6</v>
      </c>
      <c r="E46" s="99">
        <v>8</v>
      </c>
      <c r="F46" s="99"/>
      <c r="G46" s="214" t="s">
        <v>1085</v>
      </c>
      <c r="H46" s="99">
        <v>624</v>
      </c>
      <c r="I46" s="175">
        <v>3</v>
      </c>
      <c r="J46" s="12"/>
      <c r="K46" s="12"/>
      <c r="L46" s="14"/>
      <c r="M46" s="14"/>
      <c r="N46" s="14"/>
      <c r="O46" s="230" t="s">
        <v>4720</v>
      </c>
      <c r="P46" s="267" t="s">
        <v>4724</v>
      </c>
      <c r="Q46" s="202"/>
      <c r="R46" s="202"/>
      <c r="S46" s="229"/>
    </row>
    <row r="47" spans="1:19" ht="22.5" customHeight="1">
      <c r="B47" s="224" t="s">
        <v>56</v>
      </c>
      <c r="C47" s="107" t="s">
        <v>10849</v>
      </c>
      <c r="D47" s="99">
        <v>6</v>
      </c>
      <c r="E47" s="99">
        <v>8</v>
      </c>
      <c r="F47" s="99"/>
      <c r="G47" s="214" t="s">
        <v>1086</v>
      </c>
      <c r="H47" s="99">
        <v>624</v>
      </c>
      <c r="I47" s="99">
        <v>3</v>
      </c>
      <c r="J47" s="13"/>
      <c r="K47" s="13"/>
      <c r="L47" s="13"/>
      <c r="M47" s="13"/>
      <c r="N47" s="15"/>
      <c r="O47" s="230" t="s">
        <v>255</v>
      </c>
      <c r="P47" s="267" t="s">
        <v>4720</v>
      </c>
      <c r="Q47" s="202"/>
      <c r="R47" s="202"/>
      <c r="S47" s="292"/>
    </row>
    <row r="48" spans="1:19" ht="22.5" customHeight="1">
      <c r="A48" s="99" t="s">
        <v>34</v>
      </c>
      <c r="B48" s="224" t="s">
        <v>10850</v>
      </c>
      <c r="C48" s="107" t="s">
        <v>10851</v>
      </c>
      <c r="D48" s="99">
        <v>5</v>
      </c>
      <c r="E48" s="99">
        <v>7</v>
      </c>
      <c r="F48" s="99"/>
      <c r="G48" s="214" t="s">
        <v>10852</v>
      </c>
      <c r="H48" s="99">
        <v>620</v>
      </c>
      <c r="I48" s="175">
        <v>8</v>
      </c>
      <c r="J48" s="12"/>
      <c r="K48" s="12"/>
      <c r="L48" s="12"/>
      <c r="M48" s="12"/>
      <c r="N48" s="12"/>
      <c r="O48" s="230" t="s">
        <v>4727</v>
      </c>
      <c r="P48" s="267" t="s">
        <v>1087</v>
      </c>
      <c r="Q48" s="214" t="s">
        <v>13149</v>
      </c>
      <c r="R48" s="202"/>
      <c r="S48" s="229"/>
    </row>
    <row r="49" spans="1:19" ht="22.5" customHeight="1">
      <c r="A49" s="99" t="s">
        <v>49</v>
      </c>
      <c r="B49" s="224" t="s">
        <v>56</v>
      </c>
      <c r="C49" s="107" t="s">
        <v>1088</v>
      </c>
      <c r="D49" s="99">
        <v>6</v>
      </c>
      <c r="E49" s="99">
        <v>8</v>
      </c>
      <c r="F49" s="99"/>
      <c r="G49" s="214" t="s">
        <v>1089</v>
      </c>
      <c r="H49" s="99">
        <v>612</v>
      </c>
      <c r="I49" s="99">
        <v>4</v>
      </c>
      <c r="J49" s="13"/>
      <c r="K49" s="13"/>
      <c r="L49" s="13"/>
      <c r="M49" s="13"/>
      <c r="N49" s="15"/>
      <c r="O49" s="230" t="s">
        <v>4721</v>
      </c>
      <c r="P49" s="267" t="s">
        <v>4733</v>
      </c>
      <c r="Q49" s="202"/>
      <c r="R49" s="202"/>
      <c r="S49" s="229"/>
    </row>
    <row r="50" spans="1:19" ht="22.5" customHeight="1">
      <c r="A50" s="99" t="s">
        <v>30</v>
      </c>
      <c r="B50" s="224" t="s">
        <v>79</v>
      </c>
      <c r="C50" s="107" t="s">
        <v>10853</v>
      </c>
      <c r="D50" s="99">
        <v>5</v>
      </c>
      <c r="E50" s="99">
        <v>7</v>
      </c>
      <c r="F50" s="99"/>
      <c r="G50" s="214" t="s">
        <v>10854</v>
      </c>
      <c r="H50" s="99">
        <v>540</v>
      </c>
      <c r="I50" s="175">
        <v>6</v>
      </c>
      <c r="J50" s="14"/>
      <c r="K50" s="14"/>
      <c r="L50" s="14"/>
      <c r="M50" s="14"/>
      <c r="N50" s="14"/>
      <c r="O50" s="230" t="s">
        <v>4734</v>
      </c>
      <c r="P50" s="267" t="s">
        <v>4735</v>
      </c>
      <c r="Q50" s="212"/>
      <c r="R50" s="202"/>
      <c r="S50" s="229"/>
    </row>
    <row r="51" spans="1:19" ht="22.5" customHeight="1">
      <c r="A51" s="99" t="s">
        <v>98</v>
      </c>
      <c r="B51" s="224" t="s">
        <v>79</v>
      </c>
      <c r="C51" s="107" t="s">
        <v>1090</v>
      </c>
      <c r="D51" s="99">
        <v>6</v>
      </c>
      <c r="E51" s="99">
        <v>8</v>
      </c>
      <c r="F51" s="99"/>
      <c r="G51" s="214" t="s">
        <v>1091</v>
      </c>
      <c r="H51" s="99">
        <v>539</v>
      </c>
      <c r="I51" s="99">
        <v>3</v>
      </c>
      <c r="J51" s="13"/>
      <c r="K51" s="13"/>
      <c r="L51" s="13"/>
      <c r="M51" s="13"/>
      <c r="N51" s="15"/>
      <c r="O51" s="230" t="s">
        <v>127</v>
      </c>
      <c r="P51" s="267" t="s">
        <v>4015</v>
      </c>
      <c r="Q51" s="202"/>
      <c r="R51" s="202"/>
      <c r="S51" s="229"/>
    </row>
    <row r="52" spans="1:19" ht="22.5" customHeight="1">
      <c r="A52" s="99" t="s">
        <v>30</v>
      </c>
      <c r="B52" s="224" t="s">
        <v>79</v>
      </c>
      <c r="C52" s="107" t="s">
        <v>10855</v>
      </c>
      <c r="D52" s="99">
        <v>6</v>
      </c>
      <c r="E52" s="99">
        <v>8</v>
      </c>
      <c r="F52" s="99"/>
      <c r="G52" s="214" t="s">
        <v>10856</v>
      </c>
      <c r="H52" s="99">
        <v>530</v>
      </c>
      <c r="I52" s="175">
        <v>6</v>
      </c>
      <c r="J52" s="12"/>
      <c r="K52" s="12"/>
      <c r="L52" s="12"/>
      <c r="M52" s="12"/>
      <c r="N52" s="14"/>
      <c r="O52" s="230" t="s">
        <v>3691</v>
      </c>
      <c r="P52" s="267" t="s">
        <v>3748</v>
      </c>
      <c r="Q52" s="212"/>
      <c r="R52" s="202"/>
      <c r="S52" s="229"/>
    </row>
    <row r="53" spans="1:19" ht="22.5" customHeight="1">
      <c r="A53" s="99" t="s">
        <v>69</v>
      </c>
      <c r="B53" s="224" t="s">
        <v>10857</v>
      </c>
      <c r="C53" s="107" t="s">
        <v>10858</v>
      </c>
      <c r="D53" s="99">
        <v>5</v>
      </c>
      <c r="E53" s="99">
        <v>7</v>
      </c>
      <c r="F53" s="99"/>
      <c r="G53" s="214" t="s">
        <v>10859</v>
      </c>
      <c r="H53" s="99">
        <v>530</v>
      </c>
      <c r="I53" s="99">
        <v>7</v>
      </c>
      <c r="J53" s="13"/>
      <c r="K53" s="13"/>
      <c r="L53" s="13"/>
      <c r="M53" s="13"/>
      <c r="N53" s="13"/>
      <c r="O53" s="230" t="s">
        <v>3691</v>
      </c>
      <c r="P53" s="267" t="s">
        <v>4498</v>
      </c>
      <c r="Q53" s="214" t="s">
        <v>4736</v>
      </c>
      <c r="R53" s="202"/>
      <c r="S53" s="229"/>
    </row>
    <row r="54" spans="1:19" ht="22.5" customHeight="1">
      <c r="A54" s="99" t="s">
        <v>736</v>
      </c>
      <c r="B54" s="224" t="s">
        <v>79</v>
      </c>
      <c r="C54" s="107" t="s">
        <v>1092</v>
      </c>
      <c r="D54" s="99">
        <v>5</v>
      </c>
      <c r="E54" s="99">
        <v>7</v>
      </c>
      <c r="F54" s="99"/>
      <c r="G54" s="214" t="s">
        <v>10860</v>
      </c>
      <c r="H54" s="99">
        <v>510</v>
      </c>
      <c r="I54" s="175">
        <v>4</v>
      </c>
      <c r="J54" s="14"/>
      <c r="K54" s="14"/>
      <c r="L54" s="14"/>
      <c r="M54" s="14"/>
      <c r="N54" s="14"/>
      <c r="O54" s="230" t="s">
        <v>4712</v>
      </c>
      <c r="P54" s="267" t="s">
        <v>4010</v>
      </c>
      <c r="Q54" s="214" t="s">
        <v>1085</v>
      </c>
      <c r="R54" s="214" t="s">
        <v>1093</v>
      </c>
      <c r="S54" s="229"/>
    </row>
    <row r="55" spans="1:19" ht="22.5" customHeight="1">
      <c r="B55" s="224" t="s">
        <v>79</v>
      </c>
      <c r="C55" s="107" t="s">
        <v>1094</v>
      </c>
      <c r="D55" s="99">
        <v>5</v>
      </c>
      <c r="E55" s="99">
        <v>7</v>
      </c>
      <c r="F55" s="99">
        <v>5</v>
      </c>
      <c r="G55" s="214" t="s">
        <v>1094</v>
      </c>
      <c r="H55" s="99">
        <v>506</v>
      </c>
      <c r="I55" s="99">
        <v>4</v>
      </c>
      <c r="J55" s="15"/>
      <c r="K55" s="15"/>
      <c r="L55" s="15"/>
      <c r="M55" s="15"/>
      <c r="N55" s="15"/>
      <c r="O55" s="230" t="s">
        <v>3686</v>
      </c>
      <c r="P55" s="267" t="s">
        <v>3697</v>
      </c>
      <c r="Q55" s="214" t="s">
        <v>4737</v>
      </c>
      <c r="R55" s="202"/>
      <c r="S55" s="234" t="s">
        <v>4738</v>
      </c>
    </row>
    <row r="56" spans="1:19" ht="22.5" customHeight="1">
      <c r="B56" s="224" t="s">
        <v>79</v>
      </c>
      <c r="C56" s="107" t="s">
        <v>1095</v>
      </c>
      <c r="D56" s="99">
        <v>5</v>
      </c>
      <c r="E56" s="99">
        <v>7</v>
      </c>
      <c r="F56" s="99"/>
      <c r="G56" s="214" t="s">
        <v>1096</v>
      </c>
      <c r="H56" s="99">
        <v>495</v>
      </c>
      <c r="I56" s="175">
        <v>3</v>
      </c>
      <c r="J56" s="12"/>
      <c r="K56" s="12"/>
      <c r="L56" s="14"/>
      <c r="M56" s="14"/>
      <c r="N56" s="14"/>
      <c r="O56" s="230" t="s">
        <v>4712</v>
      </c>
      <c r="P56" s="267" t="s">
        <v>4015</v>
      </c>
      <c r="Q56" s="202"/>
      <c r="R56" s="202"/>
      <c r="S56" s="292"/>
    </row>
    <row r="57" spans="1:19" ht="22.5" customHeight="1">
      <c r="A57" s="99" t="s">
        <v>42</v>
      </c>
      <c r="B57" s="224" t="s">
        <v>8266</v>
      </c>
      <c r="C57" s="107" t="s">
        <v>1097</v>
      </c>
      <c r="D57" s="99">
        <v>2</v>
      </c>
      <c r="E57" s="99">
        <v>4</v>
      </c>
      <c r="F57" s="99" t="s">
        <v>10861</v>
      </c>
      <c r="G57" s="212" t="s">
        <v>12354</v>
      </c>
      <c r="H57" s="99">
        <v>490</v>
      </c>
      <c r="I57" s="175">
        <v>3</v>
      </c>
      <c r="J57" s="12"/>
      <c r="K57" s="12"/>
      <c r="L57" s="12"/>
      <c r="M57" s="12"/>
      <c r="N57" s="14"/>
      <c r="O57" s="230" t="s">
        <v>4739</v>
      </c>
      <c r="P57" s="267" t="s">
        <v>4740</v>
      </c>
      <c r="Q57" s="202"/>
      <c r="R57" s="202"/>
      <c r="S57" s="292"/>
    </row>
    <row r="58" spans="1:19" ht="22.5" customHeight="1">
      <c r="A58" s="99" t="s">
        <v>34</v>
      </c>
      <c r="B58" s="224" t="s">
        <v>8852</v>
      </c>
      <c r="C58" s="107" t="s">
        <v>10909</v>
      </c>
      <c r="D58" s="99">
        <v>5</v>
      </c>
      <c r="E58" s="99">
        <v>7</v>
      </c>
      <c r="F58" s="99"/>
      <c r="G58" s="214" t="s">
        <v>10910</v>
      </c>
      <c r="H58" s="99">
        <v>490</v>
      </c>
      <c r="I58" s="99">
        <v>7</v>
      </c>
      <c r="J58" s="13"/>
      <c r="K58" s="13"/>
      <c r="L58" s="15"/>
      <c r="M58" s="15"/>
      <c r="N58" s="15"/>
      <c r="O58" s="230" t="s">
        <v>3672</v>
      </c>
      <c r="P58" s="267" t="s">
        <v>4112</v>
      </c>
      <c r="Q58" s="214" t="s">
        <v>12355</v>
      </c>
      <c r="R58" s="202"/>
      <c r="S58" s="229"/>
    </row>
    <row r="59" spans="1:19" ht="22.5" customHeight="1">
      <c r="A59" s="99" t="s">
        <v>27</v>
      </c>
      <c r="B59" s="224" t="s">
        <v>79</v>
      </c>
      <c r="C59" s="107" t="s">
        <v>1098</v>
      </c>
      <c r="D59" s="99">
        <v>5</v>
      </c>
      <c r="E59" s="99">
        <v>7</v>
      </c>
      <c r="F59" s="99"/>
      <c r="G59" s="214" t="s">
        <v>1099</v>
      </c>
      <c r="H59" s="99">
        <v>480</v>
      </c>
      <c r="I59" s="175">
        <v>3</v>
      </c>
      <c r="J59" s="14"/>
      <c r="K59" s="14"/>
      <c r="L59" s="14"/>
      <c r="M59" s="14"/>
      <c r="N59" s="14"/>
      <c r="O59" s="230" t="s">
        <v>3697</v>
      </c>
      <c r="P59" s="267" t="s">
        <v>4741</v>
      </c>
      <c r="Q59" s="214" t="s">
        <v>1100</v>
      </c>
      <c r="R59" s="202"/>
      <c r="S59" s="229"/>
    </row>
    <row r="60" spans="1:19" ht="22.5" customHeight="1">
      <c r="A60" s="99" t="s">
        <v>10901</v>
      </c>
      <c r="B60" s="224" t="s">
        <v>10904</v>
      </c>
      <c r="C60" s="107" t="s">
        <v>10905</v>
      </c>
      <c r="D60" s="99">
        <v>5</v>
      </c>
      <c r="E60" s="99">
        <v>7</v>
      </c>
      <c r="F60" s="99"/>
      <c r="G60" s="212" t="s">
        <v>12799</v>
      </c>
      <c r="H60" s="99">
        <v>480</v>
      </c>
      <c r="I60" s="99">
        <v>3</v>
      </c>
      <c r="J60" s="13"/>
      <c r="K60" s="13"/>
      <c r="L60" s="13"/>
      <c r="M60" s="13"/>
      <c r="N60" s="13"/>
      <c r="O60" s="230" t="s">
        <v>7809</v>
      </c>
      <c r="P60" s="267" t="s">
        <v>7579</v>
      </c>
      <c r="Q60" s="247"/>
      <c r="R60" s="202"/>
      <c r="S60" s="229"/>
    </row>
    <row r="61" spans="1:19" ht="22.5" customHeight="1">
      <c r="A61" s="166" t="s">
        <v>11191</v>
      </c>
      <c r="B61" s="224" t="s">
        <v>11199</v>
      </c>
      <c r="C61" s="107" t="s">
        <v>11207</v>
      </c>
      <c r="D61" s="99">
        <v>5</v>
      </c>
      <c r="E61" s="99">
        <v>7</v>
      </c>
      <c r="F61" s="99"/>
      <c r="G61" s="212" t="s">
        <v>12800</v>
      </c>
      <c r="H61" s="99">
        <v>480</v>
      </c>
      <c r="I61" s="99">
        <v>7</v>
      </c>
      <c r="O61" s="230" t="s">
        <v>11208</v>
      </c>
      <c r="P61" s="267" t="s">
        <v>11209</v>
      </c>
      <c r="Q61" s="212" t="s">
        <v>11151</v>
      </c>
      <c r="R61" s="202"/>
      <c r="S61" s="229"/>
    </row>
    <row r="62" spans="1:19" ht="22.5" customHeight="1">
      <c r="A62" s="99">
        <v>2</v>
      </c>
      <c r="B62" s="224" t="s">
        <v>79</v>
      </c>
      <c r="C62" s="107" t="s">
        <v>1101</v>
      </c>
      <c r="D62" s="99">
        <v>5</v>
      </c>
      <c r="E62" s="99">
        <v>7</v>
      </c>
      <c r="F62" s="99"/>
      <c r="G62" s="214" t="s">
        <v>1102</v>
      </c>
      <c r="H62" s="99">
        <v>473</v>
      </c>
      <c r="I62" s="99">
        <v>2</v>
      </c>
      <c r="J62" s="13"/>
      <c r="K62" s="13"/>
      <c r="L62" s="13"/>
      <c r="M62" s="13"/>
      <c r="N62" s="15"/>
      <c r="O62" s="230" t="s">
        <v>133</v>
      </c>
      <c r="P62" s="267" t="s">
        <v>4742</v>
      </c>
      <c r="Q62" s="202"/>
      <c r="R62" s="202"/>
      <c r="S62" s="292"/>
    </row>
    <row r="63" spans="1:19" ht="22.5" customHeight="1">
      <c r="A63" s="99" t="s">
        <v>30</v>
      </c>
      <c r="B63" s="224" t="s">
        <v>8852</v>
      </c>
      <c r="C63" s="107" t="s">
        <v>10911</v>
      </c>
      <c r="D63" s="99">
        <v>4</v>
      </c>
      <c r="E63" s="99">
        <v>6</v>
      </c>
      <c r="F63" s="99">
        <v>4</v>
      </c>
      <c r="G63" s="214" t="s">
        <v>10912</v>
      </c>
      <c r="H63" s="99">
        <v>470</v>
      </c>
      <c r="I63" s="175">
        <v>5</v>
      </c>
      <c r="J63" s="12"/>
      <c r="K63" s="12"/>
      <c r="L63" s="14"/>
      <c r="M63" s="14"/>
      <c r="N63" s="14"/>
      <c r="O63" s="230" t="s">
        <v>4724</v>
      </c>
      <c r="P63" s="267" t="s">
        <v>4743</v>
      </c>
      <c r="Q63" s="214" t="s">
        <v>10844</v>
      </c>
      <c r="R63" s="202"/>
      <c r="S63" s="229"/>
    </row>
    <row r="64" spans="1:19" ht="22.5" customHeight="1">
      <c r="A64" s="99" t="s">
        <v>34</v>
      </c>
      <c r="B64" s="224" t="s">
        <v>8852</v>
      </c>
      <c r="C64" s="107" t="s">
        <v>10913</v>
      </c>
      <c r="D64" s="99">
        <v>4</v>
      </c>
      <c r="E64" s="99">
        <v>6</v>
      </c>
      <c r="F64" s="99"/>
      <c r="G64" s="214" t="s">
        <v>12355</v>
      </c>
      <c r="H64" s="99">
        <v>470</v>
      </c>
      <c r="I64" s="99">
        <v>6</v>
      </c>
      <c r="J64" s="13"/>
      <c r="K64" s="13"/>
      <c r="L64" s="13"/>
      <c r="M64" s="13"/>
      <c r="N64" s="13"/>
      <c r="O64" s="230" t="s">
        <v>4727</v>
      </c>
      <c r="P64" s="267" t="s">
        <v>4744</v>
      </c>
      <c r="Q64" s="202"/>
      <c r="R64" s="202"/>
      <c r="S64" s="229"/>
    </row>
    <row r="65" spans="1:19" ht="22.5" customHeight="1">
      <c r="A65" s="99" t="s">
        <v>8265</v>
      </c>
      <c r="B65" s="224" t="s">
        <v>8266</v>
      </c>
      <c r="C65" s="107" t="s">
        <v>10914</v>
      </c>
      <c r="D65" s="99">
        <v>5</v>
      </c>
      <c r="E65" s="99">
        <v>7</v>
      </c>
      <c r="F65" s="99"/>
      <c r="G65" s="212" t="s">
        <v>3376</v>
      </c>
      <c r="H65" s="99">
        <v>470</v>
      </c>
      <c r="I65" s="99">
        <v>4</v>
      </c>
      <c r="J65" s="13"/>
      <c r="K65" s="13"/>
      <c r="L65" s="13"/>
      <c r="M65" s="13"/>
      <c r="N65" s="13"/>
      <c r="O65" s="230" t="s">
        <v>255</v>
      </c>
      <c r="P65" s="267" t="s">
        <v>1210</v>
      </c>
      <c r="Q65" s="247" t="s">
        <v>1210</v>
      </c>
      <c r="R65" s="202"/>
      <c r="S65" s="229"/>
    </row>
    <row r="66" spans="1:19" ht="22.5" customHeight="1">
      <c r="A66" s="99">
        <v>3</v>
      </c>
      <c r="B66" s="224" t="s">
        <v>79</v>
      </c>
      <c r="C66" s="107" t="s">
        <v>1103</v>
      </c>
      <c r="D66" s="99">
        <v>5</v>
      </c>
      <c r="E66" s="99">
        <v>7</v>
      </c>
      <c r="F66" s="99"/>
      <c r="G66" s="214" t="s">
        <v>1104</v>
      </c>
      <c r="H66" s="99">
        <v>462</v>
      </c>
      <c r="I66" s="175">
        <v>4</v>
      </c>
      <c r="J66" s="12"/>
      <c r="K66" s="12"/>
      <c r="L66" s="12"/>
      <c r="M66" s="12"/>
      <c r="N66" s="12"/>
      <c r="O66" s="230" t="s">
        <v>4721</v>
      </c>
      <c r="P66" s="267" t="s">
        <v>4724</v>
      </c>
      <c r="Q66" s="202"/>
      <c r="R66" s="202"/>
      <c r="S66" s="229"/>
    </row>
    <row r="67" spans="1:19" ht="22.5" customHeight="1">
      <c r="B67" s="224" t="s">
        <v>79</v>
      </c>
      <c r="C67" s="107" t="s">
        <v>1105</v>
      </c>
      <c r="D67" s="99">
        <v>4</v>
      </c>
      <c r="E67" s="99">
        <v>6</v>
      </c>
      <c r="F67" s="99"/>
      <c r="G67" s="214" t="s">
        <v>1106</v>
      </c>
      <c r="H67" s="99">
        <v>451</v>
      </c>
      <c r="I67" s="99">
        <v>2</v>
      </c>
      <c r="J67" s="13"/>
      <c r="K67" s="13"/>
      <c r="L67" s="13"/>
      <c r="M67" s="13"/>
      <c r="N67" s="13"/>
      <c r="O67" s="230" t="s">
        <v>4723</v>
      </c>
      <c r="P67" s="267" t="s">
        <v>127</v>
      </c>
      <c r="Q67" s="202"/>
      <c r="R67" s="202"/>
      <c r="S67" s="234" t="s">
        <v>4745</v>
      </c>
    </row>
    <row r="68" spans="1:19" ht="22.5" customHeight="1">
      <c r="A68" s="99" t="s">
        <v>30</v>
      </c>
      <c r="B68" s="224" t="s">
        <v>79</v>
      </c>
      <c r="C68" s="107" t="s">
        <v>10862</v>
      </c>
      <c r="D68" s="99">
        <v>4</v>
      </c>
      <c r="E68" s="99">
        <v>6</v>
      </c>
      <c r="F68" s="99"/>
      <c r="G68" s="214" t="s">
        <v>10863</v>
      </c>
      <c r="H68" s="99">
        <v>440</v>
      </c>
      <c r="I68" s="175">
        <v>7</v>
      </c>
      <c r="J68" s="14"/>
      <c r="K68" s="14"/>
      <c r="L68" s="14"/>
      <c r="M68" s="14"/>
      <c r="N68" s="14"/>
      <c r="O68" s="230" t="s">
        <v>3674</v>
      </c>
      <c r="P68" s="267" t="s">
        <v>4440</v>
      </c>
      <c r="Q68" s="212"/>
      <c r="R68" s="202"/>
      <c r="S68" s="229"/>
    </row>
    <row r="69" spans="1:19" ht="22.5" customHeight="1">
      <c r="B69" s="224" t="s">
        <v>79</v>
      </c>
      <c r="C69" s="107" t="s">
        <v>10864</v>
      </c>
      <c r="D69" s="99">
        <v>4</v>
      </c>
      <c r="E69" s="99">
        <v>6</v>
      </c>
      <c r="F69" s="99"/>
      <c r="G69" s="214" t="s">
        <v>1058</v>
      </c>
      <c r="H69" s="99">
        <v>440</v>
      </c>
      <c r="I69" s="99">
        <v>4</v>
      </c>
      <c r="J69" s="13"/>
      <c r="K69" s="13"/>
      <c r="L69" s="13"/>
      <c r="M69" s="13"/>
      <c r="N69" s="13"/>
      <c r="O69" s="230" t="s">
        <v>4746</v>
      </c>
      <c r="P69" s="267" t="s">
        <v>4015</v>
      </c>
      <c r="Q69" s="214" t="s">
        <v>930</v>
      </c>
      <c r="R69" s="202"/>
      <c r="S69" s="234" t="s">
        <v>4714</v>
      </c>
    </row>
    <row r="70" spans="1:19" ht="22.5" customHeight="1">
      <c r="A70" s="99" t="s">
        <v>69</v>
      </c>
      <c r="B70" s="224" t="s">
        <v>79</v>
      </c>
      <c r="C70" s="107" t="s">
        <v>10865</v>
      </c>
      <c r="D70" s="99">
        <v>4</v>
      </c>
      <c r="E70" s="99">
        <v>6</v>
      </c>
      <c r="F70" s="99"/>
      <c r="G70" s="214" t="s">
        <v>10866</v>
      </c>
      <c r="H70" s="99">
        <v>440</v>
      </c>
      <c r="I70" s="175">
        <v>4</v>
      </c>
      <c r="J70" s="14"/>
      <c r="K70" s="14"/>
      <c r="L70" s="14"/>
      <c r="M70" s="14"/>
      <c r="N70" s="14"/>
      <c r="O70" s="230" t="s">
        <v>4042</v>
      </c>
      <c r="P70" s="267" t="s">
        <v>4747</v>
      </c>
      <c r="Q70" s="212" t="s">
        <v>1378</v>
      </c>
      <c r="R70" s="202"/>
      <c r="S70" s="229"/>
    </row>
    <row r="71" spans="1:19" ht="22.5" customHeight="1">
      <c r="B71" s="224" t="s">
        <v>79</v>
      </c>
      <c r="C71" s="107" t="s">
        <v>1107</v>
      </c>
      <c r="D71" s="99">
        <v>4</v>
      </c>
      <c r="E71" s="99">
        <v>6</v>
      </c>
      <c r="F71" s="99"/>
      <c r="G71" s="214" t="s">
        <v>1108</v>
      </c>
      <c r="H71" s="99">
        <v>440</v>
      </c>
      <c r="I71" s="99">
        <v>2</v>
      </c>
      <c r="J71" s="13"/>
      <c r="K71" s="13"/>
      <c r="L71" s="15"/>
      <c r="M71" s="15"/>
      <c r="N71" s="15"/>
      <c r="O71" s="230" t="s">
        <v>4108</v>
      </c>
      <c r="P71" s="267" t="s">
        <v>4040</v>
      </c>
      <c r="Q71" s="202"/>
      <c r="R71" s="202"/>
      <c r="S71" s="292"/>
    </row>
    <row r="72" spans="1:19" ht="22.5" customHeight="1">
      <c r="A72" s="99" t="s">
        <v>37</v>
      </c>
      <c r="B72" s="180" t="s">
        <v>8936</v>
      </c>
      <c r="C72" s="107" t="s">
        <v>1109</v>
      </c>
      <c r="D72" s="99">
        <v>6</v>
      </c>
      <c r="E72" s="99">
        <v>6</v>
      </c>
      <c r="F72" s="99"/>
      <c r="G72" s="212" t="s">
        <v>10867</v>
      </c>
      <c r="H72" s="99">
        <v>380</v>
      </c>
      <c r="I72" s="175">
        <v>4</v>
      </c>
      <c r="J72" s="12"/>
      <c r="K72" s="12"/>
      <c r="L72" s="23"/>
      <c r="M72" s="23"/>
      <c r="N72" s="23"/>
      <c r="O72" s="230" t="s">
        <v>4739</v>
      </c>
      <c r="P72" s="267" t="s">
        <v>121</v>
      </c>
      <c r="Q72" s="247" t="s">
        <v>4348</v>
      </c>
      <c r="R72" s="240"/>
      <c r="S72" s="240"/>
    </row>
    <row r="73" spans="1:19" ht="22.5" customHeight="1">
      <c r="B73" s="224" t="s">
        <v>85</v>
      </c>
      <c r="C73" s="107" t="s">
        <v>1110</v>
      </c>
      <c r="D73" s="99">
        <v>4</v>
      </c>
      <c r="E73" s="99">
        <v>6</v>
      </c>
      <c r="F73" s="99"/>
      <c r="G73" s="214" t="s">
        <v>1111</v>
      </c>
      <c r="H73" s="99">
        <v>380</v>
      </c>
      <c r="I73" s="175">
        <v>2</v>
      </c>
      <c r="J73" s="12"/>
      <c r="K73" s="12"/>
      <c r="L73" s="14"/>
      <c r="M73" s="14"/>
      <c r="N73" s="14"/>
      <c r="O73" s="230" t="s">
        <v>255</v>
      </c>
      <c r="P73" s="267" t="s">
        <v>4748</v>
      </c>
      <c r="Q73" s="202"/>
      <c r="R73" s="202"/>
      <c r="S73" s="292"/>
    </row>
    <row r="74" spans="1:19" ht="22.5" customHeight="1">
      <c r="A74" s="99" t="s">
        <v>34</v>
      </c>
      <c r="B74" s="224" t="s">
        <v>85</v>
      </c>
      <c r="C74" s="107" t="s">
        <v>10868</v>
      </c>
      <c r="D74" s="99">
        <v>4</v>
      </c>
      <c r="E74" s="99">
        <v>6</v>
      </c>
      <c r="F74" s="99"/>
      <c r="G74" s="214" t="s">
        <v>4729</v>
      </c>
      <c r="H74" s="99">
        <v>370</v>
      </c>
      <c r="I74" s="99">
        <v>7</v>
      </c>
      <c r="J74" s="13"/>
      <c r="K74" s="13"/>
      <c r="L74" s="15"/>
      <c r="M74" s="15"/>
      <c r="N74" s="15"/>
      <c r="O74" s="230" t="s">
        <v>3672</v>
      </c>
      <c r="P74" s="267" t="s">
        <v>4749</v>
      </c>
      <c r="Q74" s="214" t="s">
        <v>10456</v>
      </c>
      <c r="R74" s="202"/>
      <c r="S74" s="292"/>
    </row>
    <row r="75" spans="1:19" ht="22.5" customHeight="1">
      <c r="A75" s="99" t="s">
        <v>30</v>
      </c>
      <c r="B75" s="224" t="s">
        <v>10915</v>
      </c>
      <c r="C75" s="107" t="s">
        <v>10916</v>
      </c>
      <c r="D75" s="99">
        <v>3</v>
      </c>
      <c r="E75" s="99">
        <v>5</v>
      </c>
      <c r="F75" s="99"/>
      <c r="G75" s="214" t="s">
        <v>10917</v>
      </c>
      <c r="H75" s="99">
        <v>360</v>
      </c>
      <c r="I75" s="175">
        <v>5</v>
      </c>
      <c r="J75" s="12"/>
      <c r="K75" s="12"/>
      <c r="L75" s="12"/>
      <c r="M75" s="12"/>
      <c r="N75" s="12"/>
      <c r="O75" s="230" t="s">
        <v>3691</v>
      </c>
      <c r="P75" s="267" t="s">
        <v>4440</v>
      </c>
      <c r="Q75" s="214"/>
      <c r="R75" s="202"/>
      <c r="S75" s="229"/>
    </row>
    <row r="76" spans="1:19" ht="22.5" customHeight="1">
      <c r="A76" s="99" t="s">
        <v>34</v>
      </c>
      <c r="B76" s="224" t="s">
        <v>85</v>
      </c>
      <c r="C76" s="107" t="s">
        <v>10918</v>
      </c>
      <c r="D76" s="99">
        <v>4</v>
      </c>
      <c r="E76" s="99">
        <v>6</v>
      </c>
      <c r="F76" s="99"/>
      <c r="G76" s="214" t="s">
        <v>10919</v>
      </c>
      <c r="H76" s="99">
        <v>360</v>
      </c>
      <c r="I76" s="99">
        <v>6</v>
      </c>
      <c r="J76" s="13"/>
      <c r="K76" s="13"/>
      <c r="L76" s="15"/>
      <c r="M76" s="15"/>
      <c r="N76" s="15"/>
      <c r="O76" s="230" t="s">
        <v>3674</v>
      </c>
      <c r="P76" s="267" t="s">
        <v>4502</v>
      </c>
      <c r="Q76" s="214" t="s">
        <v>12356</v>
      </c>
      <c r="R76" s="202"/>
      <c r="S76" s="229"/>
    </row>
    <row r="77" spans="1:19" ht="22.5" customHeight="1">
      <c r="B77" s="224" t="s">
        <v>85</v>
      </c>
      <c r="C77" s="107" t="s">
        <v>1112</v>
      </c>
      <c r="D77" s="99">
        <v>4</v>
      </c>
      <c r="E77" s="99">
        <v>6</v>
      </c>
      <c r="F77" s="99"/>
      <c r="G77" s="214" t="s">
        <v>1113</v>
      </c>
      <c r="H77" s="99">
        <v>360</v>
      </c>
      <c r="I77" s="175">
        <v>4</v>
      </c>
      <c r="J77" s="14"/>
      <c r="K77" s="14"/>
      <c r="L77" s="14"/>
      <c r="M77" s="14"/>
      <c r="N77" s="14"/>
      <c r="O77" s="230" t="s">
        <v>135</v>
      </c>
      <c r="P77" s="267" t="s">
        <v>4750</v>
      </c>
      <c r="Q77" s="214" t="s">
        <v>12357</v>
      </c>
      <c r="R77" s="202"/>
      <c r="S77" s="234" t="s">
        <v>4751</v>
      </c>
    </row>
    <row r="78" spans="1:19" ht="22.5" customHeight="1">
      <c r="A78" s="99" t="s">
        <v>30</v>
      </c>
      <c r="B78" s="224" t="s">
        <v>10869</v>
      </c>
      <c r="C78" s="107" t="s">
        <v>10870</v>
      </c>
      <c r="D78" s="99">
        <v>3</v>
      </c>
      <c r="E78" s="99">
        <v>5</v>
      </c>
      <c r="F78" s="99"/>
      <c r="G78" s="214" t="s">
        <v>10871</v>
      </c>
      <c r="H78" s="99">
        <v>350</v>
      </c>
      <c r="I78" s="99">
        <v>5</v>
      </c>
      <c r="J78" s="13"/>
      <c r="K78" s="13"/>
      <c r="L78" s="13"/>
      <c r="M78" s="13"/>
      <c r="N78" s="15"/>
      <c r="O78" s="230" t="s">
        <v>4752</v>
      </c>
      <c r="P78" s="267" t="s">
        <v>4753</v>
      </c>
      <c r="Q78" s="214" t="s">
        <v>13150</v>
      </c>
      <c r="R78" s="202"/>
      <c r="S78" s="229"/>
    </row>
    <row r="79" spans="1:19" ht="22.5" customHeight="1">
      <c r="A79" s="99" t="s">
        <v>10872</v>
      </c>
      <c r="B79" s="224" t="s">
        <v>10873</v>
      </c>
      <c r="C79" s="107" t="s">
        <v>10874</v>
      </c>
      <c r="D79" s="99">
        <v>4</v>
      </c>
      <c r="E79" s="99">
        <v>5</v>
      </c>
      <c r="F79" s="99"/>
      <c r="G79" s="214" t="s">
        <v>10875</v>
      </c>
      <c r="H79" s="99">
        <v>350</v>
      </c>
      <c r="I79" s="99">
        <v>4</v>
      </c>
      <c r="J79" s="13"/>
      <c r="K79" s="13"/>
      <c r="L79" s="13"/>
      <c r="M79" s="13"/>
      <c r="N79" s="13"/>
      <c r="O79" s="230" t="s">
        <v>4754</v>
      </c>
      <c r="P79" s="267" t="s">
        <v>140</v>
      </c>
      <c r="Q79" s="219" t="s">
        <v>1114</v>
      </c>
      <c r="R79" s="212" t="s">
        <v>1115</v>
      </c>
      <c r="S79" s="229"/>
    </row>
    <row r="80" spans="1:19" ht="22.5" customHeight="1">
      <c r="A80" s="99" t="s">
        <v>27</v>
      </c>
      <c r="B80" s="224" t="s">
        <v>85</v>
      </c>
      <c r="C80" s="107" t="s">
        <v>1116</v>
      </c>
      <c r="D80" s="99">
        <v>4</v>
      </c>
      <c r="E80" s="99">
        <v>6</v>
      </c>
      <c r="F80" s="99"/>
      <c r="G80" s="214" t="s">
        <v>1117</v>
      </c>
      <c r="H80" s="99">
        <v>340</v>
      </c>
      <c r="I80" s="175">
        <v>2</v>
      </c>
      <c r="J80" s="12"/>
      <c r="K80" s="12"/>
      <c r="L80" s="12"/>
      <c r="M80" s="12"/>
      <c r="N80" s="12"/>
      <c r="O80" s="230" t="s">
        <v>1204</v>
      </c>
      <c r="P80" s="267" t="s">
        <v>4755</v>
      </c>
      <c r="Q80" s="202"/>
      <c r="R80" s="202"/>
      <c r="S80" s="292"/>
    </row>
    <row r="81" spans="1:19" ht="22.5" customHeight="1">
      <c r="A81" s="99">
        <v>3</v>
      </c>
      <c r="B81" s="224" t="s">
        <v>85</v>
      </c>
      <c r="C81" s="107" t="s">
        <v>10920</v>
      </c>
      <c r="D81" s="99">
        <v>4</v>
      </c>
      <c r="E81" s="99">
        <v>6</v>
      </c>
      <c r="F81" s="99"/>
      <c r="G81" s="214" t="s">
        <v>1118</v>
      </c>
      <c r="H81" s="99">
        <v>340</v>
      </c>
      <c r="I81" s="99">
        <v>3</v>
      </c>
      <c r="J81" s="13"/>
      <c r="K81" s="13"/>
      <c r="L81" s="13"/>
      <c r="M81" s="13"/>
      <c r="N81" s="15"/>
      <c r="O81" s="230" t="s">
        <v>4756</v>
      </c>
      <c r="P81" s="267" t="s">
        <v>4755</v>
      </c>
      <c r="Q81" s="202"/>
      <c r="R81" s="202"/>
      <c r="S81" s="292"/>
    </row>
    <row r="82" spans="1:19" ht="22.5" customHeight="1">
      <c r="A82" s="99" t="s">
        <v>34</v>
      </c>
      <c r="B82" s="224" t="s">
        <v>85</v>
      </c>
      <c r="C82" s="107" t="s">
        <v>10921</v>
      </c>
      <c r="D82" s="99">
        <v>3</v>
      </c>
      <c r="E82" s="99">
        <v>5</v>
      </c>
      <c r="F82" s="99"/>
      <c r="G82" s="214" t="s">
        <v>10922</v>
      </c>
      <c r="H82" s="99">
        <v>340</v>
      </c>
      <c r="I82" s="175">
        <v>6</v>
      </c>
      <c r="J82" s="14"/>
      <c r="K82" s="14"/>
      <c r="L82" s="14"/>
      <c r="M82" s="14"/>
      <c r="N82" s="14"/>
      <c r="O82" s="230" t="s">
        <v>4752</v>
      </c>
      <c r="P82" s="267" t="s">
        <v>4757</v>
      </c>
      <c r="Q82" s="202"/>
      <c r="R82" s="202"/>
      <c r="S82" s="229"/>
    </row>
    <row r="83" spans="1:19" ht="22.5" customHeight="1">
      <c r="A83" s="99" t="s">
        <v>27</v>
      </c>
      <c r="B83" s="224" t="s">
        <v>85</v>
      </c>
      <c r="C83" s="107" t="s">
        <v>1119</v>
      </c>
      <c r="D83" s="99">
        <v>4</v>
      </c>
      <c r="E83" s="99">
        <v>6</v>
      </c>
      <c r="F83" s="99"/>
      <c r="G83" s="214" t="s">
        <v>1120</v>
      </c>
      <c r="H83" s="99">
        <v>330</v>
      </c>
      <c r="I83" s="99">
        <v>2</v>
      </c>
      <c r="J83" s="13"/>
      <c r="K83" s="13"/>
      <c r="L83" s="15"/>
      <c r="M83" s="15"/>
      <c r="N83" s="15"/>
      <c r="O83" s="230" t="s">
        <v>4758</v>
      </c>
      <c r="P83" s="267" t="s">
        <v>4755</v>
      </c>
      <c r="Q83" s="202"/>
      <c r="R83" s="202"/>
      <c r="S83" s="292"/>
    </row>
    <row r="84" spans="1:19" ht="22.5" customHeight="1">
      <c r="B84" s="224" t="s">
        <v>85</v>
      </c>
      <c r="C84" s="107" t="s">
        <v>1121</v>
      </c>
      <c r="D84" s="99">
        <v>3</v>
      </c>
      <c r="E84" s="99">
        <v>5</v>
      </c>
      <c r="F84" s="99"/>
      <c r="G84" s="214" t="s">
        <v>1122</v>
      </c>
      <c r="H84" s="99">
        <v>310</v>
      </c>
      <c r="I84" s="175">
        <v>2</v>
      </c>
      <c r="J84" s="12"/>
      <c r="K84" s="12"/>
      <c r="L84" s="12"/>
      <c r="M84" s="12"/>
      <c r="N84" s="12"/>
      <c r="O84" s="230" t="s">
        <v>4759</v>
      </c>
      <c r="P84" s="267" t="s">
        <v>4534</v>
      </c>
      <c r="Q84" s="202"/>
      <c r="R84" s="202"/>
      <c r="S84" s="229"/>
    </row>
    <row r="85" spans="1:19" ht="22.5" customHeight="1">
      <c r="A85" s="99" t="s">
        <v>82</v>
      </c>
      <c r="B85" s="224" t="s">
        <v>85</v>
      </c>
      <c r="C85" s="107" t="s">
        <v>1123</v>
      </c>
      <c r="D85" s="99">
        <v>3</v>
      </c>
      <c r="E85" s="99">
        <v>5</v>
      </c>
      <c r="F85" s="99"/>
      <c r="G85" s="214" t="s">
        <v>1124</v>
      </c>
      <c r="H85" s="99">
        <v>310</v>
      </c>
      <c r="I85" s="99">
        <v>2</v>
      </c>
      <c r="J85" s="13"/>
      <c r="K85" s="13"/>
      <c r="L85" s="15"/>
      <c r="M85" s="15"/>
      <c r="N85" s="15"/>
      <c r="O85" s="230" t="s">
        <v>4760</v>
      </c>
      <c r="P85" s="267" t="s">
        <v>4761</v>
      </c>
      <c r="Q85" s="202"/>
      <c r="R85" s="202"/>
      <c r="S85" s="292"/>
    </row>
    <row r="86" spans="1:19" ht="22.5" customHeight="1">
      <c r="A86" s="99" t="s">
        <v>69</v>
      </c>
      <c r="B86" s="224" t="s">
        <v>85</v>
      </c>
      <c r="C86" s="107" t="s">
        <v>10876</v>
      </c>
      <c r="D86" s="99">
        <v>3</v>
      </c>
      <c r="E86" s="99">
        <v>5</v>
      </c>
      <c r="F86" s="99"/>
      <c r="G86" s="214" t="s">
        <v>10877</v>
      </c>
      <c r="H86" s="99">
        <v>310</v>
      </c>
      <c r="I86" s="175">
        <v>5</v>
      </c>
      <c r="J86" s="12"/>
      <c r="K86" s="12"/>
      <c r="L86" s="12"/>
      <c r="M86" s="12"/>
      <c r="N86" s="12"/>
      <c r="O86" s="230" t="s">
        <v>4762</v>
      </c>
      <c r="P86" s="267" t="s">
        <v>4763</v>
      </c>
      <c r="Q86" s="202"/>
      <c r="R86" s="202"/>
      <c r="S86" s="292"/>
    </row>
    <row r="87" spans="1:19" ht="22.5" customHeight="1">
      <c r="A87" s="99" t="s">
        <v>82</v>
      </c>
      <c r="B87" s="224" t="s">
        <v>85</v>
      </c>
      <c r="C87" s="107" t="s">
        <v>10923</v>
      </c>
      <c r="D87" s="99">
        <v>3</v>
      </c>
      <c r="E87" s="99">
        <v>5</v>
      </c>
      <c r="F87" s="99"/>
      <c r="G87" s="214" t="s">
        <v>10924</v>
      </c>
      <c r="H87" s="99">
        <v>300</v>
      </c>
      <c r="I87" s="99">
        <v>3</v>
      </c>
      <c r="J87" s="15"/>
      <c r="K87" s="15"/>
      <c r="L87" s="15"/>
      <c r="M87" s="15"/>
      <c r="N87" s="15"/>
      <c r="O87" s="230" t="s">
        <v>127</v>
      </c>
      <c r="P87" s="267" t="s">
        <v>4741</v>
      </c>
      <c r="Q87" s="214" t="s">
        <v>1117</v>
      </c>
      <c r="R87" s="202"/>
      <c r="S87" s="292"/>
    </row>
    <row r="88" spans="1:19" ht="22.5" customHeight="1">
      <c r="A88" s="99" t="s">
        <v>736</v>
      </c>
      <c r="B88" s="224" t="s">
        <v>85</v>
      </c>
      <c r="C88" s="107" t="s">
        <v>1125</v>
      </c>
      <c r="D88" s="99">
        <v>3</v>
      </c>
      <c r="E88" s="99">
        <v>5</v>
      </c>
      <c r="F88" s="99"/>
      <c r="G88" s="214" t="s">
        <v>10878</v>
      </c>
      <c r="H88" s="99">
        <v>300</v>
      </c>
      <c r="I88" s="175">
        <v>2</v>
      </c>
      <c r="J88" s="12"/>
      <c r="K88" s="12"/>
      <c r="L88" s="12"/>
      <c r="M88" s="12"/>
      <c r="N88" s="14"/>
      <c r="O88" s="230" t="s">
        <v>4712</v>
      </c>
      <c r="P88" s="267" t="s">
        <v>3686</v>
      </c>
      <c r="Q88" s="202"/>
      <c r="R88" s="202"/>
      <c r="S88" s="292"/>
    </row>
    <row r="89" spans="1:19" ht="22.5" customHeight="1">
      <c r="B89" s="224" t="s">
        <v>85</v>
      </c>
      <c r="C89" s="107" t="s">
        <v>1126</v>
      </c>
      <c r="D89" s="99">
        <v>3</v>
      </c>
      <c r="E89" s="99">
        <v>5</v>
      </c>
      <c r="F89" s="99"/>
      <c r="G89" s="214" t="s">
        <v>1079</v>
      </c>
      <c r="H89" s="99">
        <v>300</v>
      </c>
      <c r="I89" s="99">
        <v>2</v>
      </c>
      <c r="J89" s="13"/>
      <c r="K89" s="13"/>
      <c r="L89" s="13"/>
      <c r="M89" s="13"/>
      <c r="N89" s="13"/>
      <c r="O89" s="230" t="s">
        <v>3689</v>
      </c>
      <c r="P89" s="267" t="s">
        <v>4015</v>
      </c>
      <c r="Q89" s="202"/>
      <c r="R89" s="202"/>
      <c r="S89" s="292"/>
    </row>
    <row r="90" spans="1:19" ht="22.5" customHeight="1">
      <c r="A90" s="99" t="s">
        <v>27</v>
      </c>
      <c r="B90" s="224" t="s">
        <v>85</v>
      </c>
      <c r="C90" s="107" t="s">
        <v>10879</v>
      </c>
      <c r="D90" s="99">
        <v>3</v>
      </c>
      <c r="E90" s="99">
        <v>5</v>
      </c>
      <c r="F90" s="99"/>
      <c r="G90" s="214" t="s">
        <v>1127</v>
      </c>
      <c r="H90" s="99">
        <v>300</v>
      </c>
      <c r="I90" s="175">
        <v>2</v>
      </c>
      <c r="J90" s="12"/>
      <c r="K90" s="12"/>
      <c r="L90" s="12"/>
      <c r="M90" s="12"/>
      <c r="N90" s="14"/>
      <c r="O90" s="230" t="s">
        <v>1205</v>
      </c>
      <c r="P90" s="267" t="s">
        <v>4015</v>
      </c>
      <c r="Q90" s="202"/>
      <c r="R90" s="202"/>
      <c r="S90" s="292"/>
    </row>
    <row r="91" spans="1:19" ht="22.5" customHeight="1">
      <c r="B91" s="224" t="s">
        <v>85</v>
      </c>
      <c r="C91" s="107" t="s">
        <v>1128</v>
      </c>
      <c r="D91" s="99">
        <v>3</v>
      </c>
      <c r="E91" s="99">
        <v>5</v>
      </c>
      <c r="F91" s="99"/>
      <c r="G91" s="214" t="s">
        <v>1129</v>
      </c>
      <c r="H91" s="99">
        <v>300</v>
      </c>
      <c r="I91" s="99">
        <v>2</v>
      </c>
      <c r="J91" s="13"/>
      <c r="K91" s="13"/>
      <c r="L91" s="13"/>
      <c r="M91" s="13"/>
      <c r="N91" s="13"/>
      <c r="O91" s="230" t="s">
        <v>3682</v>
      </c>
      <c r="P91" s="267" t="s">
        <v>4040</v>
      </c>
      <c r="Q91" s="202"/>
      <c r="R91" s="202"/>
      <c r="S91" s="292"/>
    </row>
    <row r="92" spans="1:19" ht="22.5" customHeight="1">
      <c r="B92" s="224" t="s">
        <v>85</v>
      </c>
      <c r="C92" s="107" t="s">
        <v>1130</v>
      </c>
      <c r="D92" s="99">
        <v>3</v>
      </c>
      <c r="E92" s="99">
        <v>5</v>
      </c>
      <c r="F92" s="99"/>
      <c r="G92" s="214" t="s">
        <v>1131</v>
      </c>
      <c r="H92" s="99">
        <v>290</v>
      </c>
      <c r="I92" s="175">
        <v>2</v>
      </c>
      <c r="J92" s="12"/>
      <c r="K92" s="12"/>
      <c r="L92" s="14"/>
      <c r="M92" s="14"/>
      <c r="N92" s="14"/>
      <c r="O92" s="230" t="s">
        <v>3682</v>
      </c>
      <c r="P92" s="267" t="s">
        <v>4713</v>
      </c>
      <c r="Q92" s="202"/>
      <c r="R92" s="202"/>
      <c r="S92" s="292"/>
    </row>
    <row r="93" spans="1:19" ht="22.5" customHeight="1">
      <c r="A93" s="99" t="s">
        <v>27</v>
      </c>
      <c r="B93" s="224" t="s">
        <v>85</v>
      </c>
      <c r="C93" s="107" t="s">
        <v>10880</v>
      </c>
      <c r="D93" s="99">
        <v>3</v>
      </c>
      <c r="E93" s="99">
        <v>5</v>
      </c>
      <c r="F93" s="99"/>
      <c r="G93" s="214" t="s">
        <v>1100</v>
      </c>
      <c r="H93" s="99">
        <v>290</v>
      </c>
      <c r="I93" s="99">
        <v>3</v>
      </c>
      <c r="J93" s="13"/>
      <c r="K93" s="13"/>
      <c r="L93" s="13"/>
      <c r="M93" s="13"/>
      <c r="N93" s="15"/>
      <c r="O93" s="230" t="s">
        <v>4109</v>
      </c>
      <c r="P93" s="267" t="s">
        <v>4010</v>
      </c>
      <c r="Q93" s="212" t="s">
        <v>13078</v>
      </c>
      <c r="R93" s="202"/>
      <c r="S93" s="292"/>
    </row>
    <row r="94" spans="1:19" ht="22.5" customHeight="1">
      <c r="A94" s="99" t="s">
        <v>98</v>
      </c>
      <c r="B94" s="224" t="s">
        <v>85</v>
      </c>
      <c r="C94" s="107" t="s">
        <v>1132</v>
      </c>
      <c r="D94" s="99">
        <v>3</v>
      </c>
      <c r="E94" s="99">
        <v>5</v>
      </c>
      <c r="F94" s="99"/>
      <c r="G94" s="214" t="s">
        <v>1093</v>
      </c>
      <c r="H94" s="99">
        <v>280</v>
      </c>
      <c r="I94" s="175">
        <v>3</v>
      </c>
      <c r="J94" s="12"/>
      <c r="K94" s="12"/>
      <c r="L94" s="12"/>
      <c r="M94" s="12"/>
      <c r="N94" s="12"/>
      <c r="O94" s="230" t="s">
        <v>4712</v>
      </c>
      <c r="P94" s="267" t="s">
        <v>3697</v>
      </c>
      <c r="Q94" s="202"/>
      <c r="R94" s="202"/>
      <c r="S94" s="229"/>
    </row>
    <row r="95" spans="1:19" ht="22.5" customHeight="1">
      <c r="B95" s="224" t="s">
        <v>85</v>
      </c>
      <c r="C95" s="107" t="s">
        <v>1133</v>
      </c>
      <c r="D95" s="99">
        <v>3</v>
      </c>
      <c r="E95" s="99">
        <v>5</v>
      </c>
      <c r="F95" s="99"/>
      <c r="G95" s="214" t="s">
        <v>1134</v>
      </c>
      <c r="H95" s="99">
        <v>280</v>
      </c>
      <c r="I95" s="99">
        <v>2</v>
      </c>
      <c r="J95" s="15"/>
      <c r="K95" s="15"/>
      <c r="L95" s="15"/>
      <c r="M95" s="15"/>
      <c r="N95" s="15"/>
      <c r="O95" s="230" t="s">
        <v>3743</v>
      </c>
      <c r="P95" s="267" t="s">
        <v>127</v>
      </c>
      <c r="Q95" s="202"/>
      <c r="R95" s="202"/>
      <c r="S95" s="292"/>
    </row>
    <row r="96" spans="1:19" ht="22.5" customHeight="1">
      <c r="A96" s="99" t="s">
        <v>69</v>
      </c>
      <c r="B96" s="224" t="s">
        <v>85</v>
      </c>
      <c r="C96" s="107" t="s">
        <v>10881</v>
      </c>
      <c r="D96" s="99">
        <v>2</v>
      </c>
      <c r="E96" s="99">
        <v>4</v>
      </c>
      <c r="F96" s="99"/>
      <c r="G96" s="214" t="s">
        <v>10882</v>
      </c>
      <c r="H96" s="99">
        <v>280</v>
      </c>
      <c r="I96" s="175">
        <v>4</v>
      </c>
      <c r="J96" s="14"/>
      <c r="K96" s="14"/>
      <c r="L96" s="14"/>
      <c r="M96" s="14"/>
      <c r="N96" s="14"/>
      <c r="O96" s="230" t="s">
        <v>3674</v>
      </c>
      <c r="P96" s="267" t="s">
        <v>4121</v>
      </c>
      <c r="Q96" s="214" t="s">
        <v>10877</v>
      </c>
      <c r="R96" s="202"/>
      <c r="S96" s="229"/>
    </row>
    <row r="97" spans="1:19" ht="22.5" customHeight="1">
      <c r="B97" s="224" t="s">
        <v>85</v>
      </c>
      <c r="C97" s="107" t="s">
        <v>1135</v>
      </c>
      <c r="D97" s="99">
        <v>3</v>
      </c>
      <c r="E97" s="99">
        <v>5</v>
      </c>
      <c r="F97" s="99"/>
      <c r="G97" s="214" t="s">
        <v>930</v>
      </c>
      <c r="H97" s="99">
        <v>280</v>
      </c>
      <c r="I97" s="99">
        <v>3</v>
      </c>
      <c r="J97" s="13"/>
      <c r="K97" s="13"/>
      <c r="L97" s="13"/>
      <c r="M97" s="13"/>
      <c r="N97" s="13"/>
      <c r="O97" s="230" t="s">
        <v>3682</v>
      </c>
      <c r="P97" s="267" t="s">
        <v>4040</v>
      </c>
      <c r="Q97" s="214" t="s">
        <v>1106</v>
      </c>
      <c r="R97" s="202"/>
      <c r="S97" s="234" t="s">
        <v>4714</v>
      </c>
    </row>
    <row r="98" spans="1:19" ht="22.5" customHeight="1">
      <c r="A98" s="166" t="s">
        <v>11142</v>
      </c>
      <c r="B98" s="224" t="s">
        <v>11174</v>
      </c>
      <c r="C98" s="107" t="s">
        <v>11211</v>
      </c>
      <c r="D98" s="99">
        <v>2</v>
      </c>
      <c r="E98" s="99">
        <v>4</v>
      </c>
      <c r="F98" s="99"/>
      <c r="G98" s="212" t="s">
        <v>11210</v>
      </c>
      <c r="H98" s="99">
        <v>270</v>
      </c>
      <c r="I98" s="99">
        <v>4</v>
      </c>
      <c r="O98" s="230" t="s">
        <v>11212</v>
      </c>
      <c r="P98" s="267" t="s">
        <v>11213</v>
      </c>
      <c r="Q98" s="212" t="s">
        <v>1086</v>
      </c>
      <c r="R98" s="202"/>
      <c r="S98" s="229"/>
    </row>
    <row r="99" spans="1:19" ht="22.5" customHeight="1">
      <c r="A99" s="99" t="s">
        <v>34</v>
      </c>
      <c r="B99" s="224" t="s">
        <v>85</v>
      </c>
      <c r="C99" s="107" t="s">
        <v>10883</v>
      </c>
      <c r="D99" s="99">
        <v>2</v>
      </c>
      <c r="E99" s="99">
        <v>4</v>
      </c>
      <c r="F99" s="99"/>
      <c r="G99" s="214" t="s">
        <v>10884</v>
      </c>
      <c r="H99" s="99">
        <v>260</v>
      </c>
      <c r="I99" s="175">
        <v>5</v>
      </c>
      <c r="J99" s="12"/>
      <c r="K99" s="12"/>
      <c r="L99" s="12"/>
      <c r="M99" s="12"/>
      <c r="N99" s="12"/>
      <c r="O99" s="230" t="s">
        <v>3691</v>
      </c>
      <c r="P99" s="267" t="s">
        <v>4749</v>
      </c>
      <c r="Q99" s="202"/>
      <c r="R99" s="202"/>
      <c r="S99" s="229"/>
    </row>
    <row r="100" spans="1:19" ht="22.5" customHeight="1">
      <c r="B100" s="224" t="s">
        <v>85</v>
      </c>
      <c r="C100" s="107" t="s">
        <v>1136</v>
      </c>
      <c r="D100" s="99">
        <v>2</v>
      </c>
      <c r="E100" s="99">
        <v>4</v>
      </c>
      <c r="F100" s="99"/>
      <c r="G100" s="214" t="s">
        <v>1137</v>
      </c>
      <c r="H100" s="99">
        <v>260</v>
      </c>
      <c r="I100" s="99">
        <v>3</v>
      </c>
      <c r="J100" s="13"/>
      <c r="K100" s="13"/>
      <c r="L100" s="15"/>
      <c r="M100" s="15"/>
      <c r="N100" s="15"/>
      <c r="O100" s="230" t="s">
        <v>4764</v>
      </c>
      <c r="P100" s="267" t="s">
        <v>4040</v>
      </c>
      <c r="Q100" s="214" t="s">
        <v>1138</v>
      </c>
      <c r="R100" s="202"/>
      <c r="S100" s="229"/>
    </row>
    <row r="101" spans="1:19" ht="22.5" customHeight="1">
      <c r="A101" s="99" t="s">
        <v>10901</v>
      </c>
      <c r="B101" s="224" t="s">
        <v>10906</v>
      </c>
      <c r="C101" s="107" t="s">
        <v>10907</v>
      </c>
      <c r="D101" s="99">
        <v>2</v>
      </c>
      <c r="E101" s="99">
        <v>4</v>
      </c>
      <c r="F101" s="99"/>
      <c r="G101" s="212" t="s">
        <v>7810</v>
      </c>
      <c r="H101" s="99">
        <v>260</v>
      </c>
      <c r="I101" s="99">
        <v>9</v>
      </c>
      <c r="J101" s="13"/>
      <c r="K101" s="13"/>
      <c r="L101" s="13"/>
      <c r="M101" s="13"/>
      <c r="N101" s="13"/>
      <c r="O101" s="230" t="s">
        <v>7811</v>
      </c>
      <c r="P101" s="267" t="s">
        <v>7582</v>
      </c>
      <c r="Q101" s="247"/>
      <c r="R101" s="202"/>
      <c r="S101" s="229"/>
    </row>
    <row r="102" spans="1:19" ht="22.5" customHeight="1">
      <c r="B102" s="224" t="s">
        <v>85</v>
      </c>
      <c r="C102" s="107" t="s">
        <v>10885</v>
      </c>
      <c r="D102" s="99">
        <v>8</v>
      </c>
      <c r="E102" s="99">
        <v>8</v>
      </c>
      <c r="F102" s="99">
        <v>8</v>
      </c>
      <c r="G102" s="214" t="s">
        <v>10886</v>
      </c>
      <c r="H102" s="99">
        <v>255</v>
      </c>
      <c r="I102" s="175">
        <v>2</v>
      </c>
      <c r="J102" s="12"/>
      <c r="K102" s="12"/>
      <c r="L102" s="12"/>
      <c r="M102" s="12"/>
      <c r="N102" s="12"/>
      <c r="O102" s="230" t="s">
        <v>4015</v>
      </c>
      <c r="P102" s="267" t="s">
        <v>127</v>
      </c>
      <c r="Q102" s="247" t="s">
        <v>127</v>
      </c>
      <c r="R102" s="202"/>
      <c r="S102" s="229"/>
    </row>
    <row r="103" spans="1:19" ht="22.5" customHeight="1">
      <c r="A103" s="99" t="s">
        <v>34</v>
      </c>
      <c r="B103" s="224" t="s">
        <v>85</v>
      </c>
      <c r="C103" s="107" t="s">
        <v>10887</v>
      </c>
      <c r="D103" s="99">
        <v>7</v>
      </c>
      <c r="E103" s="99">
        <v>7</v>
      </c>
      <c r="F103" s="99"/>
      <c r="G103" s="214" t="s">
        <v>10888</v>
      </c>
      <c r="H103" s="99">
        <v>250</v>
      </c>
      <c r="I103" s="99">
        <v>5</v>
      </c>
      <c r="J103" s="13"/>
      <c r="K103" s="13"/>
      <c r="L103" s="13"/>
      <c r="M103" s="13"/>
      <c r="N103" s="13"/>
      <c r="O103" s="230" t="s">
        <v>3697</v>
      </c>
      <c r="P103" s="267" t="s">
        <v>4112</v>
      </c>
      <c r="Q103" s="202"/>
      <c r="R103" s="202"/>
      <c r="S103" s="229"/>
    </row>
    <row r="104" spans="1:19" ht="22.5" customHeight="1">
      <c r="B104" s="224" t="s">
        <v>85</v>
      </c>
      <c r="C104" s="107" t="s">
        <v>10889</v>
      </c>
      <c r="D104" s="99">
        <v>7</v>
      </c>
      <c r="E104" s="99">
        <v>7</v>
      </c>
      <c r="F104" s="99">
        <v>7</v>
      </c>
      <c r="G104" s="214" t="s">
        <v>10890</v>
      </c>
      <c r="H104" s="99">
        <v>245</v>
      </c>
      <c r="I104" s="175">
        <v>2</v>
      </c>
      <c r="J104" s="12"/>
      <c r="K104" s="12"/>
      <c r="L104" s="12"/>
      <c r="M104" s="12"/>
      <c r="N104" s="12"/>
      <c r="O104" s="230" t="s">
        <v>3743</v>
      </c>
      <c r="P104" s="267" t="s">
        <v>4040</v>
      </c>
      <c r="Q104" s="202"/>
      <c r="R104" s="202"/>
      <c r="S104" s="229"/>
    </row>
    <row r="105" spans="1:19" ht="22.5" customHeight="1">
      <c r="B105" s="224" t="s">
        <v>85</v>
      </c>
      <c r="C105" s="107" t="s">
        <v>10891</v>
      </c>
      <c r="D105" s="99">
        <v>5</v>
      </c>
      <c r="E105" s="99">
        <v>5</v>
      </c>
      <c r="F105" s="99">
        <v>5</v>
      </c>
      <c r="G105" s="214" t="s">
        <v>10892</v>
      </c>
      <c r="H105" s="99">
        <v>245</v>
      </c>
      <c r="I105" s="99">
        <v>1</v>
      </c>
      <c r="J105" s="13"/>
      <c r="K105" s="13"/>
      <c r="L105" s="13"/>
      <c r="M105" s="13"/>
      <c r="N105" s="13"/>
      <c r="O105" s="230" t="s">
        <v>4765</v>
      </c>
      <c r="P105" s="267" t="s">
        <v>4766</v>
      </c>
      <c r="Q105" s="247" t="s">
        <v>3697</v>
      </c>
      <c r="R105" s="202"/>
      <c r="S105" s="229"/>
    </row>
    <row r="106" spans="1:19" ht="22.5" customHeight="1">
      <c r="B106" s="224" t="s">
        <v>85</v>
      </c>
      <c r="C106" s="107" t="s">
        <v>10893</v>
      </c>
      <c r="D106" s="99">
        <v>7</v>
      </c>
      <c r="E106" s="99">
        <v>7</v>
      </c>
      <c r="F106" s="99">
        <v>7</v>
      </c>
      <c r="G106" s="214" t="s">
        <v>10888</v>
      </c>
      <c r="H106" s="99">
        <v>240</v>
      </c>
      <c r="I106" s="175">
        <v>2</v>
      </c>
      <c r="J106" s="12"/>
      <c r="K106" s="12"/>
      <c r="L106" s="14"/>
      <c r="M106" s="14"/>
      <c r="N106" s="14"/>
      <c r="O106" s="230" t="s">
        <v>3682</v>
      </c>
      <c r="P106" s="267" t="s">
        <v>4767</v>
      </c>
      <c r="Q106" s="214" t="s">
        <v>1111</v>
      </c>
      <c r="R106" s="202"/>
      <c r="S106" s="229"/>
    </row>
    <row r="107" spans="1:19" ht="22.5" customHeight="1">
      <c r="B107" s="224" t="s">
        <v>85</v>
      </c>
      <c r="C107" s="107" t="s">
        <v>1139</v>
      </c>
      <c r="D107" s="99">
        <v>2</v>
      </c>
      <c r="E107" s="99">
        <v>4</v>
      </c>
      <c r="F107" s="99"/>
      <c r="G107" s="214" t="s">
        <v>1140</v>
      </c>
      <c r="H107" s="99">
        <v>240</v>
      </c>
      <c r="I107" s="99">
        <v>2</v>
      </c>
      <c r="J107" s="13"/>
      <c r="K107" s="13"/>
      <c r="L107" s="15"/>
      <c r="M107" s="15"/>
      <c r="N107" s="15"/>
      <c r="O107" s="230" t="s">
        <v>3689</v>
      </c>
      <c r="P107" s="267" t="s">
        <v>127</v>
      </c>
      <c r="Q107" s="202"/>
      <c r="R107" s="202"/>
      <c r="S107" s="229"/>
    </row>
    <row r="108" spans="1:19" ht="22.5" customHeight="1">
      <c r="B108" s="224" t="s">
        <v>85</v>
      </c>
      <c r="C108" s="107" t="s">
        <v>1141</v>
      </c>
      <c r="D108" s="99">
        <v>2</v>
      </c>
      <c r="E108" s="99">
        <v>4</v>
      </c>
      <c r="F108" s="99"/>
      <c r="G108" s="214" t="s">
        <v>1142</v>
      </c>
      <c r="H108" s="99">
        <v>230</v>
      </c>
      <c r="I108" s="175">
        <v>2</v>
      </c>
      <c r="J108" s="12"/>
      <c r="K108" s="14"/>
      <c r="L108" s="14"/>
      <c r="M108" s="14"/>
      <c r="N108" s="14"/>
      <c r="O108" s="230" t="s">
        <v>3689</v>
      </c>
      <c r="P108" s="267" t="s">
        <v>3697</v>
      </c>
      <c r="Q108" s="202"/>
      <c r="R108" s="202"/>
      <c r="S108" s="292"/>
    </row>
    <row r="109" spans="1:19" ht="22.5" customHeight="1">
      <c r="B109" s="224" t="s">
        <v>85</v>
      </c>
      <c r="C109" s="107" t="s">
        <v>1143</v>
      </c>
      <c r="D109" s="99">
        <v>2</v>
      </c>
      <c r="E109" s="99">
        <v>4</v>
      </c>
      <c r="F109" s="99"/>
      <c r="G109" s="214" t="s">
        <v>1143</v>
      </c>
      <c r="H109" s="99">
        <v>230</v>
      </c>
      <c r="I109" s="99">
        <v>3</v>
      </c>
      <c r="J109" s="13"/>
      <c r="K109" s="13"/>
      <c r="L109" s="13"/>
      <c r="M109" s="13"/>
      <c r="N109" s="13"/>
      <c r="O109" s="230" t="s">
        <v>4015</v>
      </c>
      <c r="P109" s="267" t="s">
        <v>4741</v>
      </c>
      <c r="Q109" s="214" t="s">
        <v>13151</v>
      </c>
      <c r="R109" s="202"/>
      <c r="S109" s="229"/>
    </row>
    <row r="110" spans="1:19" ht="22.5" customHeight="1">
      <c r="A110" s="99" t="s">
        <v>11032</v>
      </c>
      <c r="B110" s="224" t="s">
        <v>11083</v>
      </c>
      <c r="C110" s="107" t="s">
        <v>11082</v>
      </c>
      <c r="D110" s="99">
        <v>1</v>
      </c>
      <c r="E110" s="99">
        <v>3</v>
      </c>
      <c r="F110" s="99"/>
      <c r="G110" s="212" t="s">
        <v>11081</v>
      </c>
      <c r="H110" s="99">
        <v>230</v>
      </c>
      <c r="I110" s="99">
        <v>3</v>
      </c>
      <c r="J110" s="13"/>
      <c r="K110" s="13"/>
      <c r="L110" s="13"/>
      <c r="M110" s="13"/>
      <c r="N110" s="13"/>
      <c r="O110" s="230" t="s">
        <v>11084</v>
      </c>
      <c r="P110" s="267" t="s">
        <v>11053</v>
      </c>
      <c r="Q110" s="247"/>
      <c r="R110" s="202"/>
      <c r="S110" s="229"/>
    </row>
    <row r="111" spans="1:19" ht="22.5" customHeight="1">
      <c r="B111" s="224" t="s">
        <v>85</v>
      </c>
      <c r="C111" s="107" t="s">
        <v>1144</v>
      </c>
      <c r="D111" s="99">
        <v>2</v>
      </c>
      <c r="E111" s="99">
        <v>4</v>
      </c>
      <c r="F111" s="99"/>
      <c r="G111" s="214" t="s">
        <v>1138</v>
      </c>
      <c r="H111" s="99">
        <v>220</v>
      </c>
      <c r="I111" s="175">
        <v>2</v>
      </c>
      <c r="J111" s="12"/>
      <c r="K111" s="12"/>
      <c r="L111" s="14"/>
      <c r="M111" s="14"/>
      <c r="N111" s="14"/>
      <c r="O111" s="230" t="s">
        <v>3686</v>
      </c>
      <c r="P111" s="267" t="s">
        <v>4768</v>
      </c>
      <c r="Q111" s="202"/>
      <c r="R111" s="202"/>
      <c r="S111" s="229"/>
    </row>
    <row r="112" spans="1:19" ht="22.5" customHeight="1">
      <c r="B112" s="224" t="s">
        <v>85</v>
      </c>
      <c r="C112" s="107" t="s">
        <v>1145</v>
      </c>
      <c r="D112" s="99">
        <v>2</v>
      </c>
      <c r="E112" s="99">
        <v>4</v>
      </c>
      <c r="F112" s="99"/>
      <c r="G112" s="214" t="s">
        <v>1115</v>
      </c>
      <c r="H112" s="99">
        <v>220</v>
      </c>
      <c r="I112" s="99">
        <v>1</v>
      </c>
      <c r="J112" s="13"/>
      <c r="K112" s="13"/>
      <c r="L112" s="13"/>
      <c r="M112" s="13"/>
      <c r="N112" s="15"/>
      <c r="O112" s="230" t="s">
        <v>127</v>
      </c>
      <c r="P112" s="267" t="s">
        <v>4015</v>
      </c>
      <c r="Q112" s="202"/>
      <c r="R112" s="202"/>
      <c r="S112" s="229"/>
    </row>
    <row r="113" spans="1:19" ht="22.5" customHeight="1">
      <c r="A113" s="99" t="s">
        <v>157</v>
      </c>
      <c r="B113" s="224" t="s">
        <v>85</v>
      </c>
      <c r="C113" s="107" t="s">
        <v>1146</v>
      </c>
      <c r="D113" s="99">
        <v>2</v>
      </c>
      <c r="E113" s="99">
        <v>4</v>
      </c>
      <c r="F113" s="99"/>
      <c r="G113" s="214" t="s">
        <v>1146</v>
      </c>
      <c r="H113" s="99">
        <v>220</v>
      </c>
      <c r="I113" s="175">
        <v>2</v>
      </c>
      <c r="J113" s="12"/>
      <c r="K113" s="12"/>
      <c r="L113" s="12"/>
      <c r="M113" s="12"/>
      <c r="N113" s="14"/>
      <c r="O113" s="230" t="s">
        <v>135</v>
      </c>
      <c r="P113" s="267" t="s">
        <v>127</v>
      </c>
      <c r="Q113" s="202"/>
      <c r="R113" s="202"/>
      <c r="S113" s="229"/>
    </row>
    <row r="114" spans="1:19" ht="22.5" customHeight="1">
      <c r="B114" s="224" t="s">
        <v>85</v>
      </c>
      <c r="C114" s="107" t="s">
        <v>10894</v>
      </c>
      <c r="D114" s="99">
        <v>7</v>
      </c>
      <c r="E114" s="99">
        <v>7</v>
      </c>
      <c r="F114" s="99">
        <v>7</v>
      </c>
      <c r="G114" s="214" t="s">
        <v>10890</v>
      </c>
      <c r="H114" s="99">
        <v>215</v>
      </c>
      <c r="I114" s="99">
        <v>2</v>
      </c>
      <c r="J114" s="13"/>
      <c r="K114" s="13"/>
      <c r="L114" s="13"/>
      <c r="M114" s="13"/>
      <c r="N114" s="13"/>
      <c r="O114" s="230" t="s">
        <v>135</v>
      </c>
      <c r="P114" s="267" t="s">
        <v>4769</v>
      </c>
      <c r="Q114" s="202"/>
      <c r="R114" s="202"/>
      <c r="S114" s="229"/>
    </row>
    <row r="115" spans="1:19" ht="22.5" customHeight="1">
      <c r="B115" s="224" t="s">
        <v>85</v>
      </c>
      <c r="C115" s="107" t="s">
        <v>1147</v>
      </c>
      <c r="D115" s="99">
        <v>4</v>
      </c>
      <c r="E115" s="99">
        <v>4</v>
      </c>
      <c r="F115" s="99"/>
      <c r="G115" s="214" t="s">
        <v>10895</v>
      </c>
      <c r="H115" s="99">
        <v>210</v>
      </c>
      <c r="I115" s="175">
        <v>2</v>
      </c>
      <c r="J115" s="12"/>
      <c r="K115" s="12"/>
      <c r="L115" s="12"/>
      <c r="M115" s="12"/>
      <c r="N115" s="12"/>
      <c r="O115" s="230" t="s">
        <v>1206</v>
      </c>
      <c r="P115" s="267" t="s">
        <v>4770</v>
      </c>
      <c r="Q115" s="214" t="s">
        <v>106</v>
      </c>
      <c r="R115" s="202"/>
      <c r="S115" s="229"/>
    </row>
    <row r="116" spans="1:19" ht="22.5" customHeight="1">
      <c r="A116" s="99" t="s">
        <v>69</v>
      </c>
      <c r="B116" s="224" t="s">
        <v>85</v>
      </c>
      <c r="C116" s="107" t="s">
        <v>10896</v>
      </c>
      <c r="D116" s="99">
        <v>7</v>
      </c>
      <c r="E116" s="99">
        <v>7</v>
      </c>
      <c r="F116" s="99"/>
      <c r="G116" s="214" t="s">
        <v>10888</v>
      </c>
      <c r="H116" s="99">
        <v>210</v>
      </c>
      <c r="I116" s="99">
        <v>4</v>
      </c>
      <c r="J116" s="13"/>
      <c r="K116" s="13"/>
      <c r="L116" s="13"/>
      <c r="M116" s="13"/>
      <c r="N116" s="15"/>
      <c r="O116" s="230" t="s">
        <v>4771</v>
      </c>
      <c r="P116" s="267" t="s">
        <v>4772</v>
      </c>
      <c r="Q116" s="214" t="s">
        <v>10877</v>
      </c>
      <c r="R116" s="202"/>
      <c r="S116" s="229"/>
    </row>
    <row r="117" spans="1:19" ht="22.5" customHeight="1">
      <c r="A117" s="99" t="s">
        <v>30</v>
      </c>
      <c r="B117" s="224" t="s">
        <v>85</v>
      </c>
      <c r="C117" s="107" t="s">
        <v>10925</v>
      </c>
      <c r="D117" s="99">
        <v>7</v>
      </c>
      <c r="E117" s="99">
        <v>7</v>
      </c>
      <c r="F117" s="99"/>
      <c r="G117" s="214" t="s">
        <v>10926</v>
      </c>
      <c r="H117" s="99">
        <v>210</v>
      </c>
      <c r="I117" s="175">
        <v>1</v>
      </c>
      <c r="J117" s="12"/>
      <c r="K117" s="12"/>
      <c r="L117" s="12"/>
      <c r="M117" s="12"/>
      <c r="N117" s="12"/>
      <c r="O117" s="230" t="s">
        <v>4773</v>
      </c>
      <c r="P117" s="267" t="s">
        <v>4774</v>
      </c>
      <c r="Q117" s="214"/>
      <c r="R117" s="202"/>
      <c r="S117" s="229"/>
    </row>
    <row r="118" spans="1:19" ht="22.5" customHeight="1">
      <c r="A118" s="99" t="s">
        <v>69</v>
      </c>
      <c r="B118" s="224" t="s">
        <v>85</v>
      </c>
      <c r="C118" s="107" t="s">
        <v>10927</v>
      </c>
      <c r="D118" s="99">
        <v>6</v>
      </c>
      <c r="E118" s="99">
        <v>6</v>
      </c>
      <c r="F118" s="99"/>
      <c r="G118" s="214" t="s">
        <v>12358</v>
      </c>
      <c r="H118" s="99">
        <v>210</v>
      </c>
      <c r="I118" s="99">
        <v>4</v>
      </c>
      <c r="J118" s="13"/>
      <c r="K118" s="13"/>
      <c r="L118" s="15"/>
      <c r="M118" s="15"/>
      <c r="N118" s="15"/>
      <c r="O118" s="230" t="s">
        <v>4769</v>
      </c>
      <c r="P118" s="267" t="s">
        <v>4763</v>
      </c>
      <c r="Q118" s="214" t="s">
        <v>10882</v>
      </c>
      <c r="R118" s="202"/>
      <c r="S118" s="229"/>
    </row>
    <row r="119" spans="1:19" ht="22.5" customHeight="1">
      <c r="A119" s="166" t="s">
        <v>11142</v>
      </c>
      <c r="B119" s="224" t="s">
        <v>11174</v>
      </c>
      <c r="C119" s="107" t="s">
        <v>11215</v>
      </c>
      <c r="D119" s="99">
        <v>1</v>
      </c>
      <c r="E119" s="99">
        <v>3</v>
      </c>
      <c r="F119" s="99"/>
      <c r="G119" s="212" t="s">
        <v>11214</v>
      </c>
      <c r="H119" s="99">
        <v>210</v>
      </c>
      <c r="I119" s="99">
        <v>3</v>
      </c>
      <c r="O119" s="230" t="s">
        <v>11202</v>
      </c>
      <c r="P119" s="267" t="s">
        <v>11217</v>
      </c>
      <c r="Q119" s="202"/>
      <c r="R119" s="202"/>
      <c r="S119" s="229"/>
    </row>
    <row r="120" spans="1:19" ht="22.5" customHeight="1">
      <c r="A120" s="99" t="s">
        <v>34</v>
      </c>
      <c r="B120" s="224" t="s">
        <v>9381</v>
      </c>
      <c r="C120" s="107" t="s">
        <v>10928</v>
      </c>
      <c r="D120" s="99">
        <v>5</v>
      </c>
      <c r="E120" s="99">
        <v>5</v>
      </c>
      <c r="F120" s="99"/>
      <c r="G120" s="214" t="s">
        <v>10929</v>
      </c>
      <c r="H120" s="99">
        <v>200</v>
      </c>
      <c r="I120" s="175">
        <v>5</v>
      </c>
      <c r="J120" s="12"/>
      <c r="K120" s="12"/>
      <c r="L120" s="12"/>
      <c r="M120" s="12"/>
      <c r="N120" s="12"/>
      <c r="O120" s="230" t="s">
        <v>4750</v>
      </c>
      <c r="P120" s="267" t="s">
        <v>4757</v>
      </c>
      <c r="Q120" s="202"/>
      <c r="R120" s="202"/>
      <c r="S120" s="229"/>
    </row>
    <row r="121" spans="1:19" ht="22.5" customHeight="1">
      <c r="B121" s="224" t="s">
        <v>9381</v>
      </c>
      <c r="C121" s="107" t="s">
        <v>1148</v>
      </c>
      <c r="D121" s="99">
        <v>1</v>
      </c>
      <c r="E121" s="99">
        <v>3</v>
      </c>
      <c r="F121" s="99"/>
      <c r="G121" s="214" t="s">
        <v>1149</v>
      </c>
      <c r="H121" s="99">
        <v>190</v>
      </c>
      <c r="I121" s="99">
        <v>1</v>
      </c>
      <c r="J121" s="13"/>
      <c r="K121" s="13"/>
      <c r="L121" s="13"/>
      <c r="M121" s="13"/>
      <c r="N121" s="15"/>
      <c r="O121" s="230" t="s">
        <v>127</v>
      </c>
      <c r="P121" s="267" t="s">
        <v>3686</v>
      </c>
      <c r="Q121" s="202"/>
      <c r="R121" s="202"/>
      <c r="S121" s="292"/>
    </row>
    <row r="122" spans="1:19" ht="22.5" customHeight="1">
      <c r="B122" s="224" t="s">
        <v>9381</v>
      </c>
      <c r="C122" s="107" t="s">
        <v>1150</v>
      </c>
      <c r="D122" s="99">
        <v>1</v>
      </c>
      <c r="E122" s="99">
        <v>3</v>
      </c>
      <c r="F122" s="99"/>
      <c r="G122" s="214" t="s">
        <v>1151</v>
      </c>
      <c r="H122" s="99">
        <v>190</v>
      </c>
      <c r="I122" s="175">
        <v>1</v>
      </c>
      <c r="J122" s="12"/>
      <c r="K122" s="12"/>
      <c r="L122" s="14"/>
      <c r="M122" s="14"/>
      <c r="N122" s="14"/>
      <c r="O122" s="230" t="s">
        <v>3686</v>
      </c>
      <c r="P122" s="267" t="s">
        <v>4766</v>
      </c>
      <c r="Q122" s="202"/>
      <c r="R122" s="202"/>
      <c r="S122" s="292"/>
    </row>
    <row r="123" spans="1:19" ht="22.5" customHeight="1">
      <c r="B123" s="224" t="s">
        <v>9381</v>
      </c>
      <c r="C123" s="107" t="s">
        <v>1152</v>
      </c>
      <c r="D123" s="99">
        <v>1</v>
      </c>
      <c r="E123" s="99">
        <v>3</v>
      </c>
      <c r="F123" s="99"/>
      <c r="G123" s="214" t="s">
        <v>960</v>
      </c>
      <c r="H123" s="99">
        <v>185</v>
      </c>
      <c r="I123" s="99">
        <v>1</v>
      </c>
      <c r="J123" s="13"/>
      <c r="K123" s="15"/>
      <c r="L123" s="15"/>
      <c r="M123" s="15"/>
      <c r="N123" s="15"/>
      <c r="O123" s="230" t="s">
        <v>174</v>
      </c>
      <c r="P123" s="267" t="s">
        <v>4775</v>
      </c>
      <c r="Q123" s="202"/>
      <c r="R123" s="202"/>
      <c r="S123" s="292"/>
    </row>
    <row r="124" spans="1:19" ht="22.5" customHeight="1">
      <c r="B124" s="224" t="s">
        <v>9381</v>
      </c>
      <c r="C124" s="107" t="s">
        <v>1153</v>
      </c>
      <c r="D124" s="99">
        <v>1</v>
      </c>
      <c r="E124" s="99">
        <v>3</v>
      </c>
      <c r="F124" s="99"/>
      <c r="G124" s="214" t="s">
        <v>1154</v>
      </c>
      <c r="H124" s="99">
        <v>180</v>
      </c>
      <c r="I124" s="175">
        <v>1</v>
      </c>
      <c r="J124" s="12"/>
      <c r="K124" s="12"/>
      <c r="L124" s="14"/>
      <c r="M124" s="12"/>
      <c r="N124" s="12"/>
      <c r="O124" s="230" t="s">
        <v>135</v>
      </c>
      <c r="P124" s="267" t="s">
        <v>4771</v>
      </c>
      <c r="Q124" s="202"/>
      <c r="R124" s="202"/>
      <c r="S124" s="292"/>
    </row>
    <row r="125" spans="1:19" ht="22.5" customHeight="1">
      <c r="A125" s="99" t="s">
        <v>34</v>
      </c>
      <c r="B125" s="224" t="s">
        <v>9381</v>
      </c>
      <c r="C125" s="107" t="s">
        <v>10930</v>
      </c>
      <c r="D125" s="99">
        <v>6</v>
      </c>
      <c r="E125" s="99">
        <v>6</v>
      </c>
      <c r="F125" s="99"/>
      <c r="G125" s="214" t="s">
        <v>10931</v>
      </c>
      <c r="H125" s="99">
        <v>180</v>
      </c>
      <c r="I125" s="99">
        <v>5</v>
      </c>
      <c r="J125" s="13"/>
      <c r="K125" s="13"/>
      <c r="L125" s="13"/>
      <c r="M125" s="13"/>
      <c r="N125" s="13"/>
      <c r="O125" s="230" t="s">
        <v>4776</v>
      </c>
      <c r="P125" s="267" t="s">
        <v>4777</v>
      </c>
      <c r="Q125" s="202"/>
      <c r="R125" s="202"/>
      <c r="S125" s="229"/>
    </row>
    <row r="126" spans="1:19" ht="22.5" customHeight="1">
      <c r="A126" s="99" t="s">
        <v>49</v>
      </c>
      <c r="B126" s="224" t="s">
        <v>9381</v>
      </c>
      <c r="C126" s="107" t="s">
        <v>1156</v>
      </c>
      <c r="D126" s="99">
        <v>6</v>
      </c>
      <c r="E126" s="99">
        <v>6</v>
      </c>
      <c r="F126" s="99"/>
      <c r="G126" s="214" t="s">
        <v>10932</v>
      </c>
      <c r="H126" s="99">
        <v>180</v>
      </c>
      <c r="I126" s="175">
        <v>2</v>
      </c>
      <c r="J126" s="12"/>
      <c r="K126" s="12"/>
      <c r="L126" s="12"/>
      <c r="M126" s="12"/>
      <c r="N126" s="12"/>
      <c r="O126" s="230" t="s">
        <v>4778</v>
      </c>
      <c r="P126" s="267" t="s">
        <v>4771</v>
      </c>
      <c r="Q126" s="202"/>
      <c r="R126" s="202"/>
      <c r="S126" s="229"/>
    </row>
    <row r="127" spans="1:19" ht="22.5" customHeight="1">
      <c r="B127" s="224" t="s">
        <v>103</v>
      </c>
      <c r="C127" s="107" t="s">
        <v>1157</v>
      </c>
      <c r="D127" s="99">
        <v>1</v>
      </c>
      <c r="E127" s="99">
        <v>3</v>
      </c>
      <c r="F127" s="99"/>
      <c r="G127" s="214" t="s">
        <v>1158</v>
      </c>
      <c r="H127" s="99">
        <v>170</v>
      </c>
      <c r="I127" s="99">
        <v>1</v>
      </c>
      <c r="J127" s="13"/>
      <c r="K127" s="15"/>
      <c r="L127" s="15"/>
      <c r="M127" s="15"/>
      <c r="N127" s="15"/>
      <c r="O127" s="230" t="s">
        <v>4776</v>
      </c>
      <c r="P127" s="267" t="s">
        <v>4771</v>
      </c>
      <c r="Q127" s="202"/>
      <c r="R127" s="202"/>
      <c r="S127" s="292"/>
    </row>
    <row r="128" spans="1:19" ht="22.5" customHeight="1">
      <c r="B128" s="224" t="s">
        <v>103</v>
      </c>
      <c r="C128" s="107" t="s">
        <v>1159</v>
      </c>
      <c r="D128" s="99">
        <v>1</v>
      </c>
      <c r="E128" s="99">
        <v>3</v>
      </c>
      <c r="F128" s="99"/>
      <c r="G128" s="214" t="s">
        <v>1160</v>
      </c>
      <c r="H128" s="99">
        <v>170</v>
      </c>
      <c r="I128" s="175">
        <v>2</v>
      </c>
      <c r="J128" s="12"/>
      <c r="K128" s="14"/>
      <c r="L128" s="14"/>
      <c r="M128" s="14"/>
      <c r="N128" s="14"/>
      <c r="O128" s="230" t="s">
        <v>4776</v>
      </c>
      <c r="P128" s="267" t="s">
        <v>4779</v>
      </c>
      <c r="Q128" s="214" t="s">
        <v>1158</v>
      </c>
      <c r="R128" s="202"/>
      <c r="S128" s="292"/>
    </row>
    <row r="129" spans="1:19" ht="22.5" customHeight="1">
      <c r="A129" s="99" t="s">
        <v>69</v>
      </c>
      <c r="B129" s="224" t="s">
        <v>10897</v>
      </c>
      <c r="C129" s="107" t="s">
        <v>10898</v>
      </c>
      <c r="D129" s="99">
        <v>5</v>
      </c>
      <c r="E129" s="99">
        <v>5</v>
      </c>
      <c r="F129" s="99"/>
      <c r="G129" s="214" t="s">
        <v>10933</v>
      </c>
      <c r="H129" s="99">
        <v>170</v>
      </c>
      <c r="I129" s="99">
        <v>3</v>
      </c>
      <c r="J129" s="13"/>
      <c r="K129" s="13"/>
      <c r="L129" s="15"/>
      <c r="M129" s="15"/>
      <c r="N129" s="15"/>
      <c r="O129" s="230" t="s">
        <v>4756</v>
      </c>
      <c r="P129" s="267" t="s">
        <v>4772</v>
      </c>
      <c r="Q129" s="214" t="s">
        <v>10866</v>
      </c>
      <c r="R129" s="202"/>
      <c r="S129" s="229"/>
    </row>
    <row r="130" spans="1:19" ht="22.5" customHeight="1">
      <c r="A130" s="99" t="s">
        <v>10934</v>
      </c>
      <c r="B130" s="224" t="s">
        <v>10935</v>
      </c>
      <c r="C130" s="107" t="s">
        <v>10936</v>
      </c>
      <c r="D130" s="99">
        <v>6</v>
      </c>
      <c r="E130" s="99">
        <v>6</v>
      </c>
      <c r="F130" s="99"/>
      <c r="G130" s="252" t="s">
        <v>10937</v>
      </c>
      <c r="H130" s="99">
        <v>170</v>
      </c>
      <c r="I130" s="99">
        <v>3</v>
      </c>
      <c r="J130" s="13"/>
      <c r="K130" s="13"/>
      <c r="L130" s="13"/>
      <c r="M130" s="13"/>
      <c r="N130" s="13"/>
      <c r="O130" s="230" t="s">
        <v>4780</v>
      </c>
      <c r="P130" s="267" t="s">
        <v>4781</v>
      </c>
      <c r="Q130" s="202"/>
      <c r="R130" s="202"/>
      <c r="S130" s="229"/>
    </row>
    <row r="131" spans="1:19" ht="22.5" customHeight="1">
      <c r="A131" s="99" t="s">
        <v>7281</v>
      </c>
      <c r="B131" s="224" t="s">
        <v>10938</v>
      </c>
      <c r="C131" s="295" t="s">
        <v>10939</v>
      </c>
      <c r="D131" s="99">
        <v>5</v>
      </c>
      <c r="E131" s="99">
        <v>5</v>
      </c>
      <c r="F131" s="99"/>
      <c r="G131" s="222" t="s">
        <v>10940</v>
      </c>
      <c r="H131" s="99">
        <v>170</v>
      </c>
      <c r="I131" s="99">
        <v>2</v>
      </c>
      <c r="J131" s="13"/>
      <c r="K131" s="13"/>
      <c r="L131" s="13"/>
      <c r="M131" s="13"/>
      <c r="N131" s="13"/>
      <c r="O131" s="230" t="s">
        <v>7373</v>
      </c>
      <c r="P131" s="267" t="s">
        <v>7374</v>
      </c>
      <c r="Q131" s="212" t="s">
        <v>13152</v>
      </c>
      <c r="R131" s="202"/>
      <c r="S131" s="229"/>
    </row>
    <row r="132" spans="1:19" ht="22.5" customHeight="1">
      <c r="B132" s="224" t="s">
        <v>103</v>
      </c>
      <c r="C132" s="107" t="s">
        <v>10941</v>
      </c>
      <c r="D132" s="99">
        <v>1</v>
      </c>
      <c r="E132" s="99">
        <v>3</v>
      </c>
      <c r="F132" s="99"/>
      <c r="G132" s="214" t="s">
        <v>1161</v>
      </c>
      <c r="H132" s="99">
        <v>160</v>
      </c>
      <c r="I132" s="175">
        <v>1</v>
      </c>
      <c r="J132" s="12"/>
      <c r="K132" s="12"/>
      <c r="L132" s="12"/>
      <c r="M132" s="12"/>
      <c r="N132" s="14"/>
      <c r="O132" s="230" t="s">
        <v>4756</v>
      </c>
      <c r="P132" s="267" t="s">
        <v>4782</v>
      </c>
      <c r="Q132" s="202"/>
      <c r="R132" s="202"/>
      <c r="S132" s="292"/>
    </row>
    <row r="133" spans="1:19" ht="22.5" customHeight="1">
      <c r="A133" s="99" t="s">
        <v>30</v>
      </c>
      <c r="B133" s="224" t="s">
        <v>103</v>
      </c>
      <c r="C133" s="107" t="s">
        <v>10942</v>
      </c>
      <c r="D133" s="99">
        <v>5</v>
      </c>
      <c r="E133" s="99">
        <v>5</v>
      </c>
      <c r="F133" s="99"/>
      <c r="G133" s="214" t="s">
        <v>10943</v>
      </c>
      <c r="H133" s="99">
        <v>160</v>
      </c>
      <c r="I133" s="99">
        <v>3</v>
      </c>
      <c r="J133" s="13"/>
      <c r="K133" s="13"/>
      <c r="L133" s="13"/>
      <c r="M133" s="13"/>
      <c r="N133" s="13"/>
      <c r="O133" s="230" t="s">
        <v>127</v>
      </c>
      <c r="P133" s="267" t="s">
        <v>4006</v>
      </c>
      <c r="Q133" s="202"/>
      <c r="R133" s="202"/>
      <c r="S133" s="229"/>
    </row>
    <row r="134" spans="1:19" ht="22.5" customHeight="1">
      <c r="A134" s="99" t="s">
        <v>11032</v>
      </c>
      <c r="B134" s="224" t="s">
        <v>11048</v>
      </c>
      <c r="C134" s="107" t="s">
        <v>11291</v>
      </c>
      <c r="D134" s="99">
        <v>5</v>
      </c>
      <c r="E134" s="99">
        <v>5</v>
      </c>
      <c r="F134" s="99"/>
      <c r="G134" s="212" t="s">
        <v>11085</v>
      </c>
      <c r="H134" s="99">
        <v>160</v>
      </c>
      <c r="I134" s="99">
        <v>3</v>
      </c>
      <c r="J134" s="13"/>
      <c r="K134" s="13"/>
      <c r="L134" s="13"/>
      <c r="M134" s="13"/>
      <c r="N134" s="13"/>
      <c r="O134" s="230" t="s">
        <v>11086</v>
      </c>
      <c r="P134" s="267" t="s">
        <v>11087</v>
      </c>
      <c r="Q134" s="212" t="s">
        <v>13153</v>
      </c>
      <c r="R134" s="212" t="s">
        <v>3462</v>
      </c>
      <c r="S134" s="229"/>
    </row>
    <row r="135" spans="1:19" ht="22.5" customHeight="1">
      <c r="B135" s="224" t="s">
        <v>103</v>
      </c>
      <c r="C135" s="107" t="s">
        <v>10944</v>
      </c>
      <c r="D135" s="99">
        <v>3</v>
      </c>
      <c r="E135" s="99">
        <v>3</v>
      </c>
      <c r="F135" s="99"/>
      <c r="G135" s="214" t="s">
        <v>12359</v>
      </c>
      <c r="H135" s="99">
        <v>150</v>
      </c>
      <c r="I135" s="175">
        <v>1</v>
      </c>
      <c r="J135" s="12"/>
      <c r="K135" s="12"/>
      <c r="L135" s="12"/>
      <c r="M135" s="12"/>
      <c r="N135" s="12"/>
      <c r="O135" s="230" t="s">
        <v>4783</v>
      </c>
      <c r="P135" s="267" t="s">
        <v>4040</v>
      </c>
      <c r="Q135" s="202"/>
      <c r="R135" s="202"/>
      <c r="S135" s="229"/>
    </row>
    <row r="136" spans="1:19" ht="22.5" customHeight="1">
      <c r="A136" s="99" t="s">
        <v>27</v>
      </c>
      <c r="B136" s="224" t="s">
        <v>103</v>
      </c>
      <c r="C136" s="107" t="s">
        <v>1162</v>
      </c>
      <c r="D136" s="99">
        <v>4</v>
      </c>
      <c r="E136" s="99">
        <v>4</v>
      </c>
      <c r="F136" s="99"/>
      <c r="G136" s="214" t="s">
        <v>12360</v>
      </c>
      <c r="H136" s="99">
        <v>140</v>
      </c>
      <c r="I136" s="99">
        <v>1</v>
      </c>
      <c r="J136" s="13"/>
      <c r="K136" s="13"/>
      <c r="L136" s="13"/>
      <c r="M136" s="13"/>
      <c r="N136" s="13"/>
      <c r="O136" s="230" t="s">
        <v>3682</v>
      </c>
      <c r="P136" s="267" t="s">
        <v>4040</v>
      </c>
      <c r="Q136" s="202"/>
      <c r="R136" s="202"/>
      <c r="S136" s="229"/>
    </row>
    <row r="137" spans="1:19" ht="22.5" customHeight="1">
      <c r="A137" s="99" t="s">
        <v>34</v>
      </c>
      <c r="B137" s="224" t="s">
        <v>103</v>
      </c>
      <c r="C137" s="107" t="s">
        <v>10945</v>
      </c>
      <c r="D137" s="99">
        <v>4</v>
      </c>
      <c r="E137" s="99">
        <v>4</v>
      </c>
      <c r="F137" s="99"/>
      <c r="G137" s="214" t="s">
        <v>10946</v>
      </c>
      <c r="H137" s="99">
        <v>130</v>
      </c>
      <c r="I137" s="175">
        <v>4</v>
      </c>
      <c r="J137" s="12"/>
      <c r="K137" s="12"/>
      <c r="L137" s="12"/>
      <c r="M137" s="12"/>
      <c r="N137" s="12"/>
      <c r="O137" s="230" t="s">
        <v>4112</v>
      </c>
      <c r="P137" s="267" t="s">
        <v>4502</v>
      </c>
      <c r="Q137" s="202"/>
      <c r="R137" s="202"/>
      <c r="S137" s="229"/>
    </row>
    <row r="138" spans="1:19" ht="22.5" customHeight="1">
      <c r="B138" s="224" t="s">
        <v>103</v>
      </c>
      <c r="C138" s="107" t="s">
        <v>1163</v>
      </c>
      <c r="D138" s="99">
        <v>1</v>
      </c>
      <c r="E138" s="99">
        <v>2</v>
      </c>
      <c r="F138" s="99"/>
      <c r="G138" s="214" t="s">
        <v>1114</v>
      </c>
      <c r="H138" s="99">
        <v>130</v>
      </c>
      <c r="I138" s="99">
        <v>1</v>
      </c>
      <c r="J138" s="13"/>
      <c r="K138" s="13"/>
      <c r="L138" s="13"/>
      <c r="M138" s="13"/>
      <c r="N138" s="15"/>
      <c r="O138" s="230" t="s">
        <v>133</v>
      </c>
      <c r="P138" s="267" t="s">
        <v>4784</v>
      </c>
      <c r="Q138" s="202"/>
      <c r="R138" s="202"/>
      <c r="S138" s="229"/>
    </row>
    <row r="139" spans="1:19" ht="22.5" customHeight="1">
      <c r="A139" s="99" t="s">
        <v>30</v>
      </c>
      <c r="B139" s="224" t="s">
        <v>103</v>
      </c>
      <c r="C139" s="107" t="s">
        <v>10947</v>
      </c>
      <c r="D139" s="99">
        <v>4</v>
      </c>
      <c r="E139" s="99">
        <v>4</v>
      </c>
      <c r="F139" s="99"/>
      <c r="G139" s="214" t="s">
        <v>10948</v>
      </c>
      <c r="H139" s="99">
        <v>130</v>
      </c>
      <c r="I139" s="175">
        <v>2</v>
      </c>
      <c r="J139" s="12"/>
      <c r="K139" s="12"/>
      <c r="L139" s="12"/>
      <c r="M139" s="12"/>
      <c r="N139" s="12"/>
      <c r="O139" s="230" t="s">
        <v>4785</v>
      </c>
      <c r="P139" s="267" t="s">
        <v>4743</v>
      </c>
      <c r="Q139" s="202"/>
      <c r="R139" s="202"/>
      <c r="S139" s="229"/>
    </row>
    <row r="140" spans="1:19" ht="22.5" customHeight="1">
      <c r="B140" s="224" t="s">
        <v>103</v>
      </c>
      <c r="C140" s="107" t="s">
        <v>10949</v>
      </c>
      <c r="D140" s="99">
        <v>4</v>
      </c>
      <c r="E140" s="99">
        <v>4</v>
      </c>
      <c r="F140" s="99">
        <v>4</v>
      </c>
      <c r="G140" s="214" t="s">
        <v>10950</v>
      </c>
      <c r="H140" s="99">
        <v>120</v>
      </c>
      <c r="I140" s="99">
        <v>1</v>
      </c>
      <c r="J140" s="13"/>
      <c r="K140" s="13"/>
      <c r="L140" s="13"/>
      <c r="M140" s="13"/>
      <c r="N140" s="13"/>
      <c r="O140" s="230" t="s">
        <v>4723</v>
      </c>
      <c r="P140" s="267" t="s">
        <v>127</v>
      </c>
      <c r="Q140" s="202"/>
      <c r="R140" s="202"/>
      <c r="S140" s="229"/>
    </row>
    <row r="141" spans="1:19" ht="22.5" customHeight="1">
      <c r="B141" s="224" t="s">
        <v>103</v>
      </c>
      <c r="C141" s="107" t="s">
        <v>1164</v>
      </c>
      <c r="D141" s="99">
        <v>3</v>
      </c>
      <c r="E141" s="99">
        <v>3</v>
      </c>
      <c r="F141" s="99"/>
      <c r="G141" s="214" t="s">
        <v>1165</v>
      </c>
      <c r="H141" s="99">
        <v>120</v>
      </c>
      <c r="I141" s="175">
        <v>1</v>
      </c>
      <c r="J141" s="12"/>
      <c r="K141" s="12"/>
      <c r="L141" s="12"/>
      <c r="M141" s="12"/>
      <c r="N141" s="12"/>
      <c r="O141" s="230" t="s">
        <v>87</v>
      </c>
      <c r="P141" s="267" t="s">
        <v>4748</v>
      </c>
      <c r="Q141" s="247" t="s">
        <v>127</v>
      </c>
      <c r="R141" s="202"/>
      <c r="S141" s="229"/>
    </row>
    <row r="142" spans="1:19" ht="22.5" customHeight="1">
      <c r="B142" s="224" t="s">
        <v>103</v>
      </c>
      <c r="C142" s="107" t="s">
        <v>11937</v>
      </c>
      <c r="D142" s="99">
        <v>1</v>
      </c>
      <c r="E142" s="99">
        <v>2</v>
      </c>
      <c r="F142" s="99"/>
      <c r="G142" s="214" t="s">
        <v>1166</v>
      </c>
      <c r="H142" s="99">
        <v>120</v>
      </c>
      <c r="I142" s="99">
        <v>2</v>
      </c>
      <c r="J142" s="13"/>
      <c r="K142" s="15"/>
      <c r="L142" s="15"/>
      <c r="M142" s="15"/>
      <c r="N142" s="15"/>
      <c r="O142" s="230" t="s">
        <v>4786</v>
      </c>
      <c r="P142" s="267" t="s">
        <v>4713</v>
      </c>
      <c r="Q142" s="214" t="s">
        <v>1167</v>
      </c>
      <c r="R142" s="202"/>
      <c r="S142" s="234" t="s">
        <v>4787</v>
      </c>
    </row>
    <row r="143" spans="1:19" ht="22.5" customHeight="1">
      <c r="B143" s="224" t="s">
        <v>103</v>
      </c>
      <c r="C143" s="107" t="s">
        <v>1168</v>
      </c>
      <c r="D143" s="99">
        <v>1</v>
      </c>
      <c r="E143" s="99">
        <v>2</v>
      </c>
      <c r="F143" s="99"/>
      <c r="G143" s="214" t="s">
        <v>1167</v>
      </c>
      <c r="H143" s="99">
        <v>120</v>
      </c>
      <c r="I143" s="175">
        <v>1</v>
      </c>
      <c r="J143" s="12"/>
      <c r="K143" s="14"/>
      <c r="L143" s="14"/>
      <c r="M143" s="14"/>
      <c r="N143" s="14"/>
      <c r="O143" s="230" t="s">
        <v>4788</v>
      </c>
      <c r="P143" s="267" t="s">
        <v>4789</v>
      </c>
      <c r="Q143" s="202"/>
      <c r="R143" s="202"/>
      <c r="S143" s="234" t="s">
        <v>4787</v>
      </c>
    </row>
    <row r="144" spans="1:19" ht="22.5" customHeight="1">
      <c r="B144" s="224" t="s">
        <v>103</v>
      </c>
      <c r="C144" s="107" t="s">
        <v>1169</v>
      </c>
      <c r="D144" s="99">
        <v>1</v>
      </c>
      <c r="E144" s="99">
        <v>2</v>
      </c>
      <c r="F144" s="99"/>
      <c r="G144" s="214" t="s">
        <v>1170</v>
      </c>
      <c r="H144" s="99">
        <v>115</v>
      </c>
      <c r="I144" s="99">
        <v>1</v>
      </c>
      <c r="J144" s="13"/>
      <c r="K144" s="13"/>
      <c r="L144" s="13"/>
      <c r="M144" s="13"/>
      <c r="N144" s="15"/>
      <c r="O144" s="230" t="s">
        <v>4790</v>
      </c>
      <c r="P144" s="267" t="s">
        <v>4766</v>
      </c>
      <c r="Q144" s="202"/>
      <c r="R144" s="202"/>
      <c r="S144" s="229"/>
    </row>
    <row r="145" spans="1:19" ht="22.5" customHeight="1">
      <c r="B145" s="224" t="s">
        <v>103</v>
      </c>
      <c r="C145" s="107" t="s">
        <v>10951</v>
      </c>
      <c r="D145" s="99">
        <v>1</v>
      </c>
      <c r="E145" s="99">
        <v>2</v>
      </c>
      <c r="F145" s="99"/>
      <c r="G145" s="214" t="s">
        <v>92</v>
      </c>
      <c r="H145" s="99">
        <v>110</v>
      </c>
      <c r="I145" s="175">
        <v>1</v>
      </c>
      <c r="J145" s="12"/>
      <c r="K145" s="12"/>
      <c r="L145" s="12"/>
      <c r="M145" s="12"/>
      <c r="N145" s="12"/>
      <c r="O145" s="230" t="s">
        <v>4791</v>
      </c>
      <c r="P145" s="267" t="s">
        <v>4015</v>
      </c>
      <c r="Q145" s="202"/>
      <c r="R145" s="202"/>
      <c r="S145" s="292"/>
    </row>
    <row r="146" spans="1:19" ht="22.5" customHeight="1">
      <c r="A146" s="99" t="s">
        <v>27</v>
      </c>
      <c r="B146" s="224" t="s">
        <v>103</v>
      </c>
      <c r="C146" s="107" t="s">
        <v>1171</v>
      </c>
      <c r="D146" s="99">
        <v>1</v>
      </c>
      <c r="E146" s="99">
        <v>2</v>
      </c>
      <c r="F146" s="99"/>
      <c r="G146" s="214" t="s">
        <v>1172</v>
      </c>
      <c r="H146" s="99">
        <v>110</v>
      </c>
      <c r="I146" s="99">
        <v>1</v>
      </c>
      <c r="J146" s="13"/>
      <c r="K146" s="15"/>
      <c r="L146" s="15"/>
      <c r="M146" s="15"/>
      <c r="N146" s="15"/>
      <c r="O146" s="230" t="s">
        <v>3697</v>
      </c>
      <c r="P146" s="267" t="s">
        <v>4010</v>
      </c>
      <c r="Q146" s="202"/>
      <c r="R146" s="202"/>
      <c r="S146" s="292"/>
    </row>
    <row r="147" spans="1:19" ht="22.5" customHeight="1">
      <c r="A147" s="99">
        <v>3</v>
      </c>
      <c r="B147" s="224" t="s">
        <v>103</v>
      </c>
      <c r="C147" s="107" t="s">
        <v>1173</v>
      </c>
      <c r="D147" s="99">
        <v>4</v>
      </c>
      <c r="E147" s="99">
        <v>4</v>
      </c>
      <c r="F147" s="99"/>
      <c r="G147" s="214" t="s">
        <v>10952</v>
      </c>
      <c r="H147" s="99">
        <v>110</v>
      </c>
      <c r="I147" s="175">
        <v>1</v>
      </c>
      <c r="J147" s="12"/>
      <c r="K147" s="12"/>
      <c r="L147" s="12"/>
      <c r="M147" s="12"/>
      <c r="N147" s="12"/>
      <c r="O147" s="230" t="s">
        <v>3689</v>
      </c>
      <c r="P147" s="267" t="s">
        <v>4715</v>
      </c>
      <c r="Q147" s="202"/>
      <c r="R147" s="202"/>
      <c r="S147" s="229"/>
    </row>
    <row r="148" spans="1:19" ht="22.5" customHeight="1">
      <c r="B148" s="224" t="s">
        <v>103</v>
      </c>
      <c r="C148" s="107" t="s">
        <v>1174</v>
      </c>
      <c r="D148" s="99">
        <v>1</v>
      </c>
      <c r="E148" s="99">
        <v>2</v>
      </c>
      <c r="F148" s="99"/>
      <c r="G148" s="214" t="s">
        <v>1175</v>
      </c>
      <c r="H148" s="99">
        <v>110</v>
      </c>
      <c r="I148" s="99">
        <v>1</v>
      </c>
      <c r="J148" s="13"/>
      <c r="K148" s="15"/>
      <c r="L148" s="15"/>
      <c r="M148" s="15"/>
      <c r="N148" s="15"/>
      <c r="O148" s="230" t="s">
        <v>4786</v>
      </c>
      <c r="P148" s="267" t="s">
        <v>4789</v>
      </c>
      <c r="Q148" s="202"/>
      <c r="R148" s="202"/>
      <c r="S148" s="292"/>
    </row>
    <row r="149" spans="1:19" ht="22.5" customHeight="1">
      <c r="B149" s="224" t="s">
        <v>103</v>
      </c>
      <c r="C149" s="107" t="s">
        <v>1176</v>
      </c>
      <c r="D149" s="99">
        <v>1</v>
      </c>
      <c r="E149" s="99">
        <v>2</v>
      </c>
      <c r="F149" s="99"/>
      <c r="G149" s="214" t="s">
        <v>1177</v>
      </c>
      <c r="H149" s="99">
        <v>105</v>
      </c>
      <c r="I149" s="175">
        <v>1</v>
      </c>
      <c r="J149" s="14"/>
      <c r="K149" s="14"/>
      <c r="L149" s="14"/>
      <c r="M149" s="14"/>
      <c r="N149" s="14"/>
      <c r="O149" s="230" t="s">
        <v>133</v>
      </c>
      <c r="P149" s="267" t="s">
        <v>4720</v>
      </c>
      <c r="Q149" s="202"/>
      <c r="R149" s="202"/>
      <c r="S149" s="229"/>
    </row>
    <row r="150" spans="1:19" ht="22.5" customHeight="1">
      <c r="A150" s="99" t="s">
        <v>27</v>
      </c>
      <c r="B150" s="224" t="s">
        <v>103</v>
      </c>
      <c r="C150" s="107" t="s">
        <v>1178</v>
      </c>
      <c r="D150" s="99">
        <v>1</v>
      </c>
      <c r="E150" s="99">
        <v>2</v>
      </c>
      <c r="F150" s="99"/>
      <c r="G150" s="214" t="s">
        <v>1179</v>
      </c>
      <c r="H150" s="99">
        <v>100</v>
      </c>
      <c r="I150" s="99">
        <v>1</v>
      </c>
      <c r="J150" s="13"/>
      <c r="K150" s="13"/>
      <c r="L150" s="13"/>
      <c r="M150" s="13"/>
      <c r="N150" s="15"/>
      <c r="O150" s="230" t="s">
        <v>4722</v>
      </c>
      <c r="P150" s="267" t="s">
        <v>4792</v>
      </c>
      <c r="Q150" s="202"/>
      <c r="R150" s="202"/>
      <c r="S150" s="292"/>
    </row>
    <row r="151" spans="1:19" ht="22.5" customHeight="1">
      <c r="B151" s="224" t="s">
        <v>103</v>
      </c>
      <c r="C151" s="107" t="s">
        <v>10953</v>
      </c>
      <c r="D151" s="99">
        <v>1</v>
      </c>
      <c r="E151" s="99">
        <v>2</v>
      </c>
      <c r="F151" s="99"/>
      <c r="G151" s="214" t="s">
        <v>1180</v>
      </c>
      <c r="H151" s="99">
        <v>100</v>
      </c>
      <c r="I151" s="175">
        <v>1</v>
      </c>
      <c r="J151" s="12"/>
      <c r="K151" s="12"/>
      <c r="L151" s="12"/>
      <c r="M151" s="12"/>
      <c r="N151" s="12"/>
      <c r="O151" s="230" t="s">
        <v>1207</v>
      </c>
      <c r="P151" s="267" t="s">
        <v>4720</v>
      </c>
      <c r="Q151" s="202"/>
      <c r="R151" s="202"/>
      <c r="S151" s="292"/>
    </row>
    <row r="152" spans="1:19" ht="22.5" customHeight="1">
      <c r="B152" s="224" t="s">
        <v>103</v>
      </c>
      <c r="C152" s="107" t="s">
        <v>1181</v>
      </c>
      <c r="D152" s="99">
        <v>1</v>
      </c>
      <c r="E152" s="99">
        <v>2</v>
      </c>
      <c r="F152" s="99"/>
      <c r="G152" s="214" t="s">
        <v>1182</v>
      </c>
      <c r="H152" s="99">
        <v>95</v>
      </c>
      <c r="I152" s="99">
        <v>1</v>
      </c>
      <c r="J152" s="13"/>
      <c r="K152" s="13"/>
      <c r="L152" s="13"/>
      <c r="M152" s="13"/>
      <c r="N152" s="15"/>
      <c r="O152" s="230" t="s">
        <v>130</v>
      </c>
      <c r="P152" s="267" t="s">
        <v>127</v>
      </c>
      <c r="Q152" s="202"/>
      <c r="R152" s="202"/>
      <c r="S152" s="292"/>
    </row>
    <row r="153" spans="1:19" ht="22.5" customHeight="1">
      <c r="B153" s="224" t="s">
        <v>103</v>
      </c>
      <c r="C153" s="107" t="s">
        <v>1183</v>
      </c>
      <c r="D153" s="99">
        <v>2</v>
      </c>
      <c r="E153" s="99">
        <v>2</v>
      </c>
      <c r="F153" s="99"/>
      <c r="G153" s="214" t="s">
        <v>1184</v>
      </c>
      <c r="H153" s="99">
        <v>90</v>
      </c>
      <c r="I153" s="175">
        <v>1</v>
      </c>
      <c r="J153" s="12"/>
      <c r="K153" s="12"/>
      <c r="L153" s="12"/>
      <c r="M153" s="12"/>
      <c r="N153" s="12"/>
      <c r="O153" s="230" t="s">
        <v>4793</v>
      </c>
      <c r="P153" s="267" t="s">
        <v>4040</v>
      </c>
      <c r="Q153" s="247" t="s">
        <v>3686</v>
      </c>
      <c r="R153" s="202"/>
      <c r="S153" s="229"/>
    </row>
    <row r="154" spans="1:19" ht="22.5" customHeight="1">
      <c r="B154" s="224" t="s">
        <v>103</v>
      </c>
      <c r="C154" s="107" t="s">
        <v>10899</v>
      </c>
      <c r="D154" s="99">
        <v>1</v>
      </c>
      <c r="E154" s="99">
        <v>1</v>
      </c>
      <c r="F154" s="99"/>
      <c r="G154" s="214" t="s">
        <v>1185</v>
      </c>
      <c r="H154" s="99">
        <v>80</v>
      </c>
      <c r="I154" s="99">
        <v>1</v>
      </c>
      <c r="J154" s="13"/>
      <c r="K154" s="13"/>
      <c r="L154" s="13"/>
      <c r="M154" s="13"/>
      <c r="N154" s="13"/>
      <c r="O154" s="230" t="s">
        <v>127</v>
      </c>
      <c r="P154" s="267" t="s">
        <v>4015</v>
      </c>
      <c r="Q154" s="202"/>
      <c r="R154" s="202"/>
      <c r="S154" s="292"/>
    </row>
    <row r="155" spans="1:19" ht="22.5" customHeight="1">
      <c r="B155" s="224" t="s">
        <v>103</v>
      </c>
      <c r="C155" s="107" t="s">
        <v>1186</v>
      </c>
      <c r="D155" s="99">
        <v>1</v>
      </c>
      <c r="E155" s="99">
        <v>1</v>
      </c>
      <c r="F155" s="99"/>
      <c r="G155" s="214" t="s">
        <v>1187</v>
      </c>
      <c r="H155" s="99">
        <v>75</v>
      </c>
      <c r="I155" s="175">
        <v>1</v>
      </c>
      <c r="J155" s="12"/>
      <c r="K155" s="12"/>
      <c r="L155" s="12"/>
      <c r="M155" s="12"/>
      <c r="N155" s="14"/>
      <c r="O155" s="230" t="s">
        <v>127</v>
      </c>
      <c r="P155" s="267" t="s">
        <v>4015</v>
      </c>
      <c r="Q155" s="202"/>
      <c r="R155" s="202"/>
      <c r="S155" s="292"/>
    </row>
    <row r="156" spans="1:19" ht="22.5" customHeight="1">
      <c r="B156" s="224" t="s">
        <v>103</v>
      </c>
      <c r="C156" s="107" t="s">
        <v>1188</v>
      </c>
      <c r="D156" s="99">
        <v>2</v>
      </c>
      <c r="E156" s="99">
        <v>2</v>
      </c>
      <c r="F156" s="99"/>
      <c r="G156" s="214" t="s">
        <v>1189</v>
      </c>
      <c r="H156" s="99">
        <v>70</v>
      </c>
      <c r="I156" s="99">
        <v>1</v>
      </c>
      <c r="J156" s="13"/>
      <c r="K156" s="13"/>
      <c r="L156" s="13"/>
      <c r="M156" s="13"/>
      <c r="N156" s="13"/>
      <c r="O156" s="230" t="s">
        <v>3745</v>
      </c>
      <c r="P156" s="267" t="s">
        <v>4713</v>
      </c>
      <c r="Q156" s="247" t="s">
        <v>3697</v>
      </c>
      <c r="R156" s="202"/>
      <c r="S156" s="229"/>
    </row>
    <row r="157" spans="1:19" ht="22.5" customHeight="1">
      <c r="B157" s="224" t="s">
        <v>103</v>
      </c>
      <c r="C157" s="107" t="s">
        <v>1190</v>
      </c>
      <c r="D157" s="99">
        <v>2</v>
      </c>
      <c r="E157" s="99">
        <v>2</v>
      </c>
      <c r="F157" s="99"/>
      <c r="G157" s="214" t="s">
        <v>1189</v>
      </c>
      <c r="H157" s="99">
        <v>70</v>
      </c>
      <c r="I157" s="175">
        <v>1</v>
      </c>
      <c r="J157" s="12"/>
      <c r="K157" s="12"/>
      <c r="L157" s="12"/>
      <c r="M157" s="12"/>
      <c r="N157" s="12"/>
      <c r="O157" s="230" t="s">
        <v>4794</v>
      </c>
      <c r="P157" s="267" t="s">
        <v>4015</v>
      </c>
      <c r="Q157" s="247" t="s">
        <v>130</v>
      </c>
      <c r="R157" s="202"/>
      <c r="S157" s="292"/>
    </row>
    <row r="158" spans="1:19" ht="22.5" customHeight="1">
      <c r="B158" s="224" t="s">
        <v>103</v>
      </c>
      <c r="C158" s="107" t="s">
        <v>1191</v>
      </c>
      <c r="D158" s="99">
        <v>1</v>
      </c>
      <c r="E158" s="99">
        <v>1</v>
      </c>
      <c r="F158" s="99"/>
      <c r="G158" s="214" t="s">
        <v>1192</v>
      </c>
      <c r="H158" s="99">
        <v>65</v>
      </c>
      <c r="I158" s="99">
        <v>1</v>
      </c>
      <c r="J158" s="13"/>
      <c r="K158" s="13"/>
      <c r="L158" s="13"/>
      <c r="M158" s="13"/>
      <c r="N158" s="15"/>
      <c r="O158" s="230" t="s">
        <v>4795</v>
      </c>
      <c r="P158" s="267" t="s">
        <v>4796</v>
      </c>
      <c r="Q158" s="202"/>
      <c r="R158" s="202"/>
      <c r="S158" s="229"/>
    </row>
    <row r="159" spans="1:19" ht="22.5" customHeight="1">
      <c r="B159" s="224" t="s">
        <v>103</v>
      </c>
      <c r="C159" s="107" t="s">
        <v>1193</v>
      </c>
      <c r="D159" s="99">
        <v>1</v>
      </c>
      <c r="E159" s="99">
        <v>1</v>
      </c>
      <c r="F159" s="99"/>
      <c r="G159" s="214" t="s">
        <v>1194</v>
      </c>
      <c r="H159" s="99">
        <v>60</v>
      </c>
      <c r="I159" s="175">
        <v>1</v>
      </c>
      <c r="J159" s="12"/>
      <c r="K159" s="12"/>
      <c r="L159" s="12"/>
      <c r="M159" s="12"/>
      <c r="N159" s="14"/>
      <c r="O159" s="230" t="s">
        <v>4795</v>
      </c>
      <c r="P159" s="267" t="s">
        <v>4797</v>
      </c>
      <c r="Q159" s="202"/>
      <c r="R159" s="202"/>
      <c r="S159" s="292"/>
    </row>
    <row r="160" spans="1:19" s="5" customFormat="1" ht="22.5" customHeight="1">
      <c r="A160" s="99"/>
      <c r="B160" s="224" t="s">
        <v>103</v>
      </c>
      <c r="C160" s="107" t="s">
        <v>1195</v>
      </c>
      <c r="D160" s="99">
        <v>1</v>
      </c>
      <c r="E160" s="99">
        <v>1</v>
      </c>
      <c r="F160" s="99"/>
      <c r="G160" s="214" t="s">
        <v>1196</v>
      </c>
      <c r="H160" s="99">
        <v>60</v>
      </c>
      <c r="I160" s="99">
        <v>1</v>
      </c>
      <c r="J160" s="13"/>
      <c r="K160" s="13"/>
      <c r="L160" s="13"/>
      <c r="M160" s="13"/>
      <c r="N160" s="15"/>
      <c r="O160" s="230" t="s">
        <v>4798</v>
      </c>
      <c r="P160" s="267" t="s">
        <v>4799</v>
      </c>
      <c r="Q160" s="202"/>
      <c r="R160" s="202"/>
      <c r="S160" s="292"/>
    </row>
    <row r="161" spans="1:19" ht="22.5" customHeight="1">
      <c r="B161" s="224" t="s">
        <v>103</v>
      </c>
      <c r="C161" s="107" t="s">
        <v>1197</v>
      </c>
      <c r="D161" s="99">
        <v>1</v>
      </c>
      <c r="E161" s="99">
        <v>1</v>
      </c>
      <c r="F161" s="99"/>
      <c r="G161" s="214" t="s">
        <v>1198</v>
      </c>
      <c r="H161" s="99">
        <v>50</v>
      </c>
      <c r="I161" s="175">
        <v>1</v>
      </c>
      <c r="J161" s="12"/>
      <c r="K161" s="14"/>
      <c r="L161" s="14"/>
      <c r="M161" s="14"/>
      <c r="N161" s="14"/>
      <c r="O161" s="230" t="s">
        <v>4176</v>
      </c>
      <c r="P161" s="267" t="s">
        <v>4176</v>
      </c>
      <c r="Q161" s="202"/>
      <c r="R161" s="202"/>
      <c r="S161" s="229"/>
    </row>
    <row r="162" spans="1:19" ht="22.5" customHeight="1">
      <c r="B162" s="224" t="s">
        <v>103</v>
      </c>
      <c r="C162" s="107" t="s">
        <v>10900</v>
      </c>
      <c r="D162" s="99">
        <v>1</v>
      </c>
      <c r="E162" s="99">
        <v>1</v>
      </c>
      <c r="F162" s="99"/>
      <c r="G162" s="214" t="s">
        <v>1199</v>
      </c>
      <c r="H162" s="99">
        <v>40</v>
      </c>
      <c r="I162" s="99">
        <v>1</v>
      </c>
      <c r="J162" s="13"/>
      <c r="K162" s="13"/>
      <c r="L162" s="13"/>
      <c r="M162" s="13"/>
      <c r="N162" s="13"/>
      <c r="O162" s="230" t="s">
        <v>1208</v>
      </c>
      <c r="P162" s="267" t="s">
        <v>4800</v>
      </c>
      <c r="Q162" s="202"/>
      <c r="R162" s="202"/>
      <c r="S162" s="229"/>
    </row>
    <row r="163" spans="1:19" ht="22.5" customHeight="1">
      <c r="B163" s="224" t="s">
        <v>103</v>
      </c>
      <c r="C163" s="107" t="s">
        <v>1200</v>
      </c>
      <c r="D163" s="99">
        <v>1</v>
      </c>
      <c r="E163" s="99">
        <v>1</v>
      </c>
      <c r="F163" s="99"/>
      <c r="G163" s="214" t="s">
        <v>1199</v>
      </c>
      <c r="H163" s="99">
        <v>40</v>
      </c>
      <c r="I163" s="175">
        <v>1</v>
      </c>
      <c r="J163" s="12"/>
      <c r="K163" s="12"/>
      <c r="L163" s="12"/>
      <c r="M163" s="12"/>
      <c r="N163" s="12"/>
      <c r="O163" s="230" t="s">
        <v>4800</v>
      </c>
      <c r="P163" s="267" t="s">
        <v>127</v>
      </c>
      <c r="Q163" s="247" t="s">
        <v>7375</v>
      </c>
      <c r="R163" s="202"/>
      <c r="S163" s="229"/>
    </row>
    <row r="164" spans="1:19" ht="22.5" customHeight="1">
      <c r="B164" s="224" t="s">
        <v>103</v>
      </c>
      <c r="C164" s="107" t="s">
        <v>1201</v>
      </c>
      <c r="D164" s="99">
        <v>2</v>
      </c>
      <c r="E164" s="99">
        <v>2</v>
      </c>
      <c r="F164" s="99"/>
      <c r="G164" s="214" t="s">
        <v>1202</v>
      </c>
      <c r="H164" s="99">
        <v>26</v>
      </c>
      <c r="I164" s="99">
        <v>1</v>
      </c>
      <c r="J164" s="13"/>
      <c r="K164" s="13"/>
      <c r="L164" s="13"/>
      <c r="M164" s="13"/>
      <c r="N164" s="13"/>
      <c r="O164" s="230" t="s">
        <v>1209</v>
      </c>
      <c r="P164" s="267" t="s">
        <v>1203</v>
      </c>
      <c r="Q164" s="247" t="s">
        <v>7376</v>
      </c>
      <c r="R164" s="202"/>
      <c r="S164" s="229"/>
    </row>
    <row r="165" spans="1:19" ht="22.5" customHeight="1">
      <c r="A165" s="99" t="s">
        <v>145</v>
      </c>
      <c r="B165" s="166"/>
      <c r="C165" s="183">
        <f>SUBTOTAL(103,美術品[美術品])</f>
        <v>163</v>
      </c>
      <c r="D165" s="166"/>
      <c r="E165" s="166"/>
      <c r="F165" s="166"/>
      <c r="G165" s="290"/>
      <c r="H165" s="166"/>
      <c r="I165" s="166"/>
      <c r="J165" s="72">
        <f>SUBTOTAL(103,美術品[þ])</f>
        <v>0</v>
      </c>
      <c r="K165" s="72">
        <f>SUBTOTAL(103,美術品[2])</f>
        <v>0</v>
      </c>
      <c r="L165" s="72">
        <f>SUBTOTAL(103,美術品[3])</f>
        <v>0</v>
      </c>
      <c r="M165" s="72">
        <f>SUBTOTAL(103,美術品[4])</f>
        <v>0</v>
      </c>
      <c r="N165" s="77">
        <f>SUBTOTAL(103,美術品[5])</f>
        <v>0</v>
      </c>
      <c r="O165" s="170"/>
      <c r="P165" s="170"/>
      <c r="Q165" s="170"/>
      <c r="R165" s="170"/>
      <c r="S165" s="166"/>
    </row>
  </sheetData>
  <sheetProtection insertColumns="0" insertRows="0" deleteColumns="0" deleteRows="0" sort="0" autoFilter="0"/>
  <protectedRanges>
    <protectedRange sqref="A1:S164" name="美術"/>
  </protectedRanges>
  <phoneticPr fontId="1" type="noConversion"/>
  <conditionalFormatting sqref="C2:C164">
    <cfRule type="expression" dxfId="751" priority="24">
      <formula>IF(COUNTIF($J2:$N2,"þ")&gt;=5,1,0)</formula>
    </cfRule>
  </conditionalFormatting>
  <conditionalFormatting sqref="G2:G164">
    <cfRule type="expression" dxfId="750" priority="18">
      <formula>IF(COUNTIF($J2:$N2,"þ")&gt;=5,1,0)</formula>
    </cfRule>
  </conditionalFormatting>
  <hyperlinks>
    <hyperlink ref="S20" r:id="rId1" display="特洛伊戰爭系列1" xr:uid="{00000000-0004-0000-0500-000000000000}"/>
    <hyperlink ref="S34" r:id="rId2" display="畫家之王1" xr:uid="{00000000-0004-0000-0500-000001000000}"/>
    <hyperlink ref="S19" r:id="rId3" display="蒙娜麗莎系列6" xr:uid="{00000000-0004-0000-0500-000002000000}"/>
    <hyperlink ref="S67" r:id="rId4" display="蒙娜麗莎系列1" xr:uid="{00000000-0004-0000-0500-000003000000}"/>
    <hyperlink ref="S142" r:id="rId5" display="天馬與女神系列2" xr:uid="{00000000-0004-0000-0500-000004000000}"/>
    <hyperlink ref="S143" r:id="rId6" display="天馬與女神系列2" xr:uid="{00000000-0004-0000-0500-000005000000}"/>
    <hyperlink ref="S55" r:id="rId7" display="沉睡森林的公主系列4" xr:uid="{00000000-0004-0000-0500-000006000000}"/>
    <hyperlink ref="S25" r:id="rId8" display="弗蘭德斯的狗系列3" xr:uid="{00000000-0004-0000-0500-000007000000}"/>
    <hyperlink ref="S77" r:id="rId9" display="象系列6" xr:uid="{00000000-0004-0000-0500-000008000000}"/>
    <hyperlink ref="S26" r:id="rId10" display="特洛伊戰爭系列1" xr:uid="{00000000-0004-0000-0500-000009000000}"/>
    <hyperlink ref="S30" r:id="rId11" display="特洛伊戰爭系列1" xr:uid="{00000000-0004-0000-0500-00000A000000}"/>
    <hyperlink ref="S24" r:id="rId12" display="蒙娜麗莎系列6" xr:uid="{00000000-0004-0000-0500-00000B000000}"/>
    <hyperlink ref="S69" r:id="rId13" display="蒙娜麗莎系列6" xr:uid="{00000000-0004-0000-0500-00000C000000}"/>
    <hyperlink ref="S97" r:id="rId14" display="蒙娜麗莎系列6" xr:uid="{00000000-0004-0000-0500-00000D000000}"/>
    <hyperlink ref="S35" r:id="rId15" display="畫家之王1" xr:uid="{00000000-0004-0000-0500-00000E000000}"/>
    <hyperlink ref="Q93" r:id="rId16" location="級別3" xr:uid="{00000000-0004-0000-0500-000082000000}"/>
    <hyperlink ref="Q6" r:id="rId17" xr:uid="{00000000-0004-0000-0500-0000D1000000}"/>
    <hyperlink ref="Q131" r:id="rId18" display="變色寶石的礦脈的地圖" xr:uid="{00000000-0004-0000-0500-0000DD000000}"/>
    <hyperlink ref="G131" r:id="rId19" xr:uid="{00000000-0004-0000-0500-0000DE000000}"/>
    <hyperlink ref="G134" r:id="rId20" location="級別5" xr:uid="{D4925415-7DE7-4FB4-92C9-945AF66973D9}"/>
    <hyperlink ref="Q134" r:id="rId21" location="級別5" xr:uid="{EED1919F-0569-4126-86C2-9402DB495691}"/>
    <hyperlink ref="G28" r:id="rId22" display="http://gvo.cbo.com.tw/adv_missionDetail.aspx?MID=5620" xr:uid="{F464FE5F-926F-4269-A3AB-BACC79E31DD9}"/>
    <hyperlink ref="G17" r:id="rId23" display="http://wiki2.gamer.com.tw/wiki.php?n=7501%3A%E8%BF%B7%E6%83%91%E7%B1%B3%E6%B4%9B%E5%B3%B6%E7%9A%84%E5%A5%B3%E7%A5%9E&amp;ss=7501" xr:uid="{32189B1A-AECE-4FA1-B836-3A2B0B7A9372}"/>
    <hyperlink ref="G18" r:id="rId24" display="http://wiki2.gamer.com.tw/wiki.php?n=7501%3A%E5%AD%95%E8%82%B2%E9%A2%A8%E4%B9%8B%E8%BB%80%E9%AB%94&amp;ss=7501" xr:uid="{7E636757-C460-414C-B03E-42F19A75B8E4}"/>
    <hyperlink ref="G20" r:id="rId25" display="http://wiki2.gamer.com.tw/wiki.php?n=7501%3A%E9%87%8D%E7%8F%BE%E7%89%B9%E6%B4%9B%E4%BC%8A%E6%88%B0%E7%88%AD&amp;ss=7501" xr:uid="{DAA08DA8-A316-4419-9E28-B886C08DB87F}"/>
    <hyperlink ref="G19" r:id="rId26" display="http://wiki2.gamer.com.tw/wiki.php?n=7501%3A%E9%81%94%E6%96%87%E8%A5%BF%3D%E5%AF%86%E7%A2%BC&amp;ss=7501" xr:uid="{E5CD7863-9EB0-43CC-9E2B-63D8D84D8499}"/>
    <hyperlink ref="G21" r:id="rId27" display="http://wiki2.gamer.com.tw/wiki.php?n=7501%3A%E8%A2%AB%E7%9B%9C%E7%9A%84%E9%87%91%E5%B7%A5%E8%97%9D%E9%9B%95%E5%88%BB&amp;ss=7501" xr:uid="{16A8A1AB-6FE5-4237-8AEA-773489EB2014}"/>
    <hyperlink ref="G22" r:id="rId28" display="http://wiki2.gamer.com.tw/wiki.php?n=7501%3A%E6%9F%93%E8%A1%80%E7%9A%84%E5%BB%BA%E5%9C%8B%E8%80%85&amp;ss=7501" xr:uid="{126114DF-F19F-4EDB-8822-B986BE62F44D}"/>
    <hyperlink ref="G23" r:id="rId29" display="http://wiki2.gamer.com.tw/wiki.php?n=7501%3A%E6%98%AF%E8%97%9D%E8%A1%93%E9%82%84%E6%98%AF%E7%95%B0%E7%AB%AF%E5%91%A2%EF%BC%9F&amp;ss=7501" xr:uid="{7C4D77D2-895C-4C37-B352-0ACBC609EA91}"/>
    <hyperlink ref="G24" r:id="rId30" display="http://wiki2.gamer.com.tw/wiki.php?n=7501%3A%E9%81%94%E6%96%87%E8%A5%BF%E7%9A%84%E7%9C%9F%E8%B7%A1&amp;ss=7501" xr:uid="{5BDAB703-95BD-42DB-A837-F887E18689C8}"/>
    <hyperlink ref="G26" r:id="rId31" display="http://wiki2.gamer.com.tw/wiki.php?n=7501%3A%E5%A4%B1%E5%8E%BB%E7%9A%84%E5%8F%B3%E6%89%8B%E8%87%82&amp;ss=7501" xr:uid="{24DC7D57-1ED5-446A-A0B9-5207870DEE1F}"/>
    <hyperlink ref="G27" r:id="rId32" display="http://wiki2.gamer.com.tw/wiki.php?n=7501%3A%E4%BD%88%E6%BB%BF%E5%A4%A9%E4%BA%95%E7%9A%84%E7%B9%AA%E7%95%AB&amp;ss=7501" xr:uid="{AE4D611A-75E3-42A0-976E-C7BB32CC3229}"/>
    <hyperlink ref="G25" r:id="rId33" xr:uid="{569314FF-6533-4406-9951-37AA8C49624B}"/>
    <hyperlink ref="G30" r:id="rId34" display="http://wiki2.gamer.com.tw/wiki.php?n=7501%3A%E7%89%B9%E6%B4%9B%E4%BC%8A%E6%88%B0%E7%88%AD%E7%9A%84%E4%BE%86%E9%BE%8D%E5%8E%BB%E8%84%88&amp;ss=7501" xr:uid="{7D63B81D-8C3A-4B46-8B3A-CF823C197063}"/>
    <hyperlink ref="G31" r:id="rId35" display="http://wiki2.gamer.com.tw/wiki.php?n=7501%3A%E8%B2%9D%E5%8A%A0%E8%92%99%E7%9A%84%E9%81%BA%E7%89%A9&amp;ss=7501" xr:uid="{B29F235D-A6D4-4512-B38D-92707CAFDF86}"/>
    <hyperlink ref="G34" r:id="rId36" display="http://wiki2.gamer.com.tw/wiki.php?n=7501%3A%E5%85%B7%E6%9C%89%E7%A4%BE%E4%BA%A4%E8%83%BD%E5%8A%9B%E7%9A%84%E7%95%AB%E5%AE%B6&amp;ss=7501" xr:uid="{9762C5A3-90A6-4352-9228-2EF19AEC8A64}"/>
    <hyperlink ref="G35" r:id="rId37" display="http://wiki2.gamer.com.tw/wiki.php?n=7501%3A%E6%97%A2%E6%98%AF%E7%8E%8B%E6%97%8F%E7%95%AB%E5%AE%B6%E4%B9%9F%E6%98%AF%E7%95%AB%E5%AE%B6%E4%B9%8B%E7%8E%8B&amp;ss=7501" xr:uid="{59A246C5-E23E-4F80-BEE7-AB74858BB964}"/>
    <hyperlink ref="G39" r:id="rId38" display="http://wiki2.gamer.com.tw/wiki.php?n=7501%3A%E5%85%A5%E7%9D%A1%E7%9A%84%E5%A5%B3%E7%A5%9E&amp;ss=7501" xr:uid="{A9B35ACA-BF7A-4DCB-9D6A-AA11AE4CE258}"/>
    <hyperlink ref="G38" r:id="rId39" display="http://wiki2.gamer.com.tw/wiki.php?n=7501%3A%E7%BE%8E%E7%9A%84%E6%A8%99%E6%BA%96&amp;ss=7501" xr:uid="{8D4F97AE-3AD4-4D0A-9A20-A20EDDCF3A26}"/>
    <hyperlink ref="G37" r:id="rId40" display="http://wiki2.gamer.com.tw/wiki.php?n=7501%3A%E4%B8%8D%E7%B4%B0%E9%95%B7%E7%9A%84%E7%95%AB&amp;ss=7501" xr:uid="{D441FF88-90BF-46A5-8785-5EC8D6316868}"/>
    <hyperlink ref="G40" r:id="rId41" display="http://wiki2.gamer.com.tw/wiki.php?n=7501%3A%E6%B3%A2%E6%8F%90%E5%88%87%E5%88%A9%E7%9A%84%E5%82%91%E4%BD%9C&amp;ss=7501" xr:uid="{544EC188-1AA4-4BAE-A0DC-46AA4C6C8410}"/>
    <hyperlink ref="G41" r:id="rId42" display="http://wiki2.gamer.com.tw/wiki.php?n=7501%3A%E5%8F%A4%E4%BB%A3%E8%8B%B1%E9%9B%84%E7%9A%84%E5%B7%A8%E5%83%8F&amp;ss=7501" xr:uid="{F9B5393E-B289-4B8D-B4EE-AB0B0897F5D6}"/>
    <hyperlink ref="G43" r:id="rId43" xr:uid="{5C9F13D2-ED89-455E-9B3C-4C581EE23EB4}"/>
    <hyperlink ref="G45" r:id="rId44" display="http://wiki2.gamer.com.tw/wiki.php?n=7501%3A%E6%A0%A9%E6%A0%A9%E5%A6%82%E7%94%9F%E7%9A%84%E9%9B%95%E5%83%8F&amp;ss=7501" xr:uid="{85E93791-2BE8-4FCD-AE77-CCF561FAAC41}"/>
    <hyperlink ref="G32" r:id="rId45" xr:uid="{218801AD-3AF9-494E-9BAD-97DCCA6DABA4}"/>
    <hyperlink ref="G44" r:id="rId46" xr:uid="{51686176-C7F3-41C3-BD3F-BCD20F08B6AD}"/>
    <hyperlink ref="G42" r:id="rId47" xr:uid="{012875C6-176D-497A-8E96-A11389F5456B}"/>
    <hyperlink ref="G33" r:id="rId48" display="http://wiki2.gamer.com.tw/wiki.php?n=7501:%E5%A3%BA%E7%9A%84%E7%9C%9F%E9%9D%A2%E7%9B%AE" xr:uid="{CFF5E513-BAF8-4712-8E2D-77842ACDCC0F}"/>
    <hyperlink ref="G36" r:id="rId49" display="https://wiki2.gamer.com.tw/wiki.php?n=7501%3A%E7%89%9B%E6%80%AA%E7%9A%84%E6%95%85%E4%BA%8B&amp;ss=7501" xr:uid="{755073C6-189F-42C2-82A9-7E2A6E59EAB7}"/>
    <hyperlink ref="Q17" r:id="rId50" display="http://wiki2.gamer.com.tw/wiki.php?n=7501%3A%E9%87%8D%E7%8F%BE%E7%89%B9%E6%B4%9B%E4%BC%8A%E6%88%B0%E7%88%AD&amp;ss=7501" xr:uid="{7F64FDAE-96CA-42EA-B348-04ACA4701C73}"/>
    <hyperlink ref="R17" r:id="rId51" display="http://wiki2.gamer.com.tw/wiki.php?n=7501%3A%E5%AD%95%E8%82%B2%E9%A2%A8%E4%B9%8B%E8%BB%80%E9%AB%94&amp;ss=7501" xr:uid="{C4F13928-7F94-425E-BD59-079AF1F90845}"/>
    <hyperlink ref="Q18" r:id="rId52" display="http://wiki2.gamer.com.tw/wiki.php?n=7501%3A%E7%89%B9%E6%B4%9B%E4%BC%8A&amp;ss=7501" xr:uid="{653BCCC9-38CF-43B0-B4BF-9C8623E55ACB}"/>
    <hyperlink ref="Q19" r:id="rId53" xr:uid="{6B5E9844-41EE-430E-84BE-8955A426ADAC}"/>
    <hyperlink ref="Q20" r:id="rId54" display="http://wiki2.gamer.com.tw/wiki.php?n=7501%3A%E5%A4%B1%E5%8E%BB%E7%9A%84%E5%8F%B3%E6%89%8B%E8%87%82&amp;ss=7501" xr:uid="{F135BD3C-877F-4072-98A0-9D2EA2C702B1}"/>
    <hyperlink ref="Q21" r:id="rId55" display="http://wiki2.gamer.com.tw/wiki.php?n=7501%3A%E5%9F%8B%E6%B2%92%E7%9A%84%E7%BE%85%E9%A6%AC%E9%81%BA%E8%B7%A1&amp;ss=7501" xr:uid="{BA21141E-80A5-49FC-BF3D-9FAD76BBBAF4}"/>
    <hyperlink ref="Q23" r:id="rId56" display="http://wiki2.gamer.com.tw/wiki.php?n=7501%3A%E4%BD%88%E6%BB%BF%E5%A4%A9%E4%BA%95%E7%9A%84%E7%B9%AA%E7%95%AB&amp;ss=7501" xr:uid="{FC7D1534-3395-48C5-8CD9-B45CB50E429A}"/>
    <hyperlink ref="Q24" r:id="rId57" display="http://wiki2.gamer.com.tw/wiki.php?n=7501%3A%E9%81%94%E6%96%87%E8%A5%BF%E7%9A%84%E7%A5%AD%E5%A3%87%E7%95%AB&amp;ss=7501" xr:uid="{259204E5-4DEE-4FBB-B86E-88AFA42A6272}"/>
    <hyperlink ref="Q25" r:id="rId58" xr:uid="{AD524631-67B6-4EE1-BBA6-5EBE40B85EE5}"/>
    <hyperlink ref="Q26" r:id="rId59" display="http://wiki2.gamer.com.tw/wiki.php?n=7501%3A%E7%89%B9%E6%B4%9B%E4%BC%8A%E6%88%B0%E7%88%AD%E7%9A%84%E4%BE%86%E9%BE%8D%E5%8E%BB%E8%84%88&amp;ss=7501" xr:uid="{0A45C2FF-B435-409D-915B-61ACEE439204}"/>
    <hyperlink ref="Q32" r:id="rId60" xr:uid="{7B6FC725-2499-42D6-99B9-338860E784DC}"/>
    <hyperlink ref="Q35" r:id="rId61" display="http://wiki2.gamer.com.tw/wiki.php?n=7501%3A%E5%85%B7%E6%9C%89%E7%A4%BE%E4%BA%A4%E8%83%BD%E5%8A%9B%E7%9A%84%E7%95%AB%E5%AE%B6&amp;ss=7501" xr:uid="{EE80E5AE-093C-40BE-A2EE-C801929458A9}"/>
    <hyperlink ref="Q37" r:id="rId62" display="http://wiki2.gamer.com.tw/wiki.php?n=7501%3A%E8%88%87%E7%9C%BE%E4%B8%8D%E5%90%8C%E7%9A%84%E5%AE%97%E6%95%99%E7%95%AB&amp;ss=7501" xr:uid="{D9633901-9C1A-4B37-B8CA-8E26504F6773}"/>
    <hyperlink ref="R37" r:id="rId63" location="級別7" display="http://wiki2.gamer.com.tw/wiki.php?n=7501%3A%E7%BE%8E%E8%A1%93%E5%9C%B0%E5%9C%96 - 級別7" xr:uid="{4893BD55-8E5E-43CF-8B9C-2CFD2B00D1A3}"/>
    <hyperlink ref="Q39" r:id="rId64" display="http://wiki2.gamer.com.tw/wiki.php?n=7501%3A%E7%BE%8E%E7%9A%84%E6%A8%99%E6%BA%96&amp;ss=7501" xr:uid="{DF51D10B-28B4-450D-BA74-CF085ADB5DEC}"/>
    <hyperlink ref="Q40" r:id="rId65" display="http://wiki2.gamer.com.tw/wiki.php?n=7501%3A%E8%AA%95%E7%94%9F%E8%87%AA%E5%A4%A7%E6%B5%B7%E7%9A%84%E5%A5%B3%E7%A5%9E&amp;ss=7501" xr:uid="{FF2B6843-DC88-47A5-B43B-DF5DE562E1CD}"/>
    <hyperlink ref="Q36" r:id="rId66" display="http://wiki2.gamer.com.tw/wiki.php?n=7501%3A%E5%85%8B%E9%87%8C%E7%89%B9%E5%B3%B6%E7%9A%84%E5%82%B3%E8%AA%AA&amp;ss=7501" xr:uid="{1AA7C783-F8C7-4E72-BF34-25832C4C1EC3}"/>
    <hyperlink ref="Q44" r:id="rId67" xr:uid="{478606B1-D169-45CA-B159-460B1FE14B83}"/>
    <hyperlink ref="R44" r:id="rId68" xr:uid="{4DD4A80C-B201-4C9B-88F4-A4FE0558D1E8}"/>
    <hyperlink ref="Q45" r:id="rId69" display="http://wiki2.gamer.com.tw/wiki.php?n=7501%3A%E6%9C%AA%E7%AB%9F%E7%9A%84%E5%A4%A2&amp;ss=7501" xr:uid="{41AEEC4E-E2BA-4DE2-849E-104EC2BA4778}"/>
    <hyperlink ref="G46" r:id="rId70" display="http://wiki2.gamer.com.tw/wiki.php?n=7501%3A%E7%95%AB%E5%95%86%E6%89%80%E4%BD%9C%E7%9A%84%E7%95%AB&amp;ss=7501" xr:uid="{D92583B2-C49D-4175-B0CE-FA772828F84B}"/>
    <hyperlink ref="G47" r:id="rId71" display="http://wiki2.gamer.com.tw/wiki.php?n=7501%3A%E6%88%90%E5%90%8D%E4%BD%9C&amp;ss=7501" xr:uid="{63FC0654-9D59-41C4-8936-3E0E55C66F89}"/>
    <hyperlink ref="G49" r:id="rId72" display="http://wiki2.gamer.com.tw/wiki.php?n=7501%3A%E5%B7%A5%E5%8C%A0%E6%84%9B%E5%A5%BD%E7%9A%84%E8%A3%9D%E9%A3%BE%E5%93%81&amp;ss=7501" xr:uid="{4D3D4556-CA7B-41D6-9857-C8FAA9E476A7}"/>
    <hyperlink ref="G51" r:id="rId73" display="http://wiki2.gamer.com.tw/wiki.php?n=7501%3A%E5%90%89%E5%A5%A7%E5%96%AC%E5%B0%BC%E4%B9%8B%E6%9C%B1%E8%92%82%E6%96%AF&amp;ss=7501" xr:uid="{B170C098-EC67-4F81-B38A-70D5353C4B2A}"/>
    <hyperlink ref="G54" r:id="rId74" xr:uid="{6D9F5D0D-49F1-4EAB-A217-53C2939D6693}"/>
    <hyperlink ref="G55" r:id="rId75" display="http://wiki2.gamer.com.tw/wiki.php?n=7501%3A%E6%AD%90%E7%BE%85%E6%8B%89%E5%85%AC%E4%B8%BB%E7%9A%84%E9%A0%AD%E9%A3%BE&amp;ss=7501" xr:uid="{EC50C5A6-0B46-414B-B05B-BE1157F4F467}"/>
    <hyperlink ref="G56" r:id="rId76" display="http://wiki2.gamer.com.tw/wiki.php?n=7501%3A%E7%B1%B3%E9%96%8B%E6%9C%97%E5%9F%BA%E7%BE%85%E7%9A%84%E7%95%AB&amp;ss=7501" xr:uid="{9234207A-3EB7-4483-9CAB-BCD9EE2312D2}"/>
    <hyperlink ref="G59" r:id="rId77" display="http://wiki2.gamer.com.tw/wiki.php?n=7501%3A%E6%9D%9C%E5%8B%92%E4%B9%8B%E6%86%82%E9%AC%B1&amp;ss=7501" xr:uid="{73ED37ED-193F-412C-A37D-BB26ADF098CF}"/>
    <hyperlink ref="G48" r:id="rId78" xr:uid="{928B905B-5BEE-4C30-8CDA-D18F876C8EC2}"/>
    <hyperlink ref="G53" r:id="rId79" xr:uid="{59111ED3-F936-4AB5-8E00-65008536935E}"/>
    <hyperlink ref="G58" r:id="rId80" xr:uid="{2DB7D8EB-AABC-4399-8AAF-6B466ED11F7F}"/>
    <hyperlink ref="G52" r:id="rId81" xr:uid="{6A1D8C9B-F91D-476A-898B-1E84AB5B0DA2}"/>
    <hyperlink ref="G50" r:id="rId82" xr:uid="{F0CE274B-F756-4665-A4C7-8E7ECAA839E7}"/>
    <hyperlink ref="G57" r:id="rId83" display="http://wiki2.gamer.com.tw/wiki.php?n=7501:%E5%BD%97%E6%98%9F%E7%9A%84%E7%B4%80%E9%8C%84" xr:uid="{5A7B58DE-5B3A-4E0D-9DFA-AE29D1C2947D}"/>
    <hyperlink ref="G62" r:id="rId84" display="http://wiki2.gamer.com.tw/wiki.php?n=7501%3A%E6%80%A0%E6%83%B0%E7%9A%84%E4%B8%96%E7%95%8C&amp;ss=7501" xr:uid="{0960B05C-246D-4935-8E26-176992C6E4A8}"/>
    <hyperlink ref="G66" r:id="rId85" display="http://wiki2.gamer.com.tw/wiki.php?n=7501%3A%E6%96%B0%E6%8A%80%E6%B3%95&amp;ss=7501" xr:uid="{78118447-8B1D-4027-8BB9-032D3FFDCAE7}"/>
    <hyperlink ref="G67" r:id="rId86" display="http://wiki2.gamer.com.tw/wiki.php?n=7501%3A%E5%A4%A9%E6%89%8D%E7%9A%84%E9%9D%92%E5%B9%B4%E6%99%82%E4%BB%A3&amp;ss=7501" xr:uid="{98ED19E8-1865-4CD4-9E95-6D954FA53EF0}"/>
    <hyperlink ref="G71" r:id="rId87" display="http://wiki2.gamer.com.tw/wiki.php?n=7501%3A%E6%8B%89%E6%96%90%E7%88%BE%E7%9A%84%E8%81%96%E6%AF%8D%E5%AD%90%E7%95%AB&amp;ss=7501" xr:uid="{C604E0CF-4323-4D20-B20C-FCB6EE9B9331}"/>
    <hyperlink ref="G69" r:id="rId88" display="http://wiki2.gamer.com.tw/wiki.php?n=7501%3A%E9%81%94%E6%96%87%E8%A5%BF%E7%9A%84%E7%A5%AD%E5%A3%87%E7%95%AB&amp;ss=7501" xr:uid="{15B33F00-6F3D-4738-B8A5-BD478F5DAAB4}"/>
    <hyperlink ref="G73" r:id="rId89" display="http://wiki2.gamer.com.tw/wiki.php?n=7501%3A%E5%83%85%E6%9C%89%E6%9E%9C%E7%B1%83%E7%9A%84%E7%95%AB&amp;ss=7501" xr:uid="{497CA8DE-F1EA-4ACF-92C5-9271AA548059}"/>
    <hyperlink ref="G63" r:id="rId90" xr:uid="{E1EC4F9E-046A-4B12-BBDA-2F10A3CC2508}"/>
    <hyperlink ref="G64" r:id="rId91" xr:uid="{3C739525-05C8-4446-B0B0-F6E74A5AB588}"/>
    <hyperlink ref="G70" r:id="rId92" xr:uid="{CDDF7767-27E0-4911-A268-AA7735843354}"/>
    <hyperlink ref="G68" r:id="rId93" xr:uid="{17B4F177-B227-40D7-A96D-476B82817763}"/>
    <hyperlink ref="G72" r:id="rId94" location="%E7%BE%8E%E8%A1%93%E6%9B%B8%E5%BA%AB" display="圖：豪華牆壁的地圖(美術6)" xr:uid="{74C876A8-6C00-4A07-A55F-E086EA4B2836}"/>
    <hyperlink ref="G65" r:id="rId95" display="https://wiki2.gamer.com.tw/wiki.php?n=7501%3A%E8%A5%BF%E9%9D%9E%E7%9A%84%E7%B2%BE%E7%BE%8E%E7%B1%83%E5%AD%90&amp;ss=7501" xr:uid="{084E16F0-893B-4888-ACB3-A38570C5831A}"/>
    <hyperlink ref="Q48" r:id="rId96" location="%E7%BE%8E%E8%A1%93%E6%9B%B8%E5%BA%AB" display="圖：風景畫的地圖" xr:uid="{1F9A2CCC-0D52-4771-ACB7-55D7446E2A60}"/>
    <hyperlink ref="Q53" r:id="rId97" xr:uid="{E21DBD6E-1093-43E8-A3C4-0F95F045F70F}"/>
    <hyperlink ref="Q54" r:id="rId98" display="http://wiki2.gamer.com.tw/wiki.php?n=7501%3A%E7%95%AB%E5%95%86%E6%89%80%E4%BD%9C%E7%9A%84%E7%95%AB&amp;ss=7501" xr:uid="{C633DDC3-34DD-4DA4-B984-4374F2D609C5}"/>
    <hyperlink ref="R54" r:id="rId99" display="http://wiki2.gamer.com.tw/wiki.php?n=7501%3A%E6%A0%A9%E6%A0%A9%E5%A6%82%E7%94%9F%E7%9A%84%E9%A2%A8%E6%99%AF&amp;ss=7501" xr:uid="{B1C82997-CD38-404D-95E5-32BAA4FB4B7F}"/>
    <hyperlink ref="Q55" r:id="rId100" xr:uid="{A2A1ED63-0473-4A2D-BD71-D6FA2EB9ADE5}"/>
    <hyperlink ref="Q58" r:id="rId101" xr:uid="{A86F8409-E6E2-490B-89F1-16029EE47A79}"/>
    <hyperlink ref="Q59" r:id="rId102" display="http://wiki2.gamer.com.tw/wiki.php?n=7501%3A%E8%B6%85%E5%87%BA%E5%B8%B8%E4%BA%BA%E7%9A%84%E6%83%B3%E5%83%8F%E5%8A%9B&amp;ss=7501" xr:uid="{DAE0A5A4-85B9-4915-B1D1-1FC68611714B}"/>
    <hyperlink ref="Q63" r:id="rId103" xr:uid="{053AE4BB-7DB8-49C9-AC7B-A59C8BADF9E2}"/>
    <hyperlink ref="Q69" r:id="rId104" display="http://wiki2.gamer.com.tw/wiki.php?n=7501%3A%E6%A7%8B%E5%9C%96%E5%A5%87%E7%89%B9%E7%9A%84%E8%81%96%E6%AF%8D%E5%AD%90%E7%95%AB&amp;ss=7501" xr:uid="{E8BFFBF6-C1B6-4695-8553-2E261511D2D0}"/>
    <hyperlink ref="G77" r:id="rId105" display="http://wiki2.gamer.com.tw/wiki.php?n=7501%3A%E5%8D%B0%E5%BA%A6%E7%9A%84%E9%A6%B4%E8%B1%A1%E5%B8%AB&amp;ss=7501" xr:uid="{09C0C320-9949-408B-AFD7-69593D3F328B}"/>
    <hyperlink ref="G80" r:id="rId106" display="http://wiki2.gamer.com.tw/wiki.php?n=7501%3A%E9%81%94%E6%96%87%E8%A5%BF%E7%9A%84%E4%BA%BA%E9%AB%94%E5%9C%96%E5%83%8F&amp;ss=7501" xr:uid="{CFDBABF2-23A3-4C15-BCEF-5DA4C5F37698}"/>
    <hyperlink ref="G81" r:id="rId107" display="http://wiki2.gamer.com.tw/wiki.php?n=7501%3A%E6%89%8B%E6%8B%BF%E6%88%B0%E5%A3%AB%E9%A6%96%E7%B4%9A%E7%9A%84%E7%94%B7%E4%BA%BA&amp;ss=7501" xr:uid="{05A27D5F-59AE-4711-A1FB-D7E228B96321}"/>
    <hyperlink ref="G83" r:id="rId108" display="http://wiki2.gamer.com.tw/wiki.php?n=7501%3A%E6%8B%AF%E6%95%91%E8%81%96%E9%A6%AC%E5%8F%AF%E7%9A%84%E4%BF%A1%E5%BE%92%E4%B9%8B%E7%95%AB&amp;ss=7501" xr:uid="{D78986B9-60FE-40DA-86A8-ABF114D8D5CA}"/>
    <hyperlink ref="G84" r:id="rId109" display="http://wiki2.gamer.com.tw/wiki.php?n=7501%3A%E6%8A%AB%E7%B4%97%E7%9A%84%E5%A4%AB%E4%BA%BA%E8%82%96%E5%83%8F&amp;ss=7501" xr:uid="{EF80678D-76B6-4A39-9E8E-13C5C99FFE63}"/>
    <hyperlink ref="G88" r:id="rId110" xr:uid="{D2C941A7-BD13-47A9-9700-A035AE26CAA5}"/>
    <hyperlink ref="G90" r:id="rId111" display="http://wiki2.gamer.com.tw/wiki.php?n=7501%3A%E5%84%AA%E7%A7%80%E7%9A%84%E8%AB%B8%E8%97%9D%E8%A1%93%E5%AE%B6%E4%B9%8B%E6%9B%B8&amp;ss=7501" xr:uid="{66479DEA-0AAB-44AC-8314-35CC99250E4B}"/>
    <hyperlink ref="G91" r:id="rId112" display="http://wiki2.gamer.com.tw/wiki.php?n=7501%3A%E8%81%96%E5%BE%92%E8%88%87%E9%87%8E%E7%8D%B8%E7%9A%84%E9%9D%92%E9%8A%85%E5%83%8F&amp;ss=7501" xr:uid="{2E9E25E4-89F9-4294-8D6F-07F3AC98D6F7}"/>
    <hyperlink ref="G89" r:id="rId113" display="http://wiki2.gamer.com.tw/wiki.php?n=7501%3A%E8%AA%95%E7%94%9F%E8%87%AA%E5%A4%A7%E6%B5%B7%E7%9A%84%E5%A5%B3%E7%A5%9E&amp;ss=7501" xr:uid="{F59ADB81-2330-407A-955B-F37BF9E5BDF4}"/>
    <hyperlink ref="G93" r:id="rId114" display="http://wiki2.gamer.com.tw/wiki.php?n=7501%3A%E8%B6%85%E5%87%BA%E5%B8%B8%E4%BA%BA%E7%9A%84%E6%83%B3%E5%83%8F%E5%8A%9B&amp;ss=7501" xr:uid="{A1C8D4C6-FF0F-42E1-941A-B06ACF03D045}"/>
    <hyperlink ref="G92" r:id="rId115" display="http://wiki2.gamer.com.tw/wiki.php?n=7501%3A%E8%80%B6%E7%A9%8C%E5%BE%A9%E6%B4%BB%E7%9A%84%E9%9B%95%E5%88%BB&amp;ss=7501" xr:uid="{2A926EEF-9F3C-45F1-A0DF-BDEBDF2CF22A}"/>
    <hyperlink ref="G94" r:id="rId116" display="http://wiki2.gamer.com.tw/wiki.php?n=7501%3A%E6%A0%A9%E6%A0%A9%E5%A6%82%E7%94%9F%E7%9A%84%E9%A2%A8%E6%99%AF&amp;ss=7501" xr:uid="{6BFBE81E-14C0-4728-854C-4C297ADAAAC4}"/>
    <hyperlink ref="G95" r:id="rId117" display="http://wiki2.gamer.com.tw/wiki.php?n=7501%3A%E8%80%81%E5%B9%B4%E8%81%96%E5%A5%B3&amp;ss=7501" xr:uid="{6346F5C4-B9E9-4154-865F-238F86E5926A}"/>
    <hyperlink ref="G97" r:id="rId118" display="http://wiki2.gamer.com.tw/wiki.php?n=7501%3A%E6%A7%8B%E5%9C%96%E5%A5%87%E7%89%B9%E7%9A%84%E8%81%96%E6%AF%8D%E5%AD%90%E7%95%AB&amp;ss=7501" xr:uid="{31EDC29E-6283-4BEE-A301-42DE3748857F}"/>
    <hyperlink ref="G85" r:id="rId119" xr:uid="{CC9A79A9-126A-47E8-A0CF-58BA51432DC2}"/>
    <hyperlink ref="G87" r:id="rId120" xr:uid="{61BFB13E-DF16-4AB6-9693-62302AC7957E}"/>
    <hyperlink ref="G75" r:id="rId121" xr:uid="{6DAB473B-AFCC-4669-BBC3-55BC66FE19B0}"/>
    <hyperlink ref="G74" r:id="rId122" xr:uid="{38814F60-F810-4B05-ACA8-4F2E684D98FC}"/>
    <hyperlink ref="G76" r:id="rId123" xr:uid="{878CF3F9-81AD-44C2-ADAE-2CCF66776179}"/>
    <hyperlink ref="G82" r:id="rId124" xr:uid="{00749681-95DC-4D7E-B32D-8C0E2BD1D02F}"/>
    <hyperlink ref="G86" r:id="rId125" xr:uid="{22335E55-5347-4725-A581-23F3485D547D}"/>
    <hyperlink ref="G96" r:id="rId126" xr:uid="{964D3F22-1A74-4484-BABA-D1C332CF95FB}"/>
    <hyperlink ref="G78" r:id="rId127" xr:uid="{E8B0D985-F6AB-4371-A29D-678C79C98B81}"/>
    <hyperlink ref="G79" r:id="rId128" xr:uid="{58BD9A87-BC43-4CD8-B118-B9D714695BE9}"/>
    <hyperlink ref="G100" r:id="rId129" display="http://wiki2.gamer.com.tw/wiki.php?n=7501%3A%E6%97%A5%E6%BC%B8%E6%AF%80%E6%90%8D%E7%9A%84%E5%90%8D%E7%95%AB&amp;ss=7501" xr:uid="{3298001D-2833-4B63-AAC2-F0E816C5FFC4}"/>
    <hyperlink ref="G99" r:id="rId130" xr:uid="{F314BA11-ED3F-4A70-A236-33E7DDC9A9DD}"/>
    <hyperlink ref="G102" r:id="rId131" location="級別8" display="http://wiki2.gamer.com.tw/wiki.php?n=7501%3A%E7%BE%8E%E8%A1%93%E5%9C%B0%E5%9C%96 - 級別8" xr:uid="{620373A0-1F44-4DAD-A95A-9E5466A61514}"/>
    <hyperlink ref="Q74" r:id="rId132" xr:uid="{96F20810-42F3-4AAF-90E3-F426C04CED5D}"/>
    <hyperlink ref="Q76" r:id="rId133" xr:uid="{7FD57352-FE4E-4F14-BAE9-83020013712B}"/>
    <hyperlink ref="Q77" r:id="rId134" xr:uid="{07B57C34-7952-420F-AC58-B1397BBE1AD3}"/>
    <hyperlink ref="Q78" r:id="rId135" location="%E7%BE%8E%E8%A1%93%E6%9B%B8%E5%BA%AB" display="圖：水墨畫的地圖(美術5)" xr:uid="{D7611AD4-25FC-46C3-99A8-F345B7D15A07}"/>
    <hyperlink ref="Q79" r:id="rId136" display="http://wiki2.gamer.com.tw/wiki.php?n=7501%3A%E5%8F%A4%E5%B8%8C%E8%87%98%E7%9A%84%E5%82%91%E4%BD%9C&amp;ss=7501" xr:uid="{F5A1605B-4406-409B-9590-894DC7F6375D}"/>
    <hyperlink ref="R79" r:id="rId137" display="http://wiki2.gamer.com.tw/wiki.php?n=7501%3A%E5%B8%8C%E8%87%98%E7%AB%B6%E6%8A%80%E7%9A%84%E9%9B%95%E5%83%8F&amp;ss=7501" xr:uid="{819F5AA4-B087-4E69-95B9-664C143DE5DF}"/>
    <hyperlink ref="Q87" r:id="rId138" display="http://wiki2.gamer.com.tw/wiki.php?n=7501%3A%E9%81%94%E6%96%87%E8%A5%BF%E7%9A%84%E4%BA%BA%E9%AB%94%E5%9C%96%E5%83%8F&amp;ss=7501" xr:uid="{EEC012B7-D814-47B0-A164-7549C1EA04B5}"/>
    <hyperlink ref="Q97" r:id="rId139" display="http://wiki2.gamer.com.tw/wiki.php?n=7501%3A%E5%A4%A9%E6%89%8D%E7%9A%84%E9%9D%92%E5%B9%B4%E6%99%82%E4%BB%A3&amp;ss=7501" xr:uid="{AB746F58-929F-462C-8FCC-4E2873818EC0}"/>
    <hyperlink ref="Q96" r:id="rId140" xr:uid="{95412A8B-18EF-4ECF-A3B8-608AA2FA05B8}"/>
    <hyperlink ref="Q100" r:id="rId141" display="http://wiki2.gamer.com.tw/wiki.php?n=7501%3A%E9%81%94%E6%96%87%E8%A5%BF%E6%9C%80%E5%88%9D%E7%9A%84%E5%A4%A7%E4%BD%9C&amp;ss=7501" xr:uid="{C14460CC-5BBF-402B-96C9-C9455F70C792}"/>
    <hyperlink ref="G104" r:id="rId142" location="級別7" display="http://wiki2.gamer.com.tw/wiki.php?n=7501%3A%E7%BE%8E%E8%A1%93%E5%9C%B0%E5%9C%96 - 級別7" xr:uid="{2E490298-3ABF-415D-92AD-C1676D2AA047}"/>
    <hyperlink ref="G106" r:id="rId143" location="級別7" display="http://wiki2.gamer.com.tw/wiki.php?n=7501%3A%E7%BE%8E%E8%A1%93%E5%9C%B0%E5%9C%96 - 級別7" xr:uid="{05FD68BB-DE4B-4EDE-9572-D4C212B9A923}"/>
    <hyperlink ref="G108" r:id="rId144" display="http://wiki2.gamer.com.tw/wiki.php?n=7501%3A%E8%8B%B1%E6%A0%BC%E8%98%AD%E7%9A%84%E7%B9%AA%E7%95%AB&amp;ss=7501" xr:uid="{984B872F-BB19-4961-96D6-150AFB522B8C}"/>
    <hyperlink ref="G109" r:id="rId145" display="http://wiki2.gamer.com.tw/wiki.php?n=7501%3A%E8%81%96%E6%AF%8D%E5%AD%90%E5%83%8F&amp;ss=7501" xr:uid="{BA8BEE4E-9591-478C-ADC1-01243EC3E25B}"/>
    <hyperlink ref="G103" r:id="rId146" location="%E7%BE%8E%E8%A1%93%E6%9B%B8%E5%BA%AB" display="圖：風景畫的地圖" xr:uid="{ADE9D5FA-5B55-46F4-9045-9439BF0636F6}"/>
    <hyperlink ref="G105" r:id="rId147" location="%E7%B4%9A%E5%88%A55" display="圖：教會祭器的地圖" xr:uid="{6381C8AF-56C2-4975-A805-436605942EC6}"/>
    <hyperlink ref="G114" r:id="rId148" location="級別7" display="http://wiki2.gamer.com.tw/wiki.php?n=7501%3A%E7%BE%8E%E8%A1%93%E5%9C%B0%E5%9C%96 - 級別7" xr:uid="{8AFD6E2C-8BB3-4A94-A6DE-9E2DC8B95AB5}"/>
    <hyperlink ref="G113" r:id="rId149" display="http://wiki2.gamer.com.tw/wiki.php?n=7501%3A%E8%8E%8A%E5%9A%B4%E7%9A%84%E8%81%96%E6%AF%8D&amp;ss=7501" xr:uid="{88CD8DBD-134F-426D-AAF5-35A97BCEDDEE}"/>
    <hyperlink ref="G111" r:id="rId150" display="http://wiki2.gamer.com.tw/wiki.php?n=7501%3A%E9%81%94%E6%96%87%E8%A5%BF%E6%9C%80%E5%88%9D%E7%9A%84%E5%A4%A7%E4%BD%9C&amp;ss=7501" xr:uid="{CB4548DA-D9CA-44B6-AF77-D1C3D78DAFED}"/>
    <hyperlink ref="G112" r:id="rId151" display="http://wiki2.gamer.com.tw/wiki.php?n=7501%3A%E5%B8%8C%E8%87%98%E7%AB%B6%E6%8A%80%E7%9A%84%E9%9B%95%E5%83%8F&amp;ss=7501" xr:uid="{F9D55EB2-AF5F-4E56-AD14-6B6A2CC48BFA}"/>
    <hyperlink ref="G115" r:id="rId152" location="級別4" display="http://wiki2.gamer.com.tw/wiki.php?n=7501%3A%E7%BE%8E%E8%A1%93%E5%9C%B0%E5%9C%96 - 級別4" xr:uid="{291AA1E4-F678-477F-9E71-12DB632617CA}"/>
    <hyperlink ref="G118" r:id="rId153" location="%E7%BE%8E%E8%A1%93%E6%9B%B8%E5%BA%AB" display="圖：纖細的屏風畫的地圖(美術6)" xr:uid="{2A00874B-E882-4BEB-A0E9-62B58DDCA52C}"/>
    <hyperlink ref="G117" r:id="rId154" location="%E7%BE%8E%E8%A1%93%E6%9B%B8%E5%BA%AB" xr:uid="{D0BD341A-72C6-4732-9CE5-14A4340063F9}"/>
    <hyperlink ref="G116" r:id="rId155" location="%E7%BE%8E%E8%A1%93%E6%9B%B8%E5%BA%AB" xr:uid="{0C15A0BF-10ED-4F6A-91AE-7B8543CCFD7C}"/>
    <hyperlink ref="G122" r:id="rId156" display="http://wiki2.gamer.com.tw/wiki.php?n=7501%3A%E7%B4%B0%E8%86%A9%E7%9A%84%E4%BA%BA%E7%89%A9%E7%95%AB&amp;ss=7501" xr:uid="{8C5D78F4-B014-4B38-A8C2-07EAE1276051}"/>
    <hyperlink ref="G121" r:id="rId157" display="http://wiki2.gamer.com.tw/wiki.php?n=7501%3A%E7%BE%8E%E4%BA%BA%E7%95%AB%E7%9A%84%E5%85%88%E9%A9%85&amp;ss=7501" xr:uid="{D65F8EA5-FF0F-4614-B2B2-2B74EDAA5D08}"/>
    <hyperlink ref="G123" r:id="rId158" display="http://wiki2.gamer.com.tw/wiki.php?n=7501%3A%E8%88%87%E7%9C%BE%E4%B8%8D%E5%90%8C%E7%9A%84%E5%AE%97%E6%95%99%E7%95%AB&amp;ss=7501" xr:uid="{9D60FE1B-FE8E-41FA-B25C-5ED1127AA729}"/>
    <hyperlink ref="G126" r:id="rId159" location="級別6" display="http://wiki2.gamer.com.tw/wiki.php?n=7501%3A%E7%BE%8E%E8%A1%93%E5%9C%B0%E5%9C%96 - 級別6" xr:uid="{61CCC7AA-1C95-4714-95D8-19FC7B0D7BAD}"/>
    <hyperlink ref="G124" r:id="rId160" display="http://wiki2.gamer.com.tw/wiki.php?n=7501%3A%E6%9F%90%E5%B0%8D%E5%A4%AB%E5%A6%BB%E7%9A%84%E7%B5%90%E5%A9%9A%E8%AD%89%E6%98%8E&amp;ss=7501" xr:uid="{8D3A8470-7FBA-4300-9F99-A6154C12F665}"/>
    <hyperlink ref="G128" r:id="rId161" display="http://wiki2.gamer.com.tw/wiki.php?n=7501%3A%E5%8F%A6%E4%B8%80%E5%B9%85%E5%B7%B4%E5%88%A5%E5%A1%94&amp;ss=7501" xr:uid="{29D936AC-C69D-45A0-94D3-0B25A93DCD70}"/>
    <hyperlink ref="G127" r:id="rId162" display="http://wiki2.gamer.com.tw/wiki.php?n=7501%3A%E5%B7%B4%E5%88%A5%E5%A1%94%E7%9A%84%E7%B9%AA%E7%95%AB&amp;ss=7501" xr:uid="{4DB372D2-E63D-432F-9152-5BBFD2D1D0BB}"/>
    <hyperlink ref="G120" r:id="rId163" location="%E7%BE%8E%E8%A1%93%E6%9B%B8%E5%BA%AB" xr:uid="{18231255-9ED7-486E-A42E-768819C71D2A}"/>
    <hyperlink ref="G125" r:id="rId164" location="%E7%BE%8E%E8%A1%93%E6%9B%B8%E5%BA%AB" xr:uid="{CB4A68A0-F2FF-4A4B-9487-17BBC51D64E5}"/>
    <hyperlink ref="Q106" r:id="rId165" display="http://wiki2.gamer.com.tw/wiki.php?n=7501%3A%E5%83%85%E6%9C%89%E6%9E%9C%E7%B1%83%E7%9A%84%E7%95%AB&amp;ss=7501" xr:uid="{3DC29414-7935-4437-A516-BD5AAB6A5EA3}"/>
    <hyperlink ref="Q109" r:id="rId166" location="級別1" display="http://wiki2.gamer.com.tw/wiki.php?n=7501%3A%E7%BE%8E%E8%A1%93%E5%9C%B0%E5%9C%96 - 級別1" xr:uid="{4CF9426C-1299-4430-9E1A-35A03545916C}"/>
    <hyperlink ref="Q115" r:id="rId167" display="http://wiki2.gamer.com.tw/wiki.php?n=7501%3A%E7%A5%AD%E7%A5%80%E5%AE%99%E6%96%AF%E7%9A%84%E7%A5%AD%E5%85%B8&amp;ss=7501" xr:uid="{8085AF83-A808-447A-B2E0-4A938770E013}"/>
    <hyperlink ref="Q118" r:id="rId168" xr:uid="{851A4720-1420-4F0F-B8A6-A58BE7C24746}"/>
    <hyperlink ref="Q116" r:id="rId169" xr:uid="{EA3BAD3A-2BF1-492D-AF80-4041B60266FA}"/>
    <hyperlink ref="Q129" r:id="rId170" xr:uid="{7AE56AFB-85AF-4490-8571-8AA5D57A34A3}"/>
    <hyperlink ref="Q128" r:id="rId171" display="http://wiki2.gamer.com.tw/wiki.php?n=7501%3A%E5%B7%B4%E5%88%A5%E5%A1%94%E7%9A%84%E7%B9%AA%E7%95%AB&amp;ss=7501" xr:uid="{C3775AD5-55A4-4635-B112-B07A796BEE81}"/>
    <hyperlink ref="G129" r:id="rId172" location="%E7%BE%8E%E8%A1%93%E6%9B%B8%E5%BA%AB" display="圖：幽玄的水墨畫的地圖(美術5)" xr:uid="{1FFED6B4-99A6-4596-AA03-0E5800C368BB}"/>
    <hyperlink ref="G130" r:id="rId173" xr:uid="{E713C9A3-BD48-432C-AA3B-B9B68E308BFF}"/>
    <hyperlink ref="G132" r:id="rId174" display="http://wiki2.gamer.com.tw/wiki.php?n=7501%3A%E4%BB%A5%E7%A5%9E%E8%A9%B1%E7%82%BA%E9%A1%8C%E6%9D%90%E7%9A%84%E8%A3%B8%E5%A9%A6%E7%95%AB&amp;ss=7501" xr:uid="{773A8C05-E258-4D01-9092-5614AC6771F0}"/>
    <hyperlink ref="G133" r:id="rId175" location="%E7%BE%8E%E8%A1%93%E6%9B%B8%E5%BA%AB" xr:uid="{A6191CDE-A918-42BB-AB67-9FCE3B5822C5}"/>
    <hyperlink ref="G140" r:id="rId176" location="級別4" display="http://wiki2.gamer.com.tw/wiki.php?n=7501%3A%E7%BE%8E%E8%A1%93%E5%9C%B0%E5%9C%96 - 級別4" xr:uid="{2F1EEC05-377D-4AC8-BA73-16E4E46B1564}"/>
    <hyperlink ref="G135" r:id="rId177" location="級別3" display="http://wiki2.gamer.com.tw/wiki.php?n=7501%3A%E7%BE%8E%E8%A1%93%E5%9C%B0%E5%9C%96 - 級別3" xr:uid="{DDDBE25D-FFC6-4410-95EB-8070E53BD6D6}"/>
    <hyperlink ref="G136" r:id="rId178" location="級別4" display="http://wiki2.gamer.com.tw/wiki.php?n=7501%3A%E7%BE%8E%E8%A1%93%E5%9C%B0%E5%9C%96 - 級別4" xr:uid="{0DCE8A70-54E9-4099-AD2C-1E418058BB9C}"/>
    <hyperlink ref="G138" r:id="rId179" display="http://wiki2.gamer.com.tw/wiki.php?n=7501%3A%E5%8F%A4%E5%B8%8C%E8%87%98%E7%9A%84%E5%82%91%E4%BD%9C&amp;ss=7501" xr:uid="{81312710-4233-4A93-9DEF-71109710799A}"/>
    <hyperlink ref="G142" r:id="rId180" display="http://wiki2.gamer.com.tw/wiki.php?n=7501%3A%E6%88%90%E5%B0%8D%E7%9A%84%E5%A4%A9%E9%A6%AC%E5%83%8F&amp;ss=7501" xr:uid="{C552365E-74B3-4985-8F3F-343A38DEDEAB}"/>
    <hyperlink ref="G143" r:id="rId181" display="http://wiki2.gamer.com.tw/wiki.php?n=7501%3A%E9%A8%8E%E5%A4%A9%E9%A6%AC%E5%A5%B3%E7%A5%9E%E7%9A%84%E5%A4%A7%E7%90%86%E7%9F%B3%E5%83%8F&amp;ss=7501" xr:uid="{C26FBF7C-9C12-4F07-8147-9E78F2627503}"/>
    <hyperlink ref="G141" r:id="rId182" location="級別3" display="http://wiki2.gamer.com.tw/wiki.php?n=7501%3A%E7%BE%8E%E8%A1%93%E5%9C%B0%E5%9C%96 - 級別3" xr:uid="{32541CBE-2409-4FA7-B0FC-49A00D61C0AC}"/>
    <hyperlink ref="G144" r:id="rId183" display="http://wiki2.gamer.com.tw/wiki.php?n=7501%3A%E7%A3%A8%E5%89%8A%E5%AF%B6%E7%9F%B3%E6%89%80%E8%A3%BD%E6%88%90%E7%9A%84%E5%99%A8%E7%9A%BF&amp;ss=7501" xr:uid="{6A28A193-9957-4F74-9517-4EBA6C4BD719}"/>
    <hyperlink ref="G146" r:id="rId184" display="http://wiki2.gamer.com.tw/wiki.php?n=7501%3A%E7%84%A1%E6%96%87%E5%AD%97%E7%9A%84%E6%A0%BC%E8%A8%80%E9%9B%86&amp;ss=7501" xr:uid="{B23F2E13-3BA6-4EF2-AAA4-A8797A667916}"/>
    <hyperlink ref="G147" r:id="rId185" location="級別4" display="http://wiki2.gamer.com.tw/wiki.php?n=7501%3A%E7%BE%8E%E8%A1%93%E5%9C%B0%E5%9C%96 - 級別4" xr:uid="{E36D3D21-E3DE-419F-BAF2-02F13F4F1911}"/>
    <hyperlink ref="G148" r:id="rId186" display="http://wiki2.gamer.com.tw/wiki.php?n=7501%3A%E9%A2%A8%E9%9D%A1%E4%B8%80%E6%99%82%E7%9A%84%E5%AE%97%E6%95%99%E7%95%AB&amp;ss=7501" xr:uid="{6344FB87-B7CF-44E4-8B17-3730B607BAC4}"/>
    <hyperlink ref="G145" r:id="rId187" display="http://wiki2.gamer.com.tw/wiki.php?n=7501%3A%E4%BB%A5%E5%B8%8C%E8%87%98%E7%A5%9E%E8%A9%B1%E7%82%BA%E9%A1%8C%E6%9D%90%E7%9A%84%E7%95%AB&amp;ss=7501" xr:uid="{1AE54425-2F27-4D51-914D-3E0186105814}"/>
    <hyperlink ref="G149" r:id="rId188" display="http://wiki2.gamer.com.tw/wiki.php?n=7501%3A%E5%A8%81%E5%B0%BC%E6%96%AF%E7%9A%84%E7%8E%BB%E7%92%83%E5%B7%A5%E8%97%9D%E5%93%81&amp;ss=7501" xr:uid="{CFABB72E-FDEC-4172-9FEE-2A15C0858041}"/>
    <hyperlink ref="G150" r:id="rId189" display="http://wiki2.gamer.com.tw/wiki.php?n=7501%3A%E5%B8%AB%E5%BE%92%E7%9A%84%E7%95%AB&amp;ss=7501" xr:uid="{0B829797-4AE3-4639-9952-DCFBEF45B514}"/>
    <hyperlink ref="G151" r:id="rId190" display="http://wiki2.gamer.com.tw/wiki.php?n=7501%3A%E6%B8%85%E7%B4%94%E7%9A%84%E7%95%AB&amp;ss=7501" xr:uid="{7379C9DF-25C9-4B36-9682-1C9F3BEB3351}"/>
    <hyperlink ref="G152" r:id="rId191" display="http://wiki2.gamer.com.tw/wiki.php?n=7501%3A%E5%8A%83%E6%99%82%E4%BB%A3%E7%9A%84%E4%BD%9C%E7%95%AB%E6%8A%80%E6%B3%95&amp;ss=7501" xr:uid="{AEFA6553-A399-42BE-BFD8-0B331CDEC667}"/>
    <hyperlink ref="G153" r:id="rId192" location="級別2" display="http://wiki2.gamer.com.tw/wiki.php?n=7501%3A%E7%BE%8E%E8%A1%93%E5%9C%B0%E5%9C%96 - 級別2" xr:uid="{9E917C66-7509-4026-891E-8CF849FFD037}"/>
    <hyperlink ref="G154" r:id="rId193" display="http://wiki2.gamer.com.tw/wiki.php?n=7501%3A%E5%A8%81%E5%B0%BC%E6%96%AF%E6%95%99%E6%9C%83%E7%9A%84%E5%A4%A9%E6%A3%9A%E7%95%AB&amp;ss=7501" xr:uid="{79E0D5FC-CB3D-45A5-A43D-F7108F35E6D6}"/>
    <hyperlink ref="G155" r:id="rId194" display="http://wiki2.gamer.com.tw/wiki.php?n=7501%3A%E8%81%96%E4%BA%BA%E7%9A%84%E5%B9%B4%E4%BB%A3%E8%A8%98%E7%B9%AA%E7%95%AB&amp;ss=7501" xr:uid="{B2FC6216-724B-470F-9E8B-0BD3EDA60B4D}"/>
    <hyperlink ref="G156" r:id="rId195" location="級別2" display="http://wiki2.gamer.com.tw/wiki.php?n=7501%3A%E7%BE%8E%E8%A1%93%E5%9C%B0%E5%9C%96 - 級別2" xr:uid="{F08DC23A-C2F6-419E-935A-894F88F3051E}"/>
    <hyperlink ref="G157" r:id="rId196" location="級別2" display="http://wiki2.gamer.com.tw/wiki.php?n=7501%3A%E7%BE%8E%E8%A1%93%E5%9C%B0%E5%9C%96 - 級別2" xr:uid="{2B22DE91-49A6-4FBC-8D10-AA7BD0396529}"/>
    <hyperlink ref="G137" r:id="rId197" location="%E7%BE%8E%E8%A1%93%E6%9B%B8%E5%BA%AB" xr:uid="{E6A4BA32-9F84-4A7D-A76D-519AB2C16513}"/>
    <hyperlink ref="G139" r:id="rId198" location="%E7%BE%8E%E8%A1%93%E6%9B%B8%E5%BA%AB" xr:uid="{B2A87885-1A12-4D3A-B2C2-2A108D00ADC7}"/>
    <hyperlink ref="Q142" r:id="rId199" display="http://wiki2.gamer.com.tw/wiki.php?n=7501%3A%E9%A8%8E%E5%A4%A9%E9%A6%AC%E5%A5%B3%E7%A5%9E%E7%9A%84%E5%A4%A7%E7%90%86%E7%9F%B3%E5%83%8F&amp;ss=7501" xr:uid="{44E5713A-1304-46D2-B6FA-38A21E37819B}"/>
    <hyperlink ref="G158" r:id="rId200" display="http://wiki2.gamer.com.tw/wiki.php?n=7501%3A%E5%8D%81%E4%BA%8C%E5%BC%B5%E9%80%A3%E4%BD%9C%E7%9A%84%E6%8E%9B%E6%AF%AF&amp;ss=7501" xr:uid="{6F7AACEA-0CFD-4D09-88EB-ABF18FD3EA70}"/>
    <hyperlink ref="G159" r:id="rId201" display="http://wiki2.gamer.com.tw/wiki.php?n=7501%3A%E5%AE%97%E6%95%99%E7%95%AB%E7%9A%84%E6%96%B0%E6%B5%81%E5%90%91&amp;ss=7501" xr:uid="{AEBBED90-87D1-4018-8E78-0357507CA4D4}"/>
    <hyperlink ref="G160" r:id="rId202" display="http://wiki2.gamer.com.tw/wiki.php?n=7501%3A%E5%A4%A7%E7%90%86%E7%9F%B3%E7%9A%84%E7%91%AA%E8%8E%89%E4%BA%9E%E5%83%8F&amp;ss=7501" xr:uid="{A5C279D2-2302-43DE-A7A4-679DC2EF28D9}"/>
    <hyperlink ref="G161" r:id="rId203" display="http://wiki2.gamer.com.tw/wiki.php?n=7501%3A%E4%BF%AE%E9%81%93%E9%99%A2%E9%99%A2%E9%95%B7%E7%9A%84%E9%99%AA%E8%91%AC%E5%93%81&amp;ss=7501" xr:uid="{409F355E-699C-47E6-BCF6-1A762C3567ED}"/>
    <hyperlink ref="G163" r:id="rId204" location="級別1" display="http://wiki2.gamer.com.tw/wiki.php?n=7501%3A%E7%BE%8E%E8%A1%93%E5%9C%B0%E5%9C%96 - 級別1" xr:uid="{AD105FC6-B047-48D1-9631-A07010F89424}"/>
    <hyperlink ref="G162" r:id="rId205" location="級別1" display="http://wiki2.gamer.com.tw/wiki.php?n=7501%3A%E7%BE%8E%E8%A1%93%E5%9C%B0%E5%9C%96 - 級別1" xr:uid="{946DA8C8-1EFF-4E9A-BB8C-98CD5CEC187F}"/>
    <hyperlink ref="G164" r:id="rId206" location="級別2" display="http://wiki2.gamer.com.tw/wiki.php?n=7501%3A%E7%BE%8E%E8%A1%93%E5%9C%B0%E5%9C%96 - 級別2" xr:uid="{73274EA7-7E61-451C-A597-D306667E2361}"/>
    <hyperlink ref="G2" r:id="rId207" display="https://wiki2.gamer.com.tw/wiki.php?n=7501%3A%E6%B5%81%E8%A1%8C%E7%9A%84%E6%88%92%E6%8C%87&amp;ss=7501" xr:uid="{7ECFDE6B-D594-4C5A-BDFB-624716B2C608}"/>
    <hyperlink ref="G3" r:id="rId208" display="https://wiki2.gamer.com.tw/wiki.php?n=7501%3A%E5%82%B3%E6%95%99%E7%9A%84%E7%B5%90%E6%9E%9C&amp;ss=7501" xr:uid="{05B4F17B-4F12-40FF-B926-64BD03BE38AD}"/>
    <hyperlink ref="G4" r:id="rId209" display="https://wiki2.gamer.com.tw/wiki.php?n=7501%3A%E7%B9%AA%E6%9C%89%E6%B4%8B%E8%94%A5%E5%9C%96%E6%A1%88&amp;ss=7501" xr:uid="{7BC30ED7-F388-4C66-85AC-C87A83C08A3E}"/>
    <hyperlink ref="G5" r:id="rId210" display="https://wiki2.gamer.com.tw/wiki.php?n=7501%3A%E4%BC%8A%E6%96%AF%E8%98%AD%E7%9A%84%E8%97%9D%E8%A1%93%E5%93%81&amp;ss=7501" xr:uid="{230F81A0-6AF6-497F-882B-AC5EFF7A08FB}"/>
    <hyperlink ref="Q5" r:id="rId211" display="https://wiki2.gamer.com.tw/wiki.php?n=7501:%E8%91%97%E8%BF%B7%E6%96%BC%E4%BC%8A%E6%96%AF%E8%98%AD%E5%BB%BA%E7%AF%89" xr:uid="{DD06316B-9F3E-40E4-8CDA-FF655D394AEE}"/>
    <hyperlink ref="G6" r:id="rId212" display="https://wiki2.gamer.com.tw/wiki.php?n=7501%3A%E5%BD%A9%E8%89%B2%E7%8E%BB%E7%92%83%E7%9A%84%E9%AD%85%E5%8A%9B&amp;ss=7501" xr:uid="{04485CAA-BC4C-4199-9C7D-007D19B0B402}"/>
    <hyperlink ref="G7" r:id="rId213" display="https://wiki2.gamer.com.tw/wiki.php?n=7501:%E6%97%A5%E6%9C%AC%E7%9A%84%E7%95%AB%E5%8D%B7" xr:uid="{7E7E21B2-DF61-4756-8154-259F9BB9EF0E}"/>
    <hyperlink ref="G8" r:id="rId214" display="https://wiki2.gamer.com.tw/wiki.php?n=7501%3A%E6%B3%A2%E5%B8%8C%E7%B1%B3%E4%BA%9E%E7%9A%84%E7%8E%BB%E7%92%83&amp;ss=7501" xr:uid="{E23B490B-95B9-4D92-8A23-B8DDD39EA109}"/>
    <hyperlink ref="G9" r:id="rId215" display="https://wiki2.gamer.com.tw/wiki.php?n=7501%3A%E7%BD%95%E8%A6%8B%E7%9A%84%E5%B7%A5%E8%97%9D%E6%8A%80%E6%B3%95&amp;ss=7501" xr:uid="{B713B84C-9304-4F1C-ACA8-59262D94E5FA}"/>
    <hyperlink ref="G10" r:id="rId216" display="https://wiki2.gamer.com.tw/wiki.php?n=7501%3A%E7%8E%BB%E7%92%83%E8%88%87%E8%95%BE%E7%B5%B2%E8%8A%B1%E9%82%8A&amp;ss=7501" xr:uid="{F61F0E50-77FD-4D3E-BEB1-9E875CB72BBF}"/>
    <hyperlink ref="Q10" r:id="rId217" display="https://wiki2.gamer.com.tw/wiki.php?n=7501:%E5%A8%81%E5%B0%BC%E6%96%AF%E7%9A%84%E7%8E%BB%E7%92%83%E5%B7%A5%E8%97%9D%E5%93%81" xr:uid="{EDEC062E-F799-42AC-91F1-0FFE37AAF8F5}"/>
    <hyperlink ref="G11" r:id="rId218" display="https://wiki2.gamer.com.tw/wiki.php?n=7501%3A%E4%BC%8A%E6%96%AF%E8%98%AD%E7%9A%84%E6%9B%B8%E6%B3%95&amp;ss=7501" xr:uid="{1193246E-3897-44EF-8087-A3B88A336637}"/>
    <hyperlink ref="G12" r:id="rId219" display="https://wiki2.gamer.com.tw/wiki.php?n=7501%3A%E5%83%B9%E5%80%BC%E9%AB%98%E6%98%B4%E7%9A%84%E8%8C%B6%E5%99%A8&amp;ss=7501" xr:uid="{647A588D-FE16-47E2-A6B7-54B1F43F270D}"/>
    <hyperlink ref="Q13" r:id="rId220" display="https://wiki2.gamer.com.tw/wiki.php?n=7501:%E5%B0%96%E8%B9%84" xr:uid="{658486D1-3877-45E8-A154-D3E44AB47343}"/>
    <hyperlink ref="G13" r:id="rId221" display="https://wiki2.gamer.com.tw/wiki.php?n=7501:%E6%90%9C%E7%B4%A2%E9%9D%A2%E5%85%B7" xr:uid="{30D35443-BBE1-46AD-9FB8-F894DF5B2040}"/>
    <hyperlink ref="G14" r:id="rId222" display="https://wiki2.gamer.com.tw/wiki.php?n=7501%3A%E5%BD%A2%E7%8B%80%E5%A5%87%E7%89%B9%E7%9A%84%E5%A3%BA&amp;ss=7501" xr:uid="{B80451B0-359F-4D02-BD43-D33A561A5E61}"/>
    <hyperlink ref="G15" r:id="rId223" display="https://wiki2.gamer.com.tw/wiki.php?n=7501%3A%E5%B0%8B%E6%89%BE%E7%BD%95%E8%A6%8B%E7%9A%84%E9%99%B6%E5%99%A8&amp;ss=7501" xr:uid="{904E58E9-8AF8-4311-A930-52DFB1781E3E}"/>
    <hyperlink ref="G16" r:id="rId224" display="https://wiki2.gamer.com.tw/wiki.php?n=7501%3A%E4%B8%8D%E5%90%8C%E6%99%82%E4%BB%A3%E7%9A%84%E5%90%88%E4%BD%9C&amp;ss=7501" xr:uid="{07FA8C2E-3100-463A-A87D-7C810C498770}"/>
    <hyperlink ref="Q28" r:id="rId225" display="https://wiki2.gamer.com.tw/wiki.php?n=7501%3A%E4%BF%84%E7%BE%85%E6%96%AF%E7%9A%87%E5%B8%9D%E5%BE%B9%E5%BA%95%E8%AA%BF%E6%9F%A5&amp;ss=7501" xr:uid="{D56C9918-2904-4781-A3E4-9B6C7C6E04AA}"/>
    <hyperlink ref="G29" r:id="rId226" display="https://wiki2.gamer.com.tw/wiki.php?n=7501%3A%E4%B8%89%E5%80%8B%E5%A4%A9%E4%BD%BF&amp;ss=7501" xr:uid="{A0030D9F-BEA4-4F3D-AB36-7B1F5F001653}"/>
    <hyperlink ref="Q30" r:id="rId227" display="https://wiki2.gamer.com.tw/wiki.php?n=7501%3A%E7%89%B9%E6%B4%9B%E4%BC%8A%E6%88%B0%E7%88%AD%E7%9A%84%E6%95%85%E4%BA%8B&amp;ss=7501" xr:uid="{D3BEC8D2-E03C-4527-9D4F-D1A1CC2E5CBB}"/>
    <hyperlink ref="G60" r:id="rId228" display="https://wiki2.gamer.com.tw/wiki.php?n=7501%3A%E6%91%A9%E7%88%BE%E4%BA%BA%E7%9A%84%E9%A4%BD%E8%B4%88&amp;ss=7501" xr:uid="{E906E9C9-D020-4749-8B9A-B3742344FC26}"/>
    <hyperlink ref="Q61" r:id="rId229" display="https://wiki2.gamer.com.tw/wiki.php?n=7501:%E4%B8%8D%E7%9F%A5%E9%81%93%E5%85%B6%E4%BB%96%E7%A5%9E%E6%98%8E" xr:uid="{87A82726-9D6D-4CC2-8BE8-CBECCF5BBFB0}"/>
    <hyperlink ref="G61" r:id="rId230" display="https://wiki2.gamer.com.tw/wiki.php?n=7501%3A%E7%96%91%E6%85%AE&amp;ss=7501" xr:uid="{59B4F5DD-695F-4956-B107-90AD1EC6C945}"/>
    <hyperlink ref="Q70" r:id="rId231" display="https://wiki2.gamer.com.tw/wiki.php?n=7501%3A%E6%9C%89%E5%AE%B3%E7%9A%84%E7%8C%9B%E7%8D%B8&amp;ss=7501" xr:uid="{5CAB8453-23D2-4C84-B873-340401D11585}"/>
    <hyperlink ref="G98" r:id="rId232" display="https://wiki2.gamer.com.tw/wiki.php?n=7501%3A%E4%B8%8D%E4%B8%80%E6%A8%A3%E7%9A%84%E5%82%B3%E8%AA%AA&amp;ss=7501" xr:uid="{F429FBCD-8BB2-41E5-8B91-37D13C35CBC4}"/>
    <hyperlink ref="Q98" r:id="rId233" display="https://wiki2.gamer.com.tw/wiki.php?n=7501:%E6%88%90%E5%90%8D%E4%BD%9C" xr:uid="{3BD8A0FC-23A5-433F-B362-90BC082FEE95}"/>
    <hyperlink ref="G101" r:id="rId234" display="https://wiki2.gamer.com.tw/wiki.php?n=7501%3A%E7%95%AB%E5%AE%B6%E7%9A%84%E7%B4%B0%E8%86%A9%E6%89%8B%E6%B3%95&amp;ss=7501" xr:uid="{7EC1FA68-B65A-46E2-8BBD-6A2A2ACFB5D8}"/>
    <hyperlink ref="G110" r:id="rId235" display="https://wiki2.gamer.com.tw/wiki.php?n=7501%3A%E6%86%A7%E6%86%AC%E4%BF%8A%E7%BE%8E%E7%9A%84%E5%BF%83%E4%B8%8A%E4%BA%BA&amp;ss=7501" xr:uid="{76C88652-EF96-4C1B-9867-0FC5DD49B23F}"/>
    <hyperlink ref="G119" r:id="rId236" display="https://wiki2.gamer.com.tw/wiki.php?n=7501%3A%E8%B8%8F%E4%B8%8A%E6%97%85%E9%80%94%E4%B9%8B%E5%89%8D&amp;ss=7501" xr:uid="{C8E3BB69-E458-40E9-8D42-879353125090}"/>
    <hyperlink ref="R134" r:id="rId237" display="https://wiki2.gamer.com.tw/wiki.php?n=7501:%E5%8C%97%E5%A4%A7%E9%99%B8%E7%9A%84%E9%A2%A8%E6%99%AF" xr:uid="{C1396418-78D1-4E6C-8D40-BE03163D3437}"/>
  </hyperlinks>
  <pageMargins left="0.7" right="0.7" top="0.75" bottom="0.75" header="0.3" footer="0.3"/>
  <tableParts count="1">
    <tablePart r:id="rId23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7">
    <tabColor theme="3"/>
  </sheetPr>
  <dimension ref="A1:T388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66" bestFit="1" customWidth="1"/>
    <col min="2" max="2" width="4" style="107" customWidth="1"/>
    <col min="3" max="3" width="25.25" style="107" bestFit="1" customWidth="1"/>
    <col min="4" max="6" width="4.625" style="107" customWidth="1"/>
    <col min="7" max="7" width="29.5" style="202" bestFit="1" customWidth="1"/>
    <col min="8" max="8" width="6.625" style="107" customWidth="1"/>
    <col min="9" max="9" width="4.625" style="107" customWidth="1"/>
    <col min="10" max="14" width="4.625" style="3" customWidth="1"/>
    <col min="15" max="15" width="27.625" style="230" customWidth="1"/>
    <col min="16" max="16" width="26.875" style="189" bestFit="1" customWidth="1"/>
    <col min="17" max="20" width="16.625" style="202" customWidth="1"/>
    <col min="21" max="16384" width="9" style="1"/>
  </cols>
  <sheetData>
    <row r="1" spans="1:20" s="6" customFormat="1" ht="22.5" customHeight="1">
      <c r="A1" s="172" t="s">
        <v>0</v>
      </c>
      <c r="B1" s="320" t="s">
        <v>1</v>
      </c>
      <c r="C1" s="172" t="s">
        <v>1211</v>
      </c>
      <c r="D1" s="320" t="s">
        <v>200</v>
      </c>
      <c r="E1" s="320" t="s">
        <v>1212</v>
      </c>
      <c r="F1" s="320" t="s">
        <v>202</v>
      </c>
      <c r="G1" s="172" t="s">
        <v>6</v>
      </c>
      <c r="H1" s="173" t="s">
        <v>7</v>
      </c>
      <c r="I1" s="174" t="s">
        <v>192</v>
      </c>
      <c r="J1" s="9" t="s">
        <v>193</v>
      </c>
      <c r="K1" s="8" t="s">
        <v>9</v>
      </c>
      <c r="L1" s="8" t="s">
        <v>10</v>
      </c>
      <c r="M1" s="8" t="s">
        <v>11</v>
      </c>
      <c r="N1" s="8" t="s">
        <v>12</v>
      </c>
      <c r="O1" s="172" t="s">
        <v>194</v>
      </c>
      <c r="P1" s="172" t="s">
        <v>195</v>
      </c>
      <c r="Q1" s="172" t="s">
        <v>196</v>
      </c>
      <c r="R1" s="172" t="s">
        <v>16</v>
      </c>
      <c r="S1" s="172" t="s">
        <v>17</v>
      </c>
      <c r="T1" s="172" t="s">
        <v>197</v>
      </c>
    </row>
    <row r="2" spans="1:20" ht="22.5" customHeight="1">
      <c r="A2" s="166" t="s">
        <v>6862</v>
      </c>
      <c r="B2" s="99" t="s">
        <v>693</v>
      </c>
      <c r="C2" s="107" t="s">
        <v>7284</v>
      </c>
      <c r="D2" s="99">
        <v>15</v>
      </c>
      <c r="E2" s="99">
        <v>17</v>
      </c>
      <c r="F2" s="99"/>
      <c r="G2" s="212" t="s">
        <v>7283</v>
      </c>
      <c r="H2" s="99">
        <v>1600</v>
      </c>
      <c r="I2" s="99">
        <v>9</v>
      </c>
      <c r="J2" s="9"/>
      <c r="K2" s="9"/>
      <c r="L2" s="9"/>
      <c r="M2" s="9"/>
      <c r="N2" s="9"/>
      <c r="O2" s="230" t="s">
        <v>3655</v>
      </c>
      <c r="P2" s="189" t="s">
        <v>6313</v>
      </c>
      <c r="Q2" s="212" t="s">
        <v>7285</v>
      </c>
      <c r="T2" s="247"/>
    </row>
    <row r="3" spans="1:20" ht="22.5" customHeight="1">
      <c r="A3" s="166" t="s">
        <v>7281</v>
      </c>
      <c r="B3" s="99" t="s">
        <v>693</v>
      </c>
      <c r="C3" s="107" t="s">
        <v>7317</v>
      </c>
      <c r="D3" s="99">
        <v>15</v>
      </c>
      <c r="E3" s="99">
        <v>17</v>
      </c>
      <c r="F3" s="99"/>
      <c r="G3" s="212" t="s">
        <v>7316</v>
      </c>
      <c r="H3" s="99">
        <v>1470</v>
      </c>
      <c r="I3" s="99">
        <v>9</v>
      </c>
      <c r="J3" s="9"/>
      <c r="K3" s="9"/>
      <c r="L3" s="9"/>
      <c r="M3" s="9"/>
      <c r="N3" s="9"/>
      <c r="O3" s="230" t="s">
        <v>3659</v>
      </c>
      <c r="P3" s="189" t="s">
        <v>204</v>
      </c>
      <c r="Q3" s="212" t="s">
        <v>3419</v>
      </c>
      <c r="T3" s="247"/>
    </row>
    <row r="4" spans="1:20" ht="22.5" customHeight="1">
      <c r="A4" s="166" t="s">
        <v>7281</v>
      </c>
      <c r="B4" s="99" t="s">
        <v>693</v>
      </c>
      <c r="C4" s="107" t="s">
        <v>7291</v>
      </c>
      <c r="D4" s="99">
        <v>15</v>
      </c>
      <c r="E4" s="99">
        <v>17</v>
      </c>
      <c r="F4" s="99"/>
      <c r="G4" s="212" t="s">
        <v>7290</v>
      </c>
      <c r="H4" s="99">
        <v>1410</v>
      </c>
      <c r="I4" s="99">
        <v>9</v>
      </c>
      <c r="J4" s="9"/>
      <c r="K4" s="9"/>
      <c r="L4" s="9"/>
      <c r="M4" s="9"/>
      <c r="N4" s="9"/>
      <c r="O4" s="230" t="s">
        <v>1906</v>
      </c>
      <c r="P4" s="189" t="s">
        <v>4802</v>
      </c>
      <c r="T4" s="247"/>
    </row>
    <row r="5" spans="1:20" ht="22.5" customHeight="1">
      <c r="A5" s="166" t="s">
        <v>7281</v>
      </c>
      <c r="B5" s="99" t="s">
        <v>693</v>
      </c>
      <c r="C5" s="107" t="s">
        <v>11561</v>
      </c>
      <c r="D5" s="99">
        <v>15</v>
      </c>
      <c r="E5" s="99">
        <v>17</v>
      </c>
      <c r="F5" s="99"/>
      <c r="G5" s="212" t="s">
        <v>7293</v>
      </c>
      <c r="H5" s="99">
        <v>1410</v>
      </c>
      <c r="I5" s="99">
        <v>9</v>
      </c>
      <c r="J5" s="9"/>
      <c r="K5" s="9"/>
      <c r="L5" s="9"/>
      <c r="M5" s="9"/>
      <c r="N5" s="9"/>
      <c r="O5" s="230" t="s">
        <v>3649</v>
      </c>
      <c r="P5" s="189" t="s">
        <v>7294</v>
      </c>
      <c r="T5" s="247"/>
    </row>
    <row r="6" spans="1:20" ht="22.5" customHeight="1">
      <c r="A6" s="166" t="s">
        <v>7281</v>
      </c>
      <c r="B6" s="99" t="s">
        <v>693</v>
      </c>
      <c r="C6" s="107" t="s">
        <v>11562</v>
      </c>
      <c r="D6" s="99">
        <v>15</v>
      </c>
      <c r="E6" s="99">
        <v>17</v>
      </c>
      <c r="F6" s="99"/>
      <c r="G6" s="212" t="s">
        <v>7295</v>
      </c>
      <c r="H6" s="99">
        <v>1410</v>
      </c>
      <c r="I6" s="99">
        <v>9</v>
      </c>
      <c r="J6" s="9"/>
      <c r="K6" s="9"/>
      <c r="L6" s="9"/>
      <c r="M6" s="9"/>
      <c r="N6" s="9"/>
      <c r="O6" s="230" t="s">
        <v>4802</v>
      </c>
      <c r="P6" s="189" t="s">
        <v>4780</v>
      </c>
      <c r="Q6" s="212" t="s">
        <v>1388</v>
      </c>
      <c r="T6" s="247"/>
    </row>
    <row r="7" spans="1:20" ht="22.5" customHeight="1">
      <c r="A7" s="166" t="s">
        <v>7281</v>
      </c>
      <c r="B7" s="99" t="s">
        <v>693</v>
      </c>
      <c r="C7" s="107" t="s">
        <v>7297</v>
      </c>
      <c r="D7" s="99">
        <v>15</v>
      </c>
      <c r="E7" s="99">
        <v>17</v>
      </c>
      <c r="F7" s="99"/>
      <c r="G7" s="212" t="s">
        <v>7296</v>
      </c>
      <c r="H7" s="99">
        <v>1410</v>
      </c>
      <c r="I7" s="99">
        <v>9</v>
      </c>
      <c r="J7" s="9"/>
      <c r="K7" s="9"/>
      <c r="L7" s="9"/>
      <c r="M7" s="9"/>
      <c r="N7" s="9"/>
      <c r="O7" s="230" t="s">
        <v>4401</v>
      </c>
      <c r="P7" s="189" t="s">
        <v>3954</v>
      </c>
      <c r="Q7" s="212" t="s">
        <v>7299</v>
      </c>
      <c r="T7" s="229"/>
    </row>
    <row r="8" spans="1:20" ht="22.5" customHeight="1">
      <c r="A8" s="166" t="s">
        <v>7281</v>
      </c>
      <c r="B8" s="99" t="s">
        <v>693</v>
      </c>
      <c r="C8" s="107" t="s">
        <v>7300</v>
      </c>
      <c r="D8" s="99">
        <v>15</v>
      </c>
      <c r="E8" s="99">
        <v>17</v>
      </c>
      <c r="F8" s="99"/>
      <c r="G8" s="212" t="s">
        <v>12801</v>
      </c>
      <c r="H8" s="99">
        <v>1370</v>
      </c>
      <c r="I8" s="99">
        <v>9</v>
      </c>
      <c r="J8" s="9"/>
      <c r="K8" s="9"/>
      <c r="L8" s="9"/>
      <c r="M8" s="9"/>
      <c r="N8" s="9"/>
      <c r="O8" s="230" t="s">
        <v>6139</v>
      </c>
      <c r="P8" s="189" t="s">
        <v>7302</v>
      </c>
      <c r="Q8" s="212" t="s">
        <v>852</v>
      </c>
      <c r="T8" s="247"/>
    </row>
    <row r="9" spans="1:20" ht="22.5" customHeight="1">
      <c r="A9" s="166" t="s">
        <v>7281</v>
      </c>
      <c r="B9" s="99" t="s">
        <v>693</v>
      </c>
      <c r="C9" s="107" t="s">
        <v>7303</v>
      </c>
      <c r="D9" s="99">
        <v>15</v>
      </c>
      <c r="E9" s="99">
        <v>17</v>
      </c>
      <c r="F9" s="99"/>
      <c r="G9" s="212" t="s">
        <v>12802</v>
      </c>
      <c r="H9" s="99">
        <v>1370</v>
      </c>
      <c r="I9" s="99">
        <v>9</v>
      </c>
      <c r="J9" s="9"/>
      <c r="K9" s="9"/>
      <c r="L9" s="9"/>
      <c r="M9" s="9"/>
      <c r="N9" s="9"/>
      <c r="O9" s="230" t="s">
        <v>2336</v>
      </c>
      <c r="P9" s="189" t="s">
        <v>7304</v>
      </c>
      <c r="Q9" s="247"/>
      <c r="T9" s="247"/>
    </row>
    <row r="10" spans="1:20" ht="22.5" customHeight="1">
      <c r="A10" s="166" t="s">
        <v>7281</v>
      </c>
      <c r="B10" s="99" t="s">
        <v>693</v>
      </c>
      <c r="C10" s="107" t="s">
        <v>7311</v>
      </c>
      <c r="D10" s="99">
        <v>15</v>
      </c>
      <c r="E10" s="99">
        <v>17</v>
      </c>
      <c r="F10" s="99"/>
      <c r="G10" s="212" t="s">
        <v>7312</v>
      </c>
      <c r="H10" s="99">
        <v>1370</v>
      </c>
      <c r="I10" s="99">
        <v>9</v>
      </c>
      <c r="J10" s="9"/>
      <c r="K10" s="9"/>
      <c r="L10" s="9"/>
      <c r="M10" s="9"/>
      <c r="N10" s="9"/>
      <c r="O10" s="230" t="s">
        <v>3011</v>
      </c>
      <c r="P10" s="189" t="s">
        <v>4875</v>
      </c>
      <c r="Q10" s="212" t="s">
        <v>12803</v>
      </c>
      <c r="R10" s="212" t="s">
        <v>3397</v>
      </c>
      <c r="T10" s="229"/>
    </row>
    <row r="11" spans="1:20" ht="22.5" customHeight="1">
      <c r="A11" s="166" t="s">
        <v>7281</v>
      </c>
      <c r="B11" s="99" t="s">
        <v>693</v>
      </c>
      <c r="C11" s="107" t="s">
        <v>7305</v>
      </c>
      <c r="D11" s="99">
        <v>15</v>
      </c>
      <c r="E11" s="99">
        <v>17</v>
      </c>
      <c r="F11" s="99"/>
      <c r="G11" s="212" t="s">
        <v>7306</v>
      </c>
      <c r="H11" s="99">
        <v>1360</v>
      </c>
      <c r="I11" s="99">
        <v>9</v>
      </c>
      <c r="J11" s="9"/>
      <c r="K11" s="9"/>
      <c r="L11" s="9"/>
      <c r="M11" s="9"/>
      <c r="N11" s="9"/>
      <c r="O11" s="230" t="s">
        <v>6227</v>
      </c>
      <c r="P11" s="189" t="s">
        <v>6253</v>
      </c>
      <c r="Q11" s="247"/>
      <c r="T11" s="247"/>
    </row>
    <row r="12" spans="1:20" ht="22.5" customHeight="1">
      <c r="A12" s="166" t="s">
        <v>7281</v>
      </c>
      <c r="B12" s="99" t="s">
        <v>693</v>
      </c>
      <c r="C12" s="107" t="s">
        <v>7319</v>
      </c>
      <c r="D12" s="99">
        <v>15</v>
      </c>
      <c r="E12" s="99">
        <v>17</v>
      </c>
      <c r="F12" s="99"/>
      <c r="G12" s="212" t="s">
        <v>7318</v>
      </c>
      <c r="H12" s="99">
        <v>1360</v>
      </c>
      <c r="I12" s="99">
        <v>9</v>
      </c>
      <c r="J12" s="9"/>
      <c r="K12" s="9"/>
      <c r="L12" s="9"/>
      <c r="M12" s="9"/>
      <c r="N12" s="9"/>
      <c r="O12" s="230" t="s">
        <v>3648</v>
      </c>
      <c r="P12" s="189" t="s">
        <v>7320</v>
      </c>
      <c r="Q12" s="247"/>
      <c r="R12" s="212"/>
      <c r="T12" s="247"/>
    </row>
    <row r="13" spans="1:20" ht="22.5" customHeight="1">
      <c r="A13" s="166" t="s">
        <v>6862</v>
      </c>
      <c r="B13" s="99" t="s">
        <v>693</v>
      </c>
      <c r="C13" s="107" t="s">
        <v>7287</v>
      </c>
      <c r="D13" s="99">
        <v>15</v>
      </c>
      <c r="E13" s="99">
        <v>17</v>
      </c>
      <c r="F13" s="99"/>
      <c r="G13" s="212" t="s">
        <v>7286</v>
      </c>
      <c r="H13" s="99">
        <v>1340</v>
      </c>
      <c r="I13" s="99">
        <v>9</v>
      </c>
      <c r="J13" s="9"/>
      <c r="K13" s="9"/>
      <c r="L13" s="9"/>
      <c r="M13" s="9"/>
      <c r="N13" s="9"/>
      <c r="O13" s="230" t="s">
        <v>4780</v>
      </c>
      <c r="P13" s="189" t="s">
        <v>7288</v>
      </c>
      <c r="Q13" s="212" t="s">
        <v>3405</v>
      </c>
      <c r="R13" s="212" t="s">
        <v>1456</v>
      </c>
      <c r="T13" s="247"/>
    </row>
    <row r="14" spans="1:20" ht="22.5" customHeight="1">
      <c r="A14" s="166" t="s">
        <v>7281</v>
      </c>
      <c r="B14" s="99" t="s">
        <v>693</v>
      </c>
      <c r="C14" s="107" t="s">
        <v>7307</v>
      </c>
      <c r="D14" s="99">
        <v>15</v>
      </c>
      <c r="E14" s="99">
        <v>17</v>
      </c>
      <c r="F14" s="99"/>
      <c r="G14" s="212" t="s">
        <v>12804</v>
      </c>
      <c r="H14" s="99">
        <v>1340</v>
      </c>
      <c r="I14" s="99">
        <v>9</v>
      </c>
      <c r="J14" s="9"/>
      <c r="K14" s="9"/>
      <c r="L14" s="9"/>
      <c r="M14" s="9"/>
      <c r="N14" s="9"/>
      <c r="O14" s="230" t="s">
        <v>204</v>
      </c>
      <c r="P14" s="189" t="s">
        <v>7309</v>
      </c>
      <c r="Q14" s="212" t="s">
        <v>1308</v>
      </c>
      <c r="T14" s="247"/>
    </row>
    <row r="15" spans="1:20" ht="22.5" customHeight="1">
      <c r="A15" s="166" t="s">
        <v>7281</v>
      </c>
      <c r="B15" s="99" t="s">
        <v>693</v>
      </c>
      <c r="C15" s="107" t="s">
        <v>7313</v>
      </c>
      <c r="D15" s="99">
        <v>15</v>
      </c>
      <c r="E15" s="99">
        <v>17</v>
      </c>
      <c r="F15" s="99"/>
      <c r="G15" s="212" t="s">
        <v>7315</v>
      </c>
      <c r="H15" s="99">
        <v>1340</v>
      </c>
      <c r="I15" s="99">
        <v>9</v>
      </c>
      <c r="J15" s="9"/>
      <c r="K15" s="9"/>
      <c r="L15" s="9"/>
      <c r="M15" s="9"/>
      <c r="N15" s="9"/>
      <c r="O15" s="230" t="s">
        <v>6138</v>
      </c>
      <c r="P15" s="189" t="s">
        <v>4806</v>
      </c>
      <c r="Q15" s="212" t="s">
        <v>7314</v>
      </c>
      <c r="T15" s="247"/>
    </row>
    <row r="16" spans="1:20" ht="22.5" customHeight="1">
      <c r="A16" s="166" t="s">
        <v>7281</v>
      </c>
      <c r="B16" s="99" t="s">
        <v>693</v>
      </c>
      <c r="C16" s="107" t="s">
        <v>7321</v>
      </c>
      <c r="D16" s="99">
        <v>15</v>
      </c>
      <c r="E16" s="99">
        <v>17</v>
      </c>
      <c r="F16" s="99"/>
      <c r="G16" s="212" t="s">
        <v>7322</v>
      </c>
      <c r="H16" s="99">
        <v>1340</v>
      </c>
      <c r="I16" s="99">
        <v>9</v>
      </c>
      <c r="J16" s="9"/>
      <c r="K16" s="9"/>
      <c r="L16" s="9"/>
      <c r="M16" s="9"/>
      <c r="N16" s="9"/>
      <c r="O16" s="230" t="s">
        <v>4780</v>
      </c>
      <c r="P16" s="189" t="s">
        <v>6343</v>
      </c>
      <c r="Q16" s="247"/>
      <c r="R16" s="212"/>
      <c r="T16" s="247"/>
    </row>
    <row r="17" spans="1:20" ht="22.5" customHeight="1">
      <c r="A17" s="99" t="s">
        <v>11497</v>
      </c>
      <c r="B17" s="99" t="s">
        <v>19</v>
      </c>
      <c r="C17" s="295" t="s">
        <v>11574</v>
      </c>
      <c r="D17" s="99">
        <v>13</v>
      </c>
      <c r="E17" s="99">
        <v>15</v>
      </c>
      <c r="F17" s="99" t="s">
        <v>11559</v>
      </c>
      <c r="G17" s="222" t="s">
        <v>11575</v>
      </c>
      <c r="H17" s="99">
        <v>1310</v>
      </c>
      <c r="I17" s="99">
        <v>10</v>
      </c>
      <c r="O17" s="230" t="s">
        <v>11528</v>
      </c>
      <c r="P17" s="189" t="s">
        <v>11560</v>
      </c>
      <c r="Q17" s="222" t="s">
        <v>11553</v>
      </c>
      <c r="R17" s="212" t="s">
        <v>11206</v>
      </c>
      <c r="T17" s="229"/>
    </row>
    <row r="18" spans="1:20" ht="22.5" customHeight="1">
      <c r="A18" s="166" t="s">
        <v>11775</v>
      </c>
      <c r="B18" s="99" t="s">
        <v>11785</v>
      </c>
      <c r="C18" s="107" t="s">
        <v>11821</v>
      </c>
      <c r="D18" s="99">
        <v>13</v>
      </c>
      <c r="E18" s="99">
        <v>15</v>
      </c>
      <c r="F18" s="99"/>
      <c r="G18" s="222" t="s">
        <v>11820</v>
      </c>
      <c r="H18" s="99">
        <v>1290</v>
      </c>
      <c r="I18" s="99">
        <v>7</v>
      </c>
      <c r="J18" s="12"/>
      <c r="K18" s="12"/>
      <c r="L18" s="12"/>
      <c r="M18" s="12"/>
      <c r="N18" s="13"/>
      <c r="O18" s="230" t="s">
        <v>11822</v>
      </c>
      <c r="P18" s="189" t="s">
        <v>11823</v>
      </c>
      <c r="Q18" s="222" t="s">
        <v>11575</v>
      </c>
      <c r="R18" s="212"/>
      <c r="S18" s="212"/>
      <c r="T18" s="234"/>
    </row>
    <row r="19" spans="1:20" ht="22.5" customHeight="1">
      <c r="A19" s="166" t="s">
        <v>11191</v>
      </c>
      <c r="B19" s="99" t="s">
        <v>11192</v>
      </c>
      <c r="C19" s="107" t="s">
        <v>11748</v>
      </c>
      <c r="D19" s="99">
        <v>8</v>
      </c>
      <c r="E19" s="99">
        <v>10</v>
      </c>
      <c r="F19" s="99"/>
      <c r="G19" s="212" t="s">
        <v>12805</v>
      </c>
      <c r="H19" s="99">
        <v>1261</v>
      </c>
      <c r="I19" s="99">
        <v>8</v>
      </c>
      <c r="O19" s="230" t="s">
        <v>11193</v>
      </c>
      <c r="P19" s="189" t="s">
        <v>11194</v>
      </c>
      <c r="Q19" s="212" t="s">
        <v>12757</v>
      </c>
      <c r="T19" s="229"/>
    </row>
    <row r="20" spans="1:20" ht="22.5" customHeight="1">
      <c r="A20" s="172" t="s">
        <v>30</v>
      </c>
      <c r="B20" s="99" t="s">
        <v>19</v>
      </c>
      <c r="C20" s="216" t="s">
        <v>1213</v>
      </c>
      <c r="D20" s="215">
        <v>11</v>
      </c>
      <c r="E20" s="215">
        <v>13</v>
      </c>
      <c r="F20" s="215">
        <v>11</v>
      </c>
      <c r="G20" s="214" t="s">
        <v>7324</v>
      </c>
      <c r="H20" s="215">
        <v>1250</v>
      </c>
      <c r="I20" s="218">
        <v>10</v>
      </c>
      <c r="J20" s="9"/>
      <c r="K20" s="9"/>
      <c r="L20" s="9"/>
      <c r="M20" s="9"/>
      <c r="N20" s="9"/>
      <c r="O20" s="258" t="s">
        <v>3652</v>
      </c>
      <c r="P20" s="233" t="s">
        <v>233</v>
      </c>
      <c r="Q20" s="214" t="s">
        <v>6534</v>
      </c>
      <c r="R20" s="214" t="s">
        <v>12364</v>
      </c>
      <c r="S20" s="214" t="s">
        <v>1214</v>
      </c>
      <c r="T20" s="330"/>
    </row>
    <row r="21" spans="1:20" ht="22.5" customHeight="1">
      <c r="A21" s="172" t="s">
        <v>1215</v>
      </c>
      <c r="B21" s="99" t="s">
        <v>19</v>
      </c>
      <c r="C21" s="216" t="s">
        <v>1216</v>
      </c>
      <c r="D21" s="215">
        <v>10</v>
      </c>
      <c r="E21" s="215">
        <v>12</v>
      </c>
      <c r="F21" s="215"/>
      <c r="G21" s="212" t="s">
        <v>1217</v>
      </c>
      <c r="H21" s="215">
        <v>1250</v>
      </c>
      <c r="I21" s="215">
        <v>10</v>
      </c>
      <c r="J21" s="9"/>
      <c r="K21" s="9"/>
      <c r="L21" s="9"/>
      <c r="M21" s="9"/>
      <c r="N21" s="9"/>
      <c r="O21" s="258" t="s">
        <v>1218</v>
      </c>
      <c r="P21" s="233" t="s">
        <v>10043</v>
      </c>
      <c r="Q21" s="212" t="s">
        <v>1219</v>
      </c>
      <c r="R21" s="245"/>
      <c r="S21" s="245"/>
      <c r="T21" s="330"/>
    </row>
    <row r="22" spans="1:20" ht="22.5" customHeight="1">
      <c r="A22" s="166" t="s">
        <v>27</v>
      </c>
      <c r="B22" s="99" t="s">
        <v>19</v>
      </c>
      <c r="C22" s="107" t="s">
        <v>1220</v>
      </c>
      <c r="D22" s="99">
        <v>12</v>
      </c>
      <c r="E22" s="99">
        <v>14</v>
      </c>
      <c r="F22" s="99">
        <v>12</v>
      </c>
      <c r="G22" s="214" t="s">
        <v>728</v>
      </c>
      <c r="H22" s="99">
        <v>1230</v>
      </c>
      <c r="I22" s="175">
        <v>10</v>
      </c>
      <c r="J22" s="9"/>
      <c r="K22" s="9"/>
      <c r="L22" s="9"/>
      <c r="M22" s="9"/>
      <c r="N22" s="9"/>
      <c r="O22" s="230" t="s">
        <v>1411</v>
      </c>
      <c r="P22" s="189" t="s">
        <v>10044</v>
      </c>
      <c r="Q22" s="214" t="s">
        <v>1221</v>
      </c>
      <c r="T22" s="234" t="s">
        <v>10045</v>
      </c>
    </row>
    <row r="23" spans="1:20" ht="22.5" customHeight="1">
      <c r="A23" s="166" t="s">
        <v>10046</v>
      </c>
      <c r="B23" s="99" t="s">
        <v>10047</v>
      </c>
      <c r="C23" s="107" t="s">
        <v>10048</v>
      </c>
      <c r="D23" s="215">
        <v>11</v>
      </c>
      <c r="E23" s="215">
        <v>13</v>
      </c>
      <c r="F23" s="215">
        <v>11</v>
      </c>
      <c r="G23" s="212" t="s">
        <v>1222</v>
      </c>
      <c r="H23" s="215">
        <v>1230</v>
      </c>
      <c r="I23" s="218">
        <v>10</v>
      </c>
      <c r="J23" s="9"/>
      <c r="K23" s="9"/>
      <c r="L23" s="9"/>
      <c r="M23" s="9"/>
      <c r="N23" s="9"/>
      <c r="O23" s="230" t="s">
        <v>36</v>
      </c>
      <c r="P23" s="189" t="s">
        <v>1223</v>
      </c>
      <c r="Q23" s="212" t="s">
        <v>1224</v>
      </c>
      <c r="T23" s="296"/>
    </row>
    <row r="24" spans="1:20" ht="22.5" customHeight="1">
      <c r="A24" s="166" t="s">
        <v>151</v>
      </c>
      <c r="B24" s="99" t="s">
        <v>19</v>
      </c>
      <c r="C24" s="107" t="s">
        <v>1225</v>
      </c>
      <c r="D24" s="99">
        <v>12</v>
      </c>
      <c r="E24" s="99">
        <v>14</v>
      </c>
      <c r="F24" s="99">
        <v>12</v>
      </c>
      <c r="G24" s="214" t="s">
        <v>1226</v>
      </c>
      <c r="H24" s="99">
        <v>1222</v>
      </c>
      <c r="I24" s="99">
        <v>10</v>
      </c>
      <c r="J24" s="9"/>
      <c r="K24" s="9"/>
      <c r="L24" s="9"/>
      <c r="M24" s="9"/>
      <c r="N24" s="9"/>
      <c r="O24" s="230" t="s">
        <v>10049</v>
      </c>
      <c r="P24" s="189" t="s">
        <v>10050</v>
      </c>
      <c r="Q24" s="214" t="s">
        <v>1227</v>
      </c>
      <c r="T24" s="234" t="s">
        <v>10051</v>
      </c>
    </row>
    <row r="25" spans="1:20" ht="22.5" customHeight="1">
      <c r="A25" s="166">
        <v>1</v>
      </c>
      <c r="B25" s="99" t="s">
        <v>19</v>
      </c>
      <c r="C25" s="107" t="s">
        <v>1228</v>
      </c>
      <c r="D25" s="99">
        <v>12</v>
      </c>
      <c r="E25" s="99">
        <v>14</v>
      </c>
      <c r="F25" s="99">
        <v>12</v>
      </c>
      <c r="G25" s="214" t="s">
        <v>12361</v>
      </c>
      <c r="H25" s="99">
        <v>1222</v>
      </c>
      <c r="I25" s="175">
        <v>10</v>
      </c>
      <c r="J25" s="9"/>
      <c r="K25" s="9"/>
      <c r="L25" s="9"/>
      <c r="M25" s="9"/>
      <c r="N25" s="9"/>
      <c r="O25" s="230" t="s">
        <v>10052</v>
      </c>
      <c r="P25" s="189" t="s">
        <v>10053</v>
      </c>
      <c r="Q25" s="214" t="s">
        <v>1229</v>
      </c>
      <c r="T25" s="234" t="s">
        <v>10054</v>
      </c>
    </row>
    <row r="26" spans="1:20" ht="22.5" customHeight="1">
      <c r="A26" s="166" t="s">
        <v>10046</v>
      </c>
      <c r="B26" s="99" t="s">
        <v>10047</v>
      </c>
      <c r="C26" s="107" t="s">
        <v>10055</v>
      </c>
      <c r="D26" s="99">
        <v>11</v>
      </c>
      <c r="E26" s="99">
        <v>13</v>
      </c>
      <c r="F26" s="99"/>
      <c r="G26" s="212" t="s">
        <v>1230</v>
      </c>
      <c r="H26" s="99">
        <v>1210</v>
      </c>
      <c r="I26" s="175">
        <v>10</v>
      </c>
      <c r="J26" s="9"/>
      <c r="K26" s="9"/>
      <c r="L26" s="9"/>
      <c r="M26" s="9"/>
      <c r="N26" s="9"/>
      <c r="O26" s="230" t="s">
        <v>10052</v>
      </c>
      <c r="P26" s="189" t="s">
        <v>117</v>
      </c>
      <c r="Q26" s="212" t="s">
        <v>1231</v>
      </c>
      <c r="T26" s="229"/>
    </row>
    <row r="27" spans="1:20" ht="22.5" customHeight="1">
      <c r="A27" s="166" t="s">
        <v>698</v>
      </c>
      <c r="B27" s="99" t="s">
        <v>19</v>
      </c>
      <c r="C27" s="107" t="s">
        <v>1232</v>
      </c>
      <c r="D27" s="99">
        <v>12</v>
      </c>
      <c r="E27" s="99">
        <v>14</v>
      </c>
      <c r="F27" s="99">
        <v>12</v>
      </c>
      <c r="G27" s="214" t="s">
        <v>1233</v>
      </c>
      <c r="H27" s="99">
        <v>1209</v>
      </c>
      <c r="I27" s="99">
        <v>9</v>
      </c>
      <c r="J27" s="9"/>
      <c r="K27" s="9"/>
      <c r="L27" s="9"/>
      <c r="M27" s="9"/>
      <c r="N27" s="9"/>
      <c r="O27" s="230" t="s">
        <v>1411</v>
      </c>
      <c r="P27" s="189" t="s">
        <v>10056</v>
      </c>
      <c r="Q27" s="214" t="s">
        <v>166</v>
      </c>
      <c r="T27" s="229"/>
    </row>
    <row r="28" spans="1:20" ht="22.5" customHeight="1">
      <c r="A28" s="166" t="s">
        <v>157</v>
      </c>
      <c r="B28" s="99" t="s">
        <v>19</v>
      </c>
      <c r="C28" s="107" t="s">
        <v>1234</v>
      </c>
      <c r="D28" s="99">
        <v>12</v>
      </c>
      <c r="E28" s="99">
        <v>14</v>
      </c>
      <c r="F28" s="99">
        <v>12</v>
      </c>
      <c r="G28" s="214" t="s">
        <v>1235</v>
      </c>
      <c r="H28" s="99">
        <v>1209</v>
      </c>
      <c r="I28" s="175">
        <v>10</v>
      </c>
      <c r="J28" s="9"/>
      <c r="K28" s="9"/>
      <c r="L28" s="9"/>
      <c r="M28" s="9"/>
      <c r="N28" s="9"/>
      <c r="O28" s="230" t="s">
        <v>10057</v>
      </c>
      <c r="P28" s="189" t="s">
        <v>10058</v>
      </c>
      <c r="Q28" s="214" t="s">
        <v>12365</v>
      </c>
      <c r="R28" s="214" t="s">
        <v>1236</v>
      </c>
      <c r="S28" s="214"/>
      <c r="T28" s="234" t="s">
        <v>10059</v>
      </c>
    </row>
    <row r="29" spans="1:20" ht="22.5" customHeight="1">
      <c r="A29" s="166" t="s">
        <v>218</v>
      </c>
      <c r="B29" s="99" t="s">
        <v>10060</v>
      </c>
      <c r="C29" s="107" t="s">
        <v>10061</v>
      </c>
      <c r="D29" s="99">
        <v>10</v>
      </c>
      <c r="E29" s="99">
        <v>12</v>
      </c>
      <c r="F29" s="99">
        <v>10</v>
      </c>
      <c r="G29" s="212" t="s">
        <v>1231</v>
      </c>
      <c r="H29" s="99">
        <v>1190</v>
      </c>
      <c r="I29" s="175">
        <v>10</v>
      </c>
      <c r="J29" s="9"/>
      <c r="K29" s="9"/>
      <c r="L29" s="9"/>
      <c r="M29" s="9"/>
      <c r="N29" s="9"/>
      <c r="O29" s="230" t="s">
        <v>121</v>
      </c>
      <c r="P29" s="189" t="s">
        <v>1237</v>
      </c>
      <c r="Q29" s="212" t="s">
        <v>1238</v>
      </c>
      <c r="R29" s="245"/>
      <c r="S29" s="245"/>
      <c r="T29" s="239"/>
    </row>
    <row r="30" spans="1:20" ht="22.5" customHeight="1">
      <c r="A30" s="166" t="s">
        <v>27</v>
      </c>
      <c r="B30" s="99" t="s">
        <v>19</v>
      </c>
      <c r="C30" s="107" t="s">
        <v>1239</v>
      </c>
      <c r="D30" s="99">
        <v>11</v>
      </c>
      <c r="E30" s="99">
        <v>13</v>
      </c>
      <c r="F30" s="99">
        <v>11</v>
      </c>
      <c r="G30" s="214" t="s">
        <v>1240</v>
      </c>
      <c r="H30" s="99">
        <v>1190</v>
      </c>
      <c r="I30" s="99">
        <v>9</v>
      </c>
      <c r="J30" s="9"/>
      <c r="K30" s="9"/>
      <c r="L30" s="9"/>
      <c r="M30" s="9"/>
      <c r="N30" s="9"/>
      <c r="O30" s="230" t="s">
        <v>10062</v>
      </c>
      <c r="P30" s="189" t="s">
        <v>10063</v>
      </c>
      <c r="Q30" s="214" t="s">
        <v>170</v>
      </c>
      <c r="T30" s="229"/>
    </row>
    <row r="31" spans="1:20" ht="22.5" customHeight="1">
      <c r="A31" s="166" t="s">
        <v>27</v>
      </c>
      <c r="B31" s="99" t="s">
        <v>19</v>
      </c>
      <c r="C31" s="107" t="s">
        <v>1241</v>
      </c>
      <c r="D31" s="99">
        <v>11</v>
      </c>
      <c r="E31" s="99">
        <v>13</v>
      </c>
      <c r="F31" s="99">
        <v>11</v>
      </c>
      <c r="G31" s="214" t="s">
        <v>1242</v>
      </c>
      <c r="H31" s="99">
        <v>1190</v>
      </c>
      <c r="I31" s="175">
        <v>9</v>
      </c>
      <c r="J31" s="9"/>
      <c r="K31" s="9"/>
      <c r="L31" s="9"/>
      <c r="M31" s="9"/>
      <c r="N31" s="9"/>
      <c r="O31" s="230" t="s">
        <v>10064</v>
      </c>
      <c r="P31" s="189" t="s">
        <v>4541</v>
      </c>
      <c r="Q31" s="214" t="s">
        <v>97</v>
      </c>
      <c r="T31" s="229"/>
    </row>
    <row r="32" spans="1:20" ht="22.5" customHeight="1">
      <c r="A32" s="166" t="s">
        <v>151</v>
      </c>
      <c r="B32" s="99" t="s">
        <v>19</v>
      </c>
      <c r="C32" s="107" t="s">
        <v>11563</v>
      </c>
      <c r="D32" s="99">
        <v>11</v>
      </c>
      <c r="E32" s="99">
        <v>13</v>
      </c>
      <c r="F32" s="99">
        <v>11</v>
      </c>
      <c r="G32" s="214" t="s">
        <v>12362</v>
      </c>
      <c r="H32" s="99">
        <v>1183</v>
      </c>
      <c r="I32" s="99">
        <v>9</v>
      </c>
      <c r="J32" s="9"/>
      <c r="K32" s="9"/>
      <c r="L32" s="9"/>
      <c r="M32" s="9"/>
      <c r="N32" s="9"/>
      <c r="O32" s="230" t="s">
        <v>10062</v>
      </c>
      <c r="P32" s="189" t="s">
        <v>10065</v>
      </c>
      <c r="Q32" s="214" t="s">
        <v>1243</v>
      </c>
      <c r="R32" s="214" t="s">
        <v>1244</v>
      </c>
      <c r="S32" s="214"/>
      <c r="T32" s="229"/>
    </row>
    <row r="33" spans="1:20" ht="22.5" customHeight="1">
      <c r="A33" s="166">
        <v>1</v>
      </c>
      <c r="B33" s="99" t="s">
        <v>19</v>
      </c>
      <c r="C33" s="107" t="s">
        <v>1245</v>
      </c>
      <c r="D33" s="99">
        <v>11</v>
      </c>
      <c r="E33" s="99">
        <v>13</v>
      </c>
      <c r="F33" s="99">
        <v>11</v>
      </c>
      <c r="G33" s="214" t="s">
        <v>1246</v>
      </c>
      <c r="H33" s="99">
        <v>1183</v>
      </c>
      <c r="I33" s="175">
        <v>9</v>
      </c>
      <c r="J33" s="9"/>
      <c r="K33" s="9"/>
      <c r="L33" s="9"/>
      <c r="M33" s="9"/>
      <c r="N33" s="9"/>
      <c r="O33" s="230" t="s">
        <v>10066</v>
      </c>
      <c r="P33" s="189" t="s">
        <v>3563</v>
      </c>
      <c r="T33" s="229"/>
    </row>
    <row r="34" spans="1:20" ht="22.5" customHeight="1">
      <c r="A34" s="166" t="s">
        <v>37</v>
      </c>
      <c r="B34" s="99" t="s">
        <v>8667</v>
      </c>
      <c r="C34" s="107" t="s">
        <v>1247</v>
      </c>
      <c r="D34" s="99">
        <v>10</v>
      </c>
      <c r="E34" s="99">
        <v>12</v>
      </c>
      <c r="F34" s="99">
        <v>10</v>
      </c>
      <c r="G34" s="212" t="s">
        <v>1248</v>
      </c>
      <c r="H34" s="99">
        <v>1180</v>
      </c>
      <c r="I34" s="175">
        <v>9</v>
      </c>
      <c r="J34" s="9"/>
      <c r="K34" s="9"/>
      <c r="L34" s="9"/>
      <c r="M34" s="9"/>
      <c r="N34" s="9"/>
      <c r="O34" s="230" t="s">
        <v>121</v>
      </c>
      <c r="P34" s="189" t="s">
        <v>20</v>
      </c>
      <c r="Q34" s="214" t="s">
        <v>21</v>
      </c>
      <c r="R34" s="240"/>
      <c r="S34" s="240"/>
      <c r="T34" s="240"/>
    </row>
    <row r="35" spans="1:20" ht="22.5" customHeight="1">
      <c r="A35" s="166" t="s">
        <v>151</v>
      </c>
      <c r="B35" s="99" t="s">
        <v>19</v>
      </c>
      <c r="C35" s="107" t="s">
        <v>1249</v>
      </c>
      <c r="D35" s="99">
        <v>11</v>
      </c>
      <c r="E35" s="99">
        <v>13</v>
      </c>
      <c r="F35" s="99">
        <v>11</v>
      </c>
      <c r="G35" s="214" t="s">
        <v>1227</v>
      </c>
      <c r="H35" s="99">
        <v>1170</v>
      </c>
      <c r="I35" s="99">
        <v>9</v>
      </c>
      <c r="J35" s="9"/>
      <c r="K35" s="9"/>
      <c r="L35" s="9"/>
      <c r="M35" s="9"/>
      <c r="N35" s="9"/>
      <c r="O35" s="230" t="s">
        <v>10067</v>
      </c>
      <c r="P35" s="189" t="s">
        <v>10068</v>
      </c>
      <c r="Q35" s="214" t="s">
        <v>1250</v>
      </c>
      <c r="R35" s="214" t="s">
        <v>12362</v>
      </c>
      <c r="S35" s="212"/>
      <c r="T35" s="234" t="s">
        <v>10069</v>
      </c>
    </row>
    <row r="36" spans="1:20" ht="22.5" customHeight="1">
      <c r="A36" s="166">
        <v>2</v>
      </c>
      <c r="B36" s="99" t="s">
        <v>19</v>
      </c>
      <c r="C36" s="107" t="s">
        <v>1251</v>
      </c>
      <c r="D36" s="99">
        <v>10</v>
      </c>
      <c r="E36" s="99">
        <v>12</v>
      </c>
      <c r="F36" s="99">
        <v>10</v>
      </c>
      <c r="G36" s="214" t="s">
        <v>1252</v>
      </c>
      <c r="H36" s="99">
        <v>1170</v>
      </c>
      <c r="I36" s="175">
        <v>9</v>
      </c>
      <c r="J36" s="9"/>
      <c r="K36" s="9"/>
      <c r="L36" s="9"/>
      <c r="M36" s="9"/>
      <c r="N36" s="9"/>
      <c r="O36" s="230" t="s">
        <v>10070</v>
      </c>
      <c r="P36" s="189" t="s">
        <v>10071</v>
      </c>
      <c r="Q36" s="214" t="s">
        <v>13126</v>
      </c>
      <c r="T36" s="229"/>
    </row>
    <row r="37" spans="1:20" ht="22.5" customHeight="1">
      <c r="A37" s="166">
        <v>1</v>
      </c>
      <c r="B37" s="99" t="s">
        <v>19</v>
      </c>
      <c r="C37" s="107" t="s">
        <v>1253</v>
      </c>
      <c r="D37" s="99">
        <v>11</v>
      </c>
      <c r="E37" s="99">
        <v>13</v>
      </c>
      <c r="F37" s="99">
        <v>11</v>
      </c>
      <c r="G37" s="214" t="s">
        <v>1229</v>
      </c>
      <c r="H37" s="99">
        <v>1170</v>
      </c>
      <c r="I37" s="99">
        <v>7</v>
      </c>
      <c r="J37" s="9"/>
      <c r="K37" s="9"/>
      <c r="L37" s="9"/>
      <c r="M37" s="9"/>
      <c r="N37" s="9"/>
      <c r="O37" s="230" t="s">
        <v>10072</v>
      </c>
      <c r="P37" s="189" t="s">
        <v>10073</v>
      </c>
      <c r="Q37" s="214" t="s">
        <v>12366</v>
      </c>
      <c r="R37" s="214" t="s">
        <v>13127</v>
      </c>
      <c r="S37" s="212"/>
      <c r="T37" s="234" t="s">
        <v>10074</v>
      </c>
    </row>
    <row r="38" spans="1:20" ht="22.5" customHeight="1">
      <c r="B38" s="99" t="s">
        <v>19</v>
      </c>
      <c r="C38" s="107" t="s">
        <v>1254</v>
      </c>
      <c r="D38" s="99">
        <v>11</v>
      </c>
      <c r="E38" s="99">
        <v>13</v>
      </c>
      <c r="F38" s="99"/>
      <c r="G38" s="214" t="s">
        <v>1254</v>
      </c>
      <c r="H38" s="99">
        <v>1170</v>
      </c>
      <c r="I38" s="175">
        <v>5</v>
      </c>
      <c r="J38" s="9"/>
      <c r="K38" s="9"/>
      <c r="L38" s="9"/>
      <c r="M38" s="9"/>
      <c r="N38" s="9"/>
      <c r="O38" s="230" t="s">
        <v>11623</v>
      </c>
      <c r="P38" s="189" t="s">
        <v>10075</v>
      </c>
      <c r="Q38" s="214" t="s">
        <v>1255</v>
      </c>
      <c r="T38" s="234" t="s">
        <v>10076</v>
      </c>
    </row>
    <row r="39" spans="1:20" ht="22.5" customHeight="1">
      <c r="A39" s="166" t="s">
        <v>10077</v>
      </c>
      <c r="B39" s="99" t="s">
        <v>10078</v>
      </c>
      <c r="C39" s="107" t="s">
        <v>10079</v>
      </c>
      <c r="D39" s="99">
        <v>10</v>
      </c>
      <c r="E39" s="99">
        <v>12</v>
      </c>
      <c r="F39" s="99" t="s">
        <v>10080</v>
      </c>
      <c r="G39" s="212" t="s">
        <v>1256</v>
      </c>
      <c r="H39" s="99">
        <v>1170</v>
      </c>
      <c r="I39" s="175">
        <v>10</v>
      </c>
      <c r="J39" s="9"/>
      <c r="K39" s="9"/>
      <c r="L39" s="9"/>
      <c r="M39" s="9"/>
      <c r="N39" s="9"/>
      <c r="O39" s="230" t="s">
        <v>10081</v>
      </c>
      <c r="P39" s="189" t="s">
        <v>10082</v>
      </c>
      <c r="Q39" s="212" t="s">
        <v>1257</v>
      </c>
      <c r="R39" s="252" t="s">
        <v>13128</v>
      </c>
      <c r="S39" s="227"/>
      <c r="T39" s="296"/>
    </row>
    <row r="40" spans="1:20" ht="22.5" customHeight="1">
      <c r="A40" s="166">
        <v>1</v>
      </c>
      <c r="B40" s="99" t="s">
        <v>19</v>
      </c>
      <c r="C40" s="107" t="s">
        <v>1258</v>
      </c>
      <c r="D40" s="99">
        <v>10</v>
      </c>
      <c r="E40" s="99">
        <v>12</v>
      </c>
      <c r="F40" s="99">
        <v>10</v>
      </c>
      <c r="G40" s="214" t="s">
        <v>1259</v>
      </c>
      <c r="H40" s="99">
        <v>1144</v>
      </c>
      <c r="I40" s="99">
        <v>9</v>
      </c>
      <c r="J40" s="9"/>
      <c r="K40" s="9"/>
      <c r="L40" s="9"/>
      <c r="M40" s="9"/>
      <c r="N40" s="9"/>
      <c r="O40" s="230" t="s">
        <v>10083</v>
      </c>
      <c r="P40" s="189" t="s">
        <v>10084</v>
      </c>
      <c r="T40" s="229"/>
    </row>
    <row r="41" spans="1:20" ht="22.5" customHeight="1">
      <c r="A41" s="166" t="s">
        <v>10085</v>
      </c>
      <c r="B41" s="99" t="s">
        <v>10086</v>
      </c>
      <c r="C41" s="107" t="s">
        <v>10087</v>
      </c>
      <c r="D41" s="99">
        <v>9</v>
      </c>
      <c r="E41" s="99">
        <v>11</v>
      </c>
      <c r="F41" s="99"/>
      <c r="G41" s="212" t="s">
        <v>1224</v>
      </c>
      <c r="H41" s="99">
        <v>1130</v>
      </c>
      <c r="I41" s="175">
        <v>9</v>
      </c>
      <c r="J41" s="9"/>
      <c r="K41" s="9"/>
      <c r="L41" s="9"/>
      <c r="M41" s="9"/>
      <c r="N41" s="9"/>
      <c r="O41" s="230" t="s">
        <v>36</v>
      </c>
      <c r="P41" s="189" t="s">
        <v>1260</v>
      </c>
      <c r="Q41" s="212" t="s">
        <v>3407</v>
      </c>
      <c r="T41" s="247" t="s">
        <v>10088</v>
      </c>
    </row>
    <row r="42" spans="1:20" ht="22.5" customHeight="1">
      <c r="A42" s="99" t="s">
        <v>11952</v>
      </c>
      <c r="B42" s="99" t="s">
        <v>693</v>
      </c>
      <c r="C42" s="295" t="s">
        <v>11993</v>
      </c>
      <c r="D42" s="99">
        <v>11</v>
      </c>
      <c r="E42" s="99">
        <v>13</v>
      </c>
      <c r="F42" s="99"/>
      <c r="G42" s="222" t="s">
        <v>11992</v>
      </c>
      <c r="H42" s="99">
        <v>1130</v>
      </c>
      <c r="I42" s="99">
        <v>10</v>
      </c>
      <c r="J42" s="12"/>
      <c r="K42" s="12"/>
      <c r="L42" s="12"/>
      <c r="M42" s="12"/>
      <c r="N42" s="13"/>
      <c r="O42" s="230" t="s">
        <v>11991</v>
      </c>
      <c r="P42" s="189" t="s">
        <v>11990</v>
      </c>
      <c r="Q42" s="212" t="s">
        <v>12806</v>
      </c>
      <c r="R42" s="212"/>
      <c r="S42" s="212"/>
      <c r="T42" s="234"/>
    </row>
    <row r="43" spans="1:20" ht="22.5" customHeight="1">
      <c r="A43" s="172" t="s">
        <v>30</v>
      </c>
      <c r="B43" s="99" t="s">
        <v>19</v>
      </c>
      <c r="C43" s="107" t="s">
        <v>10089</v>
      </c>
      <c r="D43" s="99">
        <v>11</v>
      </c>
      <c r="E43" s="99">
        <v>13</v>
      </c>
      <c r="F43" s="99">
        <v>11</v>
      </c>
      <c r="G43" s="214" t="s">
        <v>10090</v>
      </c>
      <c r="H43" s="99">
        <v>1120</v>
      </c>
      <c r="I43" s="175">
        <v>10</v>
      </c>
      <c r="J43" s="9"/>
      <c r="K43" s="9"/>
      <c r="L43" s="9"/>
      <c r="M43" s="9"/>
      <c r="N43" s="9"/>
      <c r="O43" s="230" t="s">
        <v>10091</v>
      </c>
      <c r="P43" s="189" t="s">
        <v>10092</v>
      </c>
      <c r="Q43" s="214" t="s">
        <v>7324</v>
      </c>
      <c r="T43" s="229"/>
    </row>
    <row r="44" spans="1:20" ht="22.5" customHeight="1">
      <c r="A44" s="166" t="s">
        <v>218</v>
      </c>
      <c r="B44" s="99" t="s">
        <v>10086</v>
      </c>
      <c r="C44" s="107" t="s">
        <v>1261</v>
      </c>
      <c r="D44" s="99">
        <v>8</v>
      </c>
      <c r="E44" s="99">
        <v>10</v>
      </c>
      <c r="F44" s="99">
        <v>8</v>
      </c>
      <c r="G44" s="212" t="s">
        <v>1262</v>
      </c>
      <c r="H44" s="99">
        <v>1110</v>
      </c>
      <c r="I44" s="175">
        <v>9</v>
      </c>
      <c r="J44" s="9"/>
      <c r="K44" s="9"/>
      <c r="L44" s="9"/>
      <c r="M44" s="9"/>
      <c r="N44" s="9"/>
      <c r="O44" s="230" t="s">
        <v>127</v>
      </c>
      <c r="P44" s="189" t="s">
        <v>10093</v>
      </c>
      <c r="Q44" s="212" t="s">
        <v>1263</v>
      </c>
      <c r="R44" s="240"/>
      <c r="S44" s="240"/>
      <c r="T44" s="331"/>
    </row>
    <row r="45" spans="1:20" ht="22.5" customHeight="1">
      <c r="A45" s="166" t="s">
        <v>37</v>
      </c>
      <c r="B45" s="99" t="s">
        <v>8667</v>
      </c>
      <c r="C45" s="107" t="s">
        <v>1264</v>
      </c>
      <c r="D45" s="99">
        <v>9</v>
      </c>
      <c r="E45" s="99">
        <v>11</v>
      </c>
      <c r="F45" s="99">
        <v>9</v>
      </c>
      <c r="G45" s="212" t="s">
        <v>1238</v>
      </c>
      <c r="H45" s="99">
        <v>1110</v>
      </c>
      <c r="I45" s="175">
        <v>8</v>
      </c>
      <c r="J45" s="9"/>
      <c r="K45" s="9"/>
      <c r="L45" s="9"/>
      <c r="M45" s="9"/>
      <c r="N45" s="9"/>
      <c r="O45" s="230" t="s">
        <v>121</v>
      </c>
      <c r="P45" s="189" t="s">
        <v>1237</v>
      </c>
      <c r="Q45" s="212" t="s">
        <v>12807</v>
      </c>
      <c r="R45" s="240"/>
      <c r="S45" s="234"/>
      <c r="T45" s="332"/>
    </row>
    <row r="46" spans="1:20" ht="22.5" customHeight="1">
      <c r="A46" s="166" t="s">
        <v>13213</v>
      </c>
      <c r="B46" s="196" t="s">
        <v>13220</v>
      </c>
      <c r="C46" s="399" t="s">
        <v>13221</v>
      </c>
      <c r="D46" s="196">
        <v>11</v>
      </c>
      <c r="E46" s="196">
        <v>13</v>
      </c>
      <c r="F46" s="196">
        <v>11</v>
      </c>
      <c r="G46" s="222" t="s">
        <v>13219</v>
      </c>
      <c r="H46" s="196">
        <v>1110</v>
      </c>
      <c r="I46" s="196">
        <v>10</v>
      </c>
      <c r="O46" s="282" t="s">
        <v>6138</v>
      </c>
      <c r="P46" s="283" t="s">
        <v>13222</v>
      </c>
      <c r="Q46" s="102" t="s">
        <v>1375</v>
      </c>
      <c r="R46" s="248"/>
      <c r="S46" s="248"/>
      <c r="T46" s="401"/>
    </row>
    <row r="47" spans="1:20" ht="22.5" customHeight="1">
      <c r="B47" s="99" t="s">
        <v>19</v>
      </c>
      <c r="C47" s="107" t="s">
        <v>1265</v>
      </c>
      <c r="D47" s="99">
        <v>8</v>
      </c>
      <c r="E47" s="99">
        <v>10</v>
      </c>
      <c r="F47" s="99">
        <v>8</v>
      </c>
      <c r="G47" s="214" t="s">
        <v>1266</v>
      </c>
      <c r="H47" s="99">
        <v>1105</v>
      </c>
      <c r="I47" s="99">
        <v>6</v>
      </c>
      <c r="J47" s="9"/>
      <c r="K47" s="9"/>
      <c r="L47" s="9"/>
      <c r="M47" s="9"/>
      <c r="N47" s="9"/>
      <c r="O47" s="230" t="s">
        <v>10094</v>
      </c>
      <c r="P47" s="189" t="s">
        <v>10095</v>
      </c>
      <c r="Q47" s="214" t="s">
        <v>12367</v>
      </c>
      <c r="T47" s="229"/>
    </row>
    <row r="48" spans="1:20" ht="22.5" customHeight="1">
      <c r="A48" s="166" t="s">
        <v>27</v>
      </c>
      <c r="B48" s="99" t="s">
        <v>19</v>
      </c>
      <c r="C48" s="107" t="s">
        <v>1267</v>
      </c>
      <c r="D48" s="99">
        <v>10</v>
      </c>
      <c r="E48" s="99">
        <v>12</v>
      </c>
      <c r="F48" s="99">
        <v>10</v>
      </c>
      <c r="G48" s="214" t="s">
        <v>12363</v>
      </c>
      <c r="H48" s="99">
        <v>1100</v>
      </c>
      <c r="I48" s="175">
        <v>9</v>
      </c>
      <c r="J48" s="9"/>
      <c r="K48" s="9"/>
      <c r="L48" s="9"/>
      <c r="M48" s="9"/>
      <c r="N48" s="9"/>
      <c r="O48" s="230" t="s">
        <v>10096</v>
      </c>
      <c r="P48" s="189" t="s">
        <v>10097</v>
      </c>
      <c r="Q48" s="212" t="s">
        <v>788</v>
      </c>
      <c r="T48" s="229"/>
    </row>
    <row r="49" spans="1:20" ht="22.5" customHeight="1">
      <c r="A49" s="166" t="s">
        <v>10098</v>
      </c>
      <c r="B49" s="99" t="s">
        <v>10099</v>
      </c>
      <c r="C49" s="107" t="s">
        <v>10100</v>
      </c>
      <c r="D49" s="99">
        <v>8</v>
      </c>
      <c r="E49" s="99">
        <v>10</v>
      </c>
      <c r="F49" s="99">
        <v>8</v>
      </c>
      <c r="G49" s="212" t="s">
        <v>1268</v>
      </c>
      <c r="H49" s="99">
        <v>1090</v>
      </c>
      <c r="I49" s="175">
        <v>9</v>
      </c>
      <c r="J49" s="9"/>
      <c r="K49" s="9"/>
      <c r="L49" s="9"/>
      <c r="M49" s="9"/>
      <c r="N49" s="9"/>
      <c r="O49" s="230" t="s">
        <v>10096</v>
      </c>
      <c r="P49" s="189" t="s">
        <v>10101</v>
      </c>
      <c r="Q49" s="212" t="s">
        <v>1231</v>
      </c>
      <c r="T49" s="229"/>
    </row>
    <row r="50" spans="1:20" ht="22.5" customHeight="1">
      <c r="B50" s="99" t="s">
        <v>19</v>
      </c>
      <c r="C50" s="107" t="s">
        <v>1270</v>
      </c>
      <c r="D50" s="99">
        <v>8</v>
      </c>
      <c r="E50" s="99">
        <v>10</v>
      </c>
      <c r="F50" s="99">
        <v>8</v>
      </c>
      <c r="G50" s="214" t="s">
        <v>1271</v>
      </c>
      <c r="H50" s="99">
        <v>1079</v>
      </c>
      <c r="I50" s="99">
        <v>5</v>
      </c>
      <c r="J50" s="9"/>
      <c r="K50" s="9"/>
      <c r="L50" s="9"/>
      <c r="M50" s="9"/>
      <c r="N50" s="9"/>
      <c r="O50" s="230" t="s">
        <v>10102</v>
      </c>
      <c r="P50" s="189" t="s">
        <v>10103</v>
      </c>
      <c r="T50" s="229"/>
    </row>
    <row r="51" spans="1:20" ht="22.5" customHeight="1">
      <c r="A51" s="166" t="s">
        <v>30</v>
      </c>
      <c r="B51" s="99" t="s">
        <v>19</v>
      </c>
      <c r="C51" s="107" t="s">
        <v>10104</v>
      </c>
      <c r="D51" s="99">
        <v>9</v>
      </c>
      <c r="E51" s="99">
        <v>11</v>
      </c>
      <c r="F51" s="99">
        <v>9</v>
      </c>
      <c r="G51" s="214" t="s">
        <v>10105</v>
      </c>
      <c r="H51" s="99">
        <v>1060</v>
      </c>
      <c r="I51" s="175">
        <v>10</v>
      </c>
      <c r="J51" s="9"/>
      <c r="K51" s="9"/>
      <c r="L51" s="9"/>
      <c r="M51" s="9"/>
      <c r="N51" s="9"/>
      <c r="O51" s="230" t="s">
        <v>10106</v>
      </c>
      <c r="P51" s="189" t="s">
        <v>10107</v>
      </c>
      <c r="T51" s="229"/>
    </row>
    <row r="52" spans="1:20" ht="22.5" customHeight="1">
      <c r="A52" s="166" t="s">
        <v>151</v>
      </c>
      <c r="B52" s="99" t="s">
        <v>19</v>
      </c>
      <c r="C52" s="107" t="s">
        <v>1272</v>
      </c>
      <c r="D52" s="99">
        <v>9</v>
      </c>
      <c r="E52" s="99">
        <v>11</v>
      </c>
      <c r="F52" s="99">
        <v>9</v>
      </c>
      <c r="G52" s="214" t="s">
        <v>1250</v>
      </c>
      <c r="H52" s="99">
        <v>1053</v>
      </c>
      <c r="I52" s="99">
        <v>8</v>
      </c>
      <c r="J52" s="9"/>
      <c r="K52" s="9"/>
      <c r="L52" s="9"/>
      <c r="M52" s="9"/>
      <c r="N52" s="9"/>
      <c r="O52" s="230" t="s">
        <v>10106</v>
      </c>
      <c r="P52" s="189" t="s">
        <v>10108</v>
      </c>
      <c r="Q52" s="214" t="s">
        <v>1273</v>
      </c>
      <c r="R52" s="214" t="s">
        <v>13129</v>
      </c>
      <c r="S52" s="212"/>
      <c r="T52" s="234" t="s">
        <v>10109</v>
      </c>
    </row>
    <row r="53" spans="1:20" ht="22.5" customHeight="1">
      <c r="A53" s="166" t="s">
        <v>35</v>
      </c>
      <c r="B53" s="99" t="s">
        <v>19</v>
      </c>
      <c r="C53" s="107" t="s">
        <v>10110</v>
      </c>
      <c r="D53" s="99">
        <v>10</v>
      </c>
      <c r="E53" s="99">
        <v>12</v>
      </c>
      <c r="F53" s="99">
        <v>10</v>
      </c>
      <c r="G53" s="214" t="s">
        <v>10111</v>
      </c>
      <c r="H53" s="99">
        <v>1040</v>
      </c>
      <c r="I53" s="175">
        <v>10</v>
      </c>
      <c r="J53" s="9"/>
      <c r="K53" s="9"/>
      <c r="L53" s="9"/>
      <c r="M53" s="9"/>
      <c r="N53" s="9"/>
      <c r="O53" s="230" t="s">
        <v>10106</v>
      </c>
      <c r="P53" s="189" t="s">
        <v>10112</v>
      </c>
      <c r="Q53" s="214" t="s">
        <v>6704</v>
      </c>
      <c r="T53" s="229"/>
    </row>
    <row r="54" spans="1:20" ht="22.5" customHeight="1">
      <c r="A54" s="166">
        <v>2</v>
      </c>
      <c r="B54" s="99" t="s">
        <v>19</v>
      </c>
      <c r="C54" s="107" t="s">
        <v>1274</v>
      </c>
      <c r="D54" s="99">
        <v>9</v>
      </c>
      <c r="E54" s="99">
        <v>11</v>
      </c>
      <c r="F54" s="99">
        <v>9</v>
      </c>
      <c r="G54" s="214" t="s">
        <v>1275</v>
      </c>
      <c r="H54" s="99">
        <v>1040</v>
      </c>
      <c r="I54" s="99">
        <v>9</v>
      </c>
      <c r="J54" s="9"/>
      <c r="K54" s="9"/>
      <c r="L54" s="9"/>
      <c r="M54" s="9"/>
      <c r="N54" s="9"/>
      <c r="O54" s="230" t="s">
        <v>10113</v>
      </c>
      <c r="P54" s="189" t="s">
        <v>10114</v>
      </c>
      <c r="Q54" s="214" t="s">
        <v>1243</v>
      </c>
      <c r="R54" s="214" t="s">
        <v>1244</v>
      </c>
      <c r="S54" s="212"/>
      <c r="T54" s="229"/>
    </row>
    <row r="55" spans="1:20" ht="22.5" customHeight="1">
      <c r="A55" s="166">
        <v>2</v>
      </c>
      <c r="B55" s="99" t="s">
        <v>19</v>
      </c>
      <c r="C55" s="107" t="s">
        <v>1243</v>
      </c>
      <c r="D55" s="99">
        <v>9</v>
      </c>
      <c r="E55" s="99">
        <v>11</v>
      </c>
      <c r="F55" s="99">
        <v>9</v>
      </c>
      <c r="G55" s="214" t="s">
        <v>1243</v>
      </c>
      <c r="H55" s="99">
        <v>1040</v>
      </c>
      <c r="I55" s="175">
        <v>9</v>
      </c>
      <c r="J55" s="9"/>
      <c r="K55" s="9"/>
      <c r="L55" s="9"/>
      <c r="M55" s="9"/>
      <c r="N55" s="9"/>
      <c r="O55" s="230" t="s">
        <v>10106</v>
      </c>
      <c r="P55" s="189" t="s">
        <v>10115</v>
      </c>
      <c r="T55" s="229"/>
    </row>
    <row r="56" spans="1:20" ht="22.5" customHeight="1">
      <c r="A56" s="166" t="s">
        <v>25</v>
      </c>
      <c r="B56" s="99" t="s">
        <v>19</v>
      </c>
      <c r="C56" s="107" t="s">
        <v>10116</v>
      </c>
      <c r="D56" s="99">
        <v>9</v>
      </c>
      <c r="E56" s="99">
        <v>11</v>
      </c>
      <c r="F56" s="99"/>
      <c r="G56" s="214" t="s">
        <v>1276</v>
      </c>
      <c r="H56" s="99">
        <v>1030</v>
      </c>
      <c r="I56" s="99">
        <v>9</v>
      </c>
      <c r="J56" s="9"/>
      <c r="K56" s="9"/>
      <c r="L56" s="9"/>
      <c r="M56" s="9"/>
      <c r="N56" s="9"/>
      <c r="O56" s="230" t="s">
        <v>10117</v>
      </c>
      <c r="P56" s="189" t="s">
        <v>10118</v>
      </c>
      <c r="Q56" s="214" t="s">
        <v>10217</v>
      </c>
      <c r="R56" s="214" t="s">
        <v>1277</v>
      </c>
      <c r="T56" s="229"/>
    </row>
    <row r="57" spans="1:20" ht="22.5" customHeight="1">
      <c r="A57" s="166" t="s">
        <v>30</v>
      </c>
      <c r="B57" s="99" t="s">
        <v>19</v>
      </c>
      <c r="C57" s="107" t="s">
        <v>1278</v>
      </c>
      <c r="D57" s="99">
        <v>10</v>
      </c>
      <c r="E57" s="99">
        <v>12</v>
      </c>
      <c r="F57" s="99">
        <v>10</v>
      </c>
      <c r="G57" s="214" t="s">
        <v>10119</v>
      </c>
      <c r="H57" s="99">
        <v>1030</v>
      </c>
      <c r="I57" s="175">
        <v>10</v>
      </c>
      <c r="J57" s="9"/>
      <c r="K57" s="9"/>
      <c r="L57" s="9"/>
      <c r="M57" s="9"/>
      <c r="N57" s="9"/>
      <c r="O57" s="230" t="s">
        <v>10120</v>
      </c>
      <c r="P57" s="189" t="s">
        <v>10121</v>
      </c>
      <c r="Q57" s="214" t="s">
        <v>10171</v>
      </c>
      <c r="T57" s="229"/>
    </row>
    <row r="58" spans="1:20" ht="22.5" customHeight="1">
      <c r="A58" s="166" t="s">
        <v>10122</v>
      </c>
      <c r="B58" s="99" t="s">
        <v>8069</v>
      </c>
      <c r="C58" s="107" t="s">
        <v>10123</v>
      </c>
      <c r="D58" s="99">
        <v>10</v>
      </c>
      <c r="E58" s="99">
        <v>12</v>
      </c>
      <c r="F58" s="99"/>
      <c r="G58" s="212" t="s">
        <v>7483</v>
      </c>
      <c r="H58" s="99">
        <v>1030</v>
      </c>
      <c r="I58" s="99">
        <v>9</v>
      </c>
      <c r="J58" s="9"/>
      <c r="K58" s="9"/>
      <c r="L58" s="9"/>
      <c r="M58" s="9"/>
      <c r="N58" s="9"/>
      <c r="O58" s="230" t="s">
        <v>8133</v>
      </c>
      <c r="P58" s="189" t="s">
        <v>10124</v>
      </c>
      <c r="Q58" s="212" t="s">
        <v>3398</v>
      </c>
      <c r="R58" s="227"/>
      <c r="S58" s="227"/>
      <c r="T58" s="296"/>
    </row>
    <row r="59" spans="1:20" ht="22.5" customHeight="1">
      <c r="A59" s="166" t="s">
        <v>8265</v>
      </c>
      <c r="B59" s="99" t="s">
        <v>8069</v>
      </c>
      <c r="C59" s="107" t="s">
        <v>1553</v>
      </c>
      <c r="D59" s="99">
        <v>10</v>
      </c>
      <c r="E59" s="99">
        <v>12</v>
      </c>
      <c r="F59" s="99"/>
      <c r="G59" s="212" t="s">
        <v>12368</v>
      </c>
      <c r="H59" s="99">
        <v>1020</v>
      </c>
      <c r="I59" s="99">
        <v>9</v>
      </c>
      <c r="J59" s="9"/>
      <c r="K59" s="9"/>
      <c r="L59" s="9"/>
      <c r="M59" s="9"/>
      <c r="N59" s="9"/>
      <c r="O59" s="230" t="s">
        <v>117</v>
      </c>
      <c r="P59" s="189" t="s">
        <v>138</v>
      </c>
      <c r="Q59" s="212" t="s">
        <v>691</v>
      </c>
      <c r="R59" s="227"/>
      <c r="S59" s="227"/>
      <c r="T59" s="296"/>
    </row>
    <row r="60" spans="1:20" ht="22.5" customHeight="1">
      <c r="A60" s="166">
        <v>1</v>
      </c>
      <c r="B60" s="99" t="s">
        <v>19</v>
      </c>
      <c r="C60" s="107" t="s">
        <v>1279</v>
      </c>
      <c r="D60" s="99">
        <v>9</v>
      </c>
      <c r="E60" s="99">
        <v>11</v>
      </c>
      <c r="F60" s="99">
        <v>9</v>
      </c>
      <c r="G60" s="214" t="s">
        <v>1279</v>
      </c>
      <c r="H60" s="99">
        <v>1014</v>
      </c>
      <c r="I60" s="99">
        <v>9</v>
      </c>
      <c r="J60" s="9"/>
      <c r="K60" s="9"/>
      <c r="L60" s="9"/>
      <c r="M60" s="9"/>
      <c r="N60" s="9"/>
      <c r="O60" s="230" t="s">
        <v>10125</v>
      </c>
      <c r="P60" s="189" t="s">
        <v>10126</v>
      </c>
      <c r="T60" s="229"/>
    </row>
    <row r="61" spans="1:20" ht="22.5" customHeight="1">
      <c r="B61" s="99" t="s">
        <v>19</v>
      </c>
      <c r="C61" s="107" t="s">
        <v>1280</v>
      </c>
      <c r="D61" s="99">
        <v>10</v>
      </c>
      <c r="E61" s="99">
        <v>12</v>
      </c>
      <c r="F61" s="99">
        <v>10</v>
      </c>
      <c r="G61" s="214" t="s">
        <v>1281</v>
      </c>
      <c r="H61" s="99">
        <v>1014</v>
      </c>
      <c r="I61" s="175">
        <v>7</v>
      </c>
      <c r="J61" s="9"/>
      <c r="K61" s="9"/>
      <c r="L61" s="9"/>
      <c r="M61" s="9"/>
      <c r="N61" s="9"/>
      <c r="O61" s="230" t="s">
        <v>10127</v>
      </c>
      <c r="P61" s="189" t="s">
        <v>10128</v>
      </c>
      <c r="Q61" s="214" t="s">
        <v>12370</v>
      </c>
      <c r="R61" s="214" t="s">
        <v>1282</v>
      </c>
      <c r="S61" s="212"/>
      <c r="T61" s="234" t="s">
        <v>10129</v>
      </c>
    </row>
    <row r="62" spans="1:20" ht="22.5" customHeight="1">
      <c r="A62" s="166" t="s">
        <v>11705</v>
      </c>
      <c r="B62" s="99" t="s">
        <v>19</v>
      </c>
      <c r="C62" s="107" t="s">
        <v>11726</v>
      </c>
      <c r="D62" s="99">
        <v>9</v>
      </c>
      <c r="E62" s="99">
        <v>11</v>
      </c>
      <c r="F62" s="99"/>
      <c r="G62" s="222" t="s">
        <v>11725</v>
      </c>
      <c r="H62" s="99">
        <v>1000</v>
      </c>
      <c r="I62" s="99">
        <v>10</v>
      </c>
      <c r="J62" s="12"/>
      <c r="K62" s="12"/>
      <c r="L62" s="12"/>
      <c r="M62" s="12"/>
      <c r="N62" s="13"/>
      <c r="O62" s="230" t="s">
        <v>135</v>
      </c>
      <c r="P62" s="189" t="s">
        <v>11723</v>
      </c>
      <c r="Q62" s="212" t="s">
        <v>11721</v>
      </c>
      <c r="R62" s="212" t="s">
        <v>11722</v>
      </c>
      <c r="S62" s="222" t="s">
        <v>13130</v>
      </c>
      <c r="T62" s="234"/>
    </row>
    <row r="63" spans="1:20" ht="22.5" customHeight="1">
      <c r="B63" s="99" t="s">
        <v>19</v>
      </c>
      <c r="C63" s="107" t="s">
        <v>10130</v>
      </c>
      <c r="D63" s="99">
        <v>9</v>
      </c>
      <c r="E63" s="99">
        <v>11</v>
      </c>
      <c r="F63" s="99"/>
      <c r="G63" s="214" t="s">
        <v>1283</v>
      </c>
      <c r="H63" s="99">
        <v>990</v>
      </c>
      <c r="I63" s="99">
        <v>3</v>
      </c>
      <c r="J63" s="9"/>
      <c r="K63" s="9"/>
      <c r="L63" s="9"/>
      <c r="M63" s="9"/>
      <c r="N63" s="9"/>
      <c r="O63" s="230" t="s">
        <v>10131</v>
      </c>
      <c r="P63" s="189" t="s">
        <v>10132</v>
      </c>
      <c r="T63" s="229"/>
    </row>
    <row r="64" spans="1:20" ht="22.5" customHeight="1">
      <c r="A64" s="166" t="s">
        <v>218</v>
      </c>
      <c r="B64" s="99" t="s">
        <v>10133</v>
      </c>
      <c r="C64" s="107" t="s">
        <v>1284</v>
      </c>
      <c r="D64" s="99">
        <v>8</v>
      </c>
      <c r="E64" s="99">
        <v>10</v>
      </c>
      <c r="F64" s="99"/>
      <c r="G64" s="212" t="s">
        <v>1285</v>
      </c>
      <c r="H64" s="99">
        <v>950</v>
      </c>
      <c r="I64" s="99">
        <v>8</v>
      </c>
      <c r="J64" s="9"/>
      <c r="K64" s="9"/>
      <c r="L64" s="9"/>
      <c r="M64" s="9"/>
      <c r="N64" s="9"/>
      <c r="O64" s="230" t="s">
        <v>121</v>
      </c>
      <c r="P64" s="189" t="s">
        <v>20</v>
      </c>
      <c r="Q64" s="212" t="s">
        <v>1286</v>
      </c>
      <c r="T64" s="292"/>
    </row>
    <row r="65" spans="1:20" ht="22.5" customHeight="1">
      <c r="A65" s="166" t="s">
        <v>37</v>
      </c>
      <c r="B65" s="99" t="s">
        <v>8667</v>
      </c>
      <c r="C65" s="107" t="s">
        <v>1287</v>
      </c>
      <c r="D65" s="99">
        <v>8</v>
      </c>
      <c r="E65" s="99">
        <v>10</v>
      </c>
      <c r="F65" s="99">
        <v>8</v>
      </c>
      <c r="G65" s="212" t="s">
        <v>1288</v>
      </c>
      <c r="H65" s="99">
        <v>950</v>
      </c>
      <c r="I65" s="175">
        <v>7</v>
      </c>
      <c r="J65" s="9"/>
      <c r="K65" s="9"/>
      <c r="L65" s="9"/>
      <c r="M65" s="9"/>
      <c r="N65" s="9"/>
      <c r="O65" s="230" t="s">
        <v>121</v>
      </c>
      <c r="P65" s="189" t="s">
        <v>20</v>
      </c>
      <c r="Q65" s="214" t="s">
        <v>21</v>
      </c>
      <c r="R65" s="240"/>
      <c r="S65" s="240"/>
      <c r="T65" s="292"/>
    </row>
    <row r="66" spans="1:20" ht="22.5" customHeight="1">
      <c r="A66" s="166">
        <v>1</v>
      </c>
      <c r="B66" s="99" t="s">
        <v>19</v>
      </c>
      <c r="C66" s="107" t="s">
        <v>1289</v>
      </c>
      <c r="D66" s="99">
        <v>8</v>
      </c>
      <c r="E66" s="99">
        <v>10</v>
      </c>
      <c r="F66" s="99">
        <v>8</v>
      </c>
      <c r="G66" s="214" t="s">
        <v>1290</v>
      </c>
      <c r="H66" s="99">
        <v>949</v>
      </c>
      <c r="I66" s="175">
        <v>7</v>
      </c>
      <c r="J66" s="9"/>
      <c r="K66" s="9"/>
      <c r="L66" s="9"/>
      <c r="M66" s="9"/>
      <c r="N66" s="9"/>
      <c r="O66" s="230" t="s">
        <v>10073</v>
      </c>
      <c r="P66" s="189" t="s">
        <v>10070</v>
      </c>
      <c r="Q66" s="214" t="s">
        <v>1281</v>
      </c>
      <c r="R66" s="214" t="s">
        <v>1282</v>
      </c>
      <c r="S66" s="214" t="s">
        <v>12371</v>
      </c>
      <c r="T66" s="234" t="s">
        <v>10074</v>
      </c>
    </row>
    <row r="67" spans="1:20" ht="22.5" customHeight="1">
      <c r="A67" s="166" t="s">
        <v>25</v>
      </c>
      <c r="B67" s="99" t="s">
        <v>19</v>
      </c>
      <c r="C67" s="107" t="s">
        <v>10134</v>
      </c>
      <c r="D67" s="99">
        <v>8</v>
      </c>
      <c r="E67" s="99">
        <v>10</v>
      </c>
      <c r="F67" s="99">
        <v>8</v>
      </c>
      <c r="G67" s="214" t="s">
        <v>12369</v>
      </c>
      <c r="H67" s="99">
        <v>940</v>
      </c>
      <c r="I67" s="99">
        <v>8</v>
      </c>
      <c r="J67" s="9"/>
      <c r="K67" s="9"/>
      <c r="L67" s="9"/>
      <c r="M67" s="9"/>
      <c r="N67" s="9"/>
      <c r="O67" s="230" t="s">
        <v>8681</v>
      </c>
      <c r="P67" s="189" t="s">
        <v>10118</v>
      </c>
      <c r="Q67" s="247" t="s">
        <v>3409</v>
      </c>
      <c r="R67" s="212" t="s">
        <v>3408</v>
      </c>
      <c r="T67" s="234"/>
    </row>
    <row r="68" spans="1:20" ht="22.5" customHeight="1">
      <c r="A68" s="166" t="s">
        <v>25</v>
      </c>
      <c r="B68" s="99" t="s">
        <v>19</v>
      </c>
      <c r="C68" s="107" t="s">
        <v>10135</v>
      </c>
      <c r="D68" s="99">
        <v>8</v>
      </c>
      <c r="E68" s="99">
        <v>10</v>
      </c>
      <c r="F68" s="99">
        <v>8</v>
      </c>
      <c r="G68" s="214" t="s">
        <v>1291</v>
      </c>
      <c r="H68" s="99">
        <v>940</v>
      </c>
      <c r="I68" s="175">
        <v>7</v>
      </c>
      <c r="J68" s="9"/>
      <c r="K68" s="9"/>
      <c r="L68" s="9"/>
      <c r="M68" s="9"/>
      <c r="N68" s="9"/>
      <c r="O68" s="230" t="s">
        <v>9172</v>
      </c>
      <c r="P68" s="189" t="s">
        <v>10118</v>
      </c>
      <c r="Q68" s="214" t="s">
        <v>12369</v>
      </c>
      <c r="R68" s="212"/>
      <c r="S68" s="212"/>
      <c r="T68" s="234"/>
    </row>
    <row r="69" spans="1:20" ht="22.5" customHeight="1">
      <c r="A69" s="166" t="s">
        <v>10136</v>
      </c>
      <c r="B69" s="99" t="s">
        <v>10137</v>
      </c>
      <c r="C69" s="107" t="s">
        <v>10138</v>
      </c>
      <c r="D69" s="99">
        <v>10</v>
      </c>
      <c r="E69" s="99">
        <v>12</v>
      </c>
      <c r="F69" s="99">
        <v>10</v>
      </c>
      <c r="G69" s="212" t="s">
        <v>12808</v>
      </c>
      <c r="H69" s="99">
        <v>940</v>
      </c>
      <c r="I69" s="99">
        <v>9</v>
      </c>
      <c r="J69" s="9"/>
      <c r="K69" s="9"/>
      <c r="L69" s="9"/>
      <c r="M69" s="9"/>
      <c r="N69" s="9"/>
      <c r="O69" s="230" t="s">
        <v>10139</v>
      </c>
      <c r="P69" s="189" t="s">
        <v>10140</v>
      </c>
      <c r="Q69" s="228" t="s">
        <v>10579</v>
      </c>
      <c r="R69" s="212" t="s">
        <v>3469</v>
      </c>
      <c r="S69" s="212"/>
      <c r="T69" s="234"/>
    </row>
    <row r="70" spans="1:20" ht="22.5" customHeight="1">
      <c r="A70" s="166" t="s">
        <v>715</v>
      </c>
      <c r="B70" s="99" t="s">
        <v>19</v>
      </c>
      <c r="C70" s="107" t="s">
        <v>1292</v>
      </c>
      <c r="D70" s="99">
        <v>8</v>
      </c>
      <c r="E70" s="99">
        <v>10</v>
      </c>
      <c r="F70" s="99">
        <v>8</v>
      </c>
      <c r="G70" s="214" t="s">
        <v>1293</v>
      </c>
      <c r="H70" s="99">
        <v>936</v>
      </c>
      <c r="I70" s="99">
        <v>8</v>
      </c>
      <c r="J70" s="9"/>
      <c r="K70" s="9"/>
      <c r="L70" s="9"/>
      <c r="M70" s="9"/>
      <c r="N70" s="9"/>
      <c r="O70" s="230" t="s">
        <v>10141</v>
      </c>
      <c r="P70" s="189" t="s">
        <v>10142</v>
      </c>
      <c r="T70" s="229"/>
    </row>
    <row r="71" spans="1:20" ht="22.5" customHeight="1">
      <c r="A71" s="166" t="s">
        <v>9574</v>
      </c>
      <c r="B71" s="99" t="s">
        <v>10143</v>
      </c>
      <c r="C71" s="107" t="s">
        <v>10144</v>
      </c>
      <c r="D71" s="99">
        <v>9</v>
      </c>
      <c r="E71" s="99">
        <v>11</v>
      </c>
      <c r="F71" s="99"/>
      <c r="G71" s="212" t="s">
        <v>1294</v>
      </c>
      <c r="H71" s="99">
        <v>930</v>
      </c>
      <c r="I71" s="175">
        <v>10</v>
      </c>
      <c r="J71" s="9"/>
      <c r="K71" s="9"/>
      <c r="L71" s="9"/>
      <c r="M71" s="9"/>
      <c r="N71" s="9"/>
      <c r="O71" s="230" t="s">
        <v>10145</v>
      </c>
      <c r="P71" s="189" t="s">
        <v>10146</v>
      </c>
      <c r="Q71" s="212" t="s">
        <v>1295</v>
      </c>
      <c r="R71" s="333" t="s">
        <v>12809</v>
      </c>
      <c r="S71" s="227"/>
      <c r="T71" s="234" t="s">
        <v>10147</v>
      </c>
    </row>
    <row r="72" spans="1:20" ht="22.5" customHeight="1">
      <c r="A72" s="166" t="s">
        <v>49</v>
      </c>
      <c r="B72" s="99" t="s">
        <v>19</v>
      </c>
      <c r="C72" s="107" t="s">
        <v>1296</v>
      </c>
      <c r="D72" s="99">
        <v>8</v>
      </c>
      <c r="E72" s="99">
        <v>10</v>
      </c>
      <c r="F72" s="99">
        <v>8</v>
      </c>
      <c r="G72" s="214" t="s">
        <v>1297</v>
      </c>
      <c r="H72" s="99">
        <v>910</v>
      </c>
      <c r="I72" s="175">
        <v>9</v>
      </c>
      <c r="J72" s="9"/>
      <c r="K72" s="9"/>
      <c r="L72" s="9"/>
      <c r="M72" s="9"/>
      <c r="N72" s="9"/>
      <c r="O72" s="230" t="s">
        <v>9624</v>
      </c>
      <c r="P72" s="189" t="s">
        <v>10148</v>
      </c>
      <c r="Q72" s="214" t="s">
        <v>1298</v>
      </c>
      <c r="R72" s="214" t="s">
        <v>13131</v>
      </c>
      <c r="T72" s="229"/>
    </row>
    <row r="73" spans="1:20" ht="22.5" customHeight="1">
      <c r="A73" s="166" t="s">
        <v>49</v>
      </c>
      <c r="B73" s="99" t="s">
        <v>19</v>
      </c>
      <c r="C73" s="107" t="s">
        <v>1299</v>
      </c>
      <c r="D73" s="99">
        <v>8</v>
      </c>
      <c r="E73" s="99">
        <v>10</v>
      </c>
      <c r="F73" s="99">
        <v>8</v>
      </c>
      <c r="G73" s="214" t="s">
        <v>1298</v>
      </c>
      <c r="H73" s="99">
        <v>910</v>
      </c>
      <c r="I73" s="99">
        <v>9</v>
      </c>
      <c r="J73" s="9"/>
      <c r="K73" s="9"/>
      <c r="L73" s="9"/>
      <c r="M73" s="9"/>
      <c r="N73" s="9"/>
      <c r="O73" s="230" t="s">
        <v>9624</v>
      </c>
      <c r="P73" s="189" t="s">
        <v>10148</v>
      </c>
      <c r="Q73" s="212" t="s">
        <v>785</v>
      </c>
      <c r="T73" s="229"/>
    </row>
    <row r="74" spans="1:20" ht="22.5" customHeight="1">
      <c r="A74" s="166" t="s">
        <v>10149</v>
      </c>
      <c r="B74" s="99" t="s">
        <v>9565</v>
      </c>
      <c r="C74" s="107" t="s">
        <v>10150</v>
      </c>
      <c r="D74" s="99"/>
      <c r="E74" s="99"/>
      <c r="F74" s="99"/>
      <c r="G74" s="212" t="s">
        <v>10151</v>
      </c>
      <c r="H74" s="99">
        <v>830</v>
      </c>
      <c r="I74" s="99">
        <v>9</v>
      </c>
      <c r="J74" s="9"/>
      <c r="K74" s="9"/>
      <c r="L74" s="9"/>
      <c r="M74" s="9"/>
      <c r="N74" s="9"/>
      <c r="O74" s="107" t="s">
        <v>10152</v>
      </c>
      <c r="Q74" s="212"/>
      <c r="R74" s="212"/>
      <c r="S74" s="212"/>
      <c r="T74" s="234"/>
    </row>
    <row r="75" spans="1:20" ht="22.5" customHeight="1">
      <c r="A75" s="166" t="s">
        <v>30</v>
      </c>
      <c r="B75" s="99" t="s">
        <v>19</v>
      </c>
      <c r="C75" s="107" t="s">
        <v>10153</v>
      </c>
      <c r="D75" s="99">
        <v>8</v>
      </c>
      <c r="E75" s="99">
        <v>10</v>
      </c>
      <c r="F75" s="99"/>
      <c r="G75" s="214" t="s">
        <v>10154</v>
      </c>
      <c r="H75" s="99">
        <v>820</v>
      </c>
      <c r="I75" s="175">
        <v>9</v>
      </c>
      <c r="J75" s="9"/>
      <c r="K75" s="9"/>
      <c r="L75" s="9"/>
      <c r="M75" s="9"/>
      <c r="N75" s="9"/>
      <c r="O75" s="230" t="s">
        <v>10155</v>
      </c>
      <c r="P75" s="189" t="s">
        <v>10156</v>
      </c>
      <c r="Q75" s="214" t="s">
        <v>12372</v>
      </c>
      <c r="T75" s="234"/>
    </row>
    <row r="76" spans="1:20" ht="22.5" customHeight="1">
      <c r="A76" s="166" t="s">
        <v>27</v>
      </c>
      <c r="B76" s="99" t="s">
        <v>19</v>
      </c>
      <c r="C76" s="107" t="s">
        <v>1300</v>
      </c>
      <c r="D76" s="99">
        <v>8</v>
      </c>
      <c r="E76" s="99">
        <v>10</v>
      </c>
      <c r="F76" s="99">
        <v>8</v>
      </c>
      <c r="G76" s="214" t="s">
        <v>1301</v>
      </c>
      <c r="H76" s="99">
        <v>820</v>
      </c>
      <c r="I76" s="99">
        <v>8</v>
      </c>
      <c r="J76" s="9"/>
      <c r="K76" s="9"/>
      <c r="L76" s="9"/>
      <c r="M76" s="9"/>
      <c r="N76" s="9"/>
      <c r="O76" s="230" t="s">
        <v>9631</v>
      </c>
      <c r="P76" s="189" t="s">
        <v>10157</v>
      </c>
      <c r="Q76" s="214" t="s">
        <v>728</v>
      </c>
      <c r="T76" s="234" t="s">
        <v>10158</v>
      </c>
    </row>
    <row r="77" spans="1:20" ht="22.5" customHeight="1">
      <c r="A77" s="166">
        <v>1</v>
      </c>
      <c r="B77" s="99" t="s">
        <v>19</v>
      </c>
      <c r="C77" s="107" t="s">
        <v>1302</v>
      </c>
      <c r="D77" s="99">
        <v>8</v>
      </c>
      <c r="E77" s="99">
        <v>10</v>
      </c>
      <c r="F77" s="99">
        <v>8</v>
      </c>
      <c r="G77" s="214" t="s">
        <v>1244</v>
      </c>
      <c r="H77" s="99">
        <v>816</v>
      </c>
      <c r="I77" s="175">
        <v>8</v>
      </c>
      <c r="J77" s="9"/>
      <c r="K77" s="9"/>
      <c r="L77" s="9"/>
      <c r="M77" s="9"/>
      <c r="N77" s="9"/>
      <c r="O77" s="230" t="s">
        <v>1411</v>
      </c>
      <c r="P77" s="189" t="s">
        <v>10159</v>
      </c>
      <c r="Q77" s="214" t="s">
        <v>214</v>
      </c>
      <c r="T77" s="234" t="s">
        <v>10160</v>
      </c>
    </row>
    <row r="78" spans="1:20" ht="22.5" customHeight="1">
      <c r="A78" s="166" t="s">
        <v>151</v>
      </c>
      <c r="B78" s="99" t="s">
        <v>19</v>
      </c>
      <c r="C78" s="107" t="s">
        <v>1303</v>
      </c>
      <c r="D78" s="99">
        <v>8</v>
      </c>
      <c r="E78" s="99">
        <v>10</v>
      </c>
      <c r="F78" s="99">
        <v>8</v>
      </c>
      <c r="G78" s="214" t="s">
        <v>1273</v>
      </c>
      <c r="H78" s="99">
        <v>804</v>
      </c>
      <c r="I78" s="99">
        <v>8</v>
      </c>
      <c r="J78" s="9"/>
      <c r="K78" s="9"/>
      <c r="L78" s="9"/>
      <c r="M78" s="9"/>
      <c r="N78" s="9"/>
      <c r="O78" s="230" t="s">
        <v>10161</v>
      </c>
      <c r="P78" s="189" t="s">
        <v>10162</v>
      </c>
      <c r="Q78" s="214" t="s">
        <v>1235</v>
      </c>
      <c r="R78" s="214" t="s">
        <v>13132</v>
      </c>
      <c r="T78" s="234" t="s">
        <v>10163</v>
      </c>
    </row>
    <row r="79" spans="1:20" ht="22.5" customHeight="1">
      <c r="A79" s="166" t="s">
        <v>30</v>
      </c>
      <c r="B79" s="99" t="s">
        <v>10164</v>
      </c>
      <c r="C79" s="107" t="s">
        <v>10165</v>
      </c>
      <c r="D79" s="99">
        <v>8</v>
      </c>
      <c r="E79" s="99">
        <v>10</v>
      </c>
      <c r="F79" s="99">
        <v>8</v>
      </c>
      <c r="G79" s="214" t="s">
        <v>10166</v>
      </c>
      <c r="H79" s="99">
        <v>800</v>
      </c>
      <c r="I79" s="175">
        <v>8</v>
      </c>
      <c r="J79" s="9"/>
      <c r="K79" s="9"/>
      <c r="L79" s="9"/>
      <c r="M79" s="9"/>
      <c r="N79" s="9"/>
      <c r="O79" s="230" t="s">
        <v>10161</v>
      </c>
      <c r="P79" s="189" t="s">
        <v>10167</v>
      </c>
      <c r="Q79" s="212"/>
      <c r="T79" s="229"/>
    </row>
    <row r="80" spans="1:20" ht="22.5" customHeight="1">
      <c r="A80" s="166" t="s">
        <v>30</v>
      </c>
      <c r="B80" s="99" t="s">
        <v>10164</v>
      </c>
      <c r="C80" s="107" t="s">
        <v>10168</v>
      </c>
      <c r="D80" s="99">
        <v>8</v>
      </c>
      <c r="E80" s="99">
        <v>10</v>
      </c>
      <c r="F80" s="99">
        <v>8</v>
      </c>
      <c r="G80" s="214" t="s">
        <v>10169</v>
      </c>
      <c r="H80" s="99">
        <v>800</v>
      </c>
      <c r="I80" s="99">
        <v>9</v>
      </c>
      <c r="J80" s="9"/>
      <c r="K80" s="9"/>
      <c r="L80" s="9"/>
      <c r="M80" s="9"/>
      <c r="N80" s="9"/>
      <c r="O80" s="230" t="s">
        <v>10161</v>
      </c>
      <c r="P80" s="189" t="s">
        <v>10170</v>
      </c>
      <c r="Q80" s="212" t="s">
        <v>132</v>
      </c>
      <c r="R80" s="212" t="s">
        <v>3411</v>
      </c>
      <c r="T80" s="229"/>
    </row>
    <row r="81" spans="1:20" ht="22.5" customHeight="1">
      <c r="A81" s="166" t="s">
        <v>35</v>
      </c>
      <c r="B81" s="99" t="s">
        <v>56</v>
      </c>
      <c r="C81" s="107" t="s">
        <v>1304</v>
      </c>
      <c r="D81" s="99">
        <v>8</v>
      </c>
      <c r="E81" s="99">
        <v>10</v>
      </c>
      <c r="F81" s="99"/>
      <c r="G81" s="214" t="s">
        <v>10171</v>
      </c>
      <c r="H81" s="99">
        <v>800</v>
      </c>
      <c r="I81" s="175">
        <v>9</v>
      </c>
      <c r="J81" s="9"/>
      <c r="K81" s="9"/>
      <c r="L81" s="9"/>
      <c r="M81" s="9"/>
      <c r="N81" s="9"/>
      <c r="O81" s="230" t="s">
        <v>10161</v>
      </c>
      <c r="P81" s="189" t="s">
        <v>10172</v>
      </c>
      <c r="Q81" s="214" t="s">
        <v>6667</v>
      </c>
      <c r="T81" s="229"/>
    </row>
    <row r="82" spans="1:20" ht="22.5" customHeight="1">
      <c r="A82" s="177" t="s">
        <v>11418</v>
      </c>
      <c r="B82" s="99" t="s">
        <v>11441</v>
      </c>
      <c r="C82" s="107" t="s">
        <v>11438</v>
      </c>
      <c r="D82" s="99">
        <v>8</v>
      </c>
      <c r="E82" s="99">
        <v>10</v>
      </c>
      <c r="F82" s="99"/>
      <c r="G82" s="212" t="s">
        <v>12810</v>
      </c>
      <c r="H82" s="99">
        <v>800</v>
      </c>
      <c r="I82" s="99">
        <v>8</v>
      </c>
      <c r="J82" s="12"/>
      <c r="K82" s="12"/>
      <c r="L82" s="12"/>
      <c r="M82" s="12"/>
      <c r="N82" s="13"/>
      <c r="O82" s="230" t="s">
        <v>11439</v>
      </c>
      <c r="P82" s="189" t="s">
        <v>11440</v>
      </c>
      <c r="Q82" s="212" t="s">
        <v>12811</v>
      </c>
      <c r="R82" s="212"/>
      <c r="S82" s="212"/>
      <c r="T82" s="234"/>
    </row>
    <row r="83" spans="1:20" ht="22.5" customHeight="1">
      <c r="A83" s="166" t="s">
        <v>25</v>
      </c>
      <c r="B83" s="99" t="s">
        <v>56</v>
      </c>
      <c r="C83" s="107" t="s">
        <v>1305</v>
      </c>
      <c r="D83" s="99">
        <v>7</v>
      </c>
      <c r="E83" s="99">
        <v>9</v>
      </c>
      <c r="F83" s="99"/>
      <c r="G83" s="214" t="s">
        <v>1306</v>
      </c>
      <c r="H83" s="99">
        <v>780</v>
      </c>
      <c r="I83" s="99">
        <v>8</v>
      </c>
      <c r="J83" s="9"/>
      <c r="K83" s="9"/>
      <c r="L83" s="9"/>
      <c r="M83" s="9"/>
      <c r="N83" s="9"/>
      <c r="O83" s="230" t="s">
        <v>10173</v>
      </c>
      <c r="P83" s="189" t="s">
        <v>10174</v>
      </c>
      <c r="Q83" s="214" t="s">
        <v>45</v>
      </c>
      <c r="T83" s="234" t="s">
        <v>8657</v>
      </c>
    </row>
    <row r="84" spans="1:20" ht="22.5" customHeight="1">
      <c r="A84" s="166" t="s">
        <v>69</v>
      </c>
      <c r="B84" s="99" t="s">
        <v>56</v>
      </c>
      <c r="C84" s="107" t="s">
        <v>10175</v>
      </c>
      <c r="D84" s="99">
        <v>8</v>
      </c>
      <c r="E84" s="99">
        <v>10</v>
      </c>
      <c r="F84" s="99">
        <v>8</v>
      </c>
      <c r="G84" s="214" t="s">
        <v>10176</v>
      </c>
      <c r="H84" s="99">
        <v>780</v>
      </c>
      <c r="I84" s="175">
        <v>9</v>
      </c>
      <c r="J84" s="9"/>
      <c r="K84" s="9"/>
      <c r="L84" s="9"/>
      <c r="M84" s="9"/>
      <c r="N84" s="9"/>
      <c r="O84" s="230" t="s">
        <v>10139</v>
      </c>
      <c r="P84" s="189" t="s">
        <v>10177</v>
      </c>
      <c r="Q84" s="214" t="s">
        <v>10615</v>
      </c>
      <c r="T84" s="229"/>
    </row>
    <row r="85" spans="1:20" ht="22.5" customHeight="1">
      <c r="A85" s="166" t="s">
        <v>34</v>
      </c>
      <c r="B85" s="99" t="s">
        <v>56</v>
      </c>
      <c r="C85" s="107" t="s">
        <v>10178</v>
      </c>
      <c r="D85" s="99">
        <v>7</v>
      </c>
      <c r="E85" s="99">
        <v>9</v>
      </c>
      <c r="G85" s="214" t="s">
        <v>10179</v>
      </c>
      <c r="H85" s="99">
        <v>780</v>
      </c>
      <c r="I85" s="99">
        <v>8</v>
      </c>
      <c r="J85" s="9"/>
      <c r="K85" s="9"/>
      <c r="L85" s="9"/>
      <c r="M85" s="9"/>
      <c r="N85" s="9"/>
      <c r="O85" s="230" t="s">
        <v>10139</v>
      </c>
      <c r="P85" s="189" t="s">
        <v>9302</v>
      </c>
      <c r="T85" s="229"/>
    </row>
    <row r="86" spans="1:20" ht="22.5" customHeight="1">
      <c r="A86" s="166" t="s">
        <v>218</v>
      </c>
      <c r="B86" s="99" t="s">
        <v>9604</v>
      </c>
      <c r="C86" s="107" t="s">
        <v>11938</v>
      </c>
      <c r="D86" s="99">
        <v>5</v>
      </c>
      <c r="E86" s="99">
        <v>7</v>
      </c>
      <c r="F86" s="99"/>
      <c r="G86" s="212" t="s">
        <v>1263</v>
      </c>
      <c r="H86" s="99">
        <v>750</v>
      </c>
      <c r="I86" s="175">
        <v>7</v>
      </c>
      <c r="J86" s="9"/>
      <c r="K86" s="9"/>
      <c r="L86" s="9"/>
      <c r="M86" s="9"/>
      <c r="N86" s="9"/>
      <c r="O86" s="230" t="s">
        <v>127</v>
      </c>
      <c r="P86" s="189" t="s">
        <v>121</v>
      </c>
      <c r="Q86" s="334"/>
      <c r="R86" s="240"/>
      <c r="S86" s="240"/>
      <c r="T86" s="292"/>
    </row>
    <row r="87" spans="1:20" ht="22.5" customHeight="1">
      <c r="A87" s="166" t="s">
        <v>34</v>
      </c>
      <c r="B87" s="99" t="s">
        <v>56</v>
      </c>
      <c r="C87" s="107" t="s">
        <v>10180</v>
      </c>
      <c r="D87" s="99">
        <v>7</v>
      </c>
      <c r="E87" s="99">
        <v>9</v>
      </c>
      <c r="F87" s="99">
        <v>7</v>
      </c>
      <c r="G87" s="214" t="s">
        <v>10181</v>
      </c>
      <c r="H87" s="99">
        <v>750</v>
      </c>
      <c r="I87" s="175">
        <v>8</v>
      </c>
      <c r="J87" s="9"/>
      <c r="K87" s="9"/>
      <c r="L87" s="9"/>
      <c r="M87" s="9"/>
      <c r="N87" s="9"/>
      <c r="O87" s="230" t="s">
        <v>10182</v>
      </c>
      <c r="P87" s="189" t="s">
        <v>10183</v>
      </c>
      <c r="Q87" s="214" t="s">
        <v>9810</v>
      </c>
      <c r="R87" s="214" t="s">
        <v>1307</v>
      </c>
      <c r="T87" s="229"/>
    </row>
    <row r="88" spans="1:20" ht="22.5" customHeight="1">
      <c r="A88" s="166" t="s">
        <v>34</v>
      </c>
      <c r="B88" s="99" t="s">
        <v>56</v>
      </c>
      <c r="C88" s="107" t="s">
        <v>10184</v>
      </c>
      <c r="D88" s="99">
        <v>7</v>
      </c>
      <c r="E88" s="99">
        <v>9</v>
      </c>
      <c r="F88" s="99"/>
      <c r="G88" s="214" t="s">
        <v>4730</v>
      </c>
      <c r="H88" s="99">
        <v>750</v>
      </c>
      <c r="I88" s="99">
        <v>8</v>
      </c>
      <c r="J88" s="9"/>
      <c r="K88" s="9"/>
      <c r="L88" s="9"/>
      <c r="M88" s="9"/>
      <c r="N88" s="9"/>
      <c r="O88" s="230" t="s">
        <v>10182</v>
      </c>
      <c r="P88" s="189" t="s">
        <v>10185</v>
      </c>
      <c r="Q88" s="214" t="s">
        <v>5226</v>
      </c>
      <c r="R88" s="214"/>
      <c r="T88" s="229"/>
    </row>
    <row r="89" spans="1:20" ht="22.5" customHeight="1">
      <c r="A89" s="166" t="s">
        <v>54</v>
      </c>
      <c r="B89" s="99" t="s">
        <v>56</v>
      </c>
      <c r="C89" s="107" t="s">
        <v>10186</v>
      </c>
      <c r="D89" s="99">
        <v>6</v>
      </c>
      <c r="E89" s="99">
        <v>8</v>
      </c>
      <c r="F89" s="99">
        <v>6</v>
      </c>
      <c r="G89" s="214" t="s">
        <v>10187</v>
      </c>
      <c r="H89" s="99">
        <v>740</v>
      </c>
      <c r="I89" s="175">
        <v>7</v>
      </c>
      <c r="J89" s="9"/>
      <c r="K89" s="9"/>
      <c r="L89" s="9"/>
      <c r="M89" s="9"/>
      <c r="N89" s="9"/>
      <c r="O89" s="230" t="s">
        <v>10188</v>
      </c>
      <c r="P89" s="189" t="s">
        <v>10189</v>
      </c>
      <c r="Q89" s="214" t="s">
        <v>12374</v>
      </c>
      <c r="R89" s="214"/>
      <c r="T89" s="229"/>
    </row>
    <row r="90" spans="1:20" ht="22.5" customHeight="1">
      <c r="A90" s="166" t="s">
        <v>54</v>
      </c>
      <c r="B90" s="99" t="s">
        <v>56</v>
      </c>
      <c r="C90" s="107" t="s">
        <v>10190</v>
      </c>
      <c r="D90" s="99">
        <v>6</v>
      </c>
      <c r="E90" s="99">
        <v>8</v>
      </c>
      <c r="F90" s="99">
        <v>6</v>
      </c>
      <c r="G90" s="214" t="s">
        <v>10191</v>
      </c>
      <c r="H90" s="99">
        <v>740</v>
      </c>
      <c r="I90" s="99">
        <v>7</v>
      </c>
      <c r="J90" s="9"/>
      <c r="K90" s="9"/>
      <c r="L90" s="9"/>
      <c r="M90" s="9"/>
      <c r="N90" s="9"/>
      <c r="O90" s="230" t="s">
        <v>11620</v>
      </c>
      <c r="P90" s="189" t="s">
        <v>9197</v>
      </c>
      <c r="Q90" s="214" t="s">
        <v>10340</v>
      </c>
      <c r="R90" s="214"/>
      <c r="T90" s="229"/>
    </row>
    <row r="91" spans="1:20" ht="22.5" customHeight="1">
      <c r="A91" s="166" t="s">
        <v>25</v>
      </c>
      <c r="B91" s="99" t="s">
        <v>56</v>
      </c>
      <c r="C91" s="107" t="s">
        <v>11564</v>
      </c>
      <c r="D91" s="99">
        <v>6</v>
      </c>
      <c r="E91" s="99">
        <v>8</v>
      </c>
      <c r="F91" s="99">
        <v>6</v>
      </c>
      <c r="G91" s="214" t="s">
        <v>12373</v>
      </c>
      <c r="H91" s="99">
        <v>740</v>
      </c>
      <c r="I91" s="175">
        <v>7</v>
      </c>
      <c r="J91" s="9"/>
      <c r="K91" s="9"/>
      <c r="L91" s="9"/>
      <c r="M91" s="9"/>
      <c r="N91" s="9"/>
      <c r="O91" s="230" t="s">
        <v>10192</v>
      </c>
      <c r="P91" s="189" t="s">
        <v>7309</v>
      </c>
      <c r="Q91" s="214" t="s">
        <v>1308</v>
      </c>
      <c r="R91" s="214"/>
      <c r="T91" s="229"/>
    </row>
    <row r="92" spans="1:20" ht="22.5" customHeight="1">
      <c r="A92" s="166" t="s">
        <v>11399</v>
      </c>
      <c r="B92" s="99" t="s">
        <v>56</v>
      </c>
      <c r="C92" s="107" t="s">
        <v>1309</v>
      </c>
      <c r="D92" s="99">
        <v>7</v>
      </c>
      <c r="E92" s="99">
        <v>9</v>
      </c>
      <c r="F92" s="99">
        <v>7</v>
      </c>
      <c r="G92" s="214" t="s">
        <v>10193</v>
      </c>
      <c r="H92" s="99">
        <v>740</v>
      </c>
      <c r="I92" s="99">
        <v>8</v>
      </c>
      <c r="J92" s="9"/>
      <c r="K92" s="9"/>
      <c r="L92" s="9"/>
      <c r="M92" s="9"/>
      <c r="N92" s="9"/>
      <c r="O92" s="230" t="s">
        <v>10194</v>
      </c>
      <c r="P92" s="189" t="s">
        <v>10195</v>
      </c>
      <c r="Q92" s="214" t="s">
        <v>12227</v>
      </c>
      <c r="T92" s="229"/>
    </row>
    <row r="93" spans="1:20" ht="22.5" customHeight="1">
      <c r="A93" s="166" t="s">
        <v>82</v>
      </c>
      <c r="B93" s="99" t="s">
        <v>56</v>
      </c>
      <c r="C93" s="107" t="s">
        <v>1310</v>
      </c>
      <c r="D93" s="99">
        <v>7</v>
      </c>
      <c r="E93" s="99">
        <v>9</v>
      </c>
      <c r="F93" s="99">
        <v>7</v>
      </c>
      <c r="G93" s="214" t="s">
        <v>1311</v>
      </c>
      <c r="H93" s="99">
        <v>740</v>
      </c>
      <c r="I93" s="175">
        <v>5</v>
      </c>
      <c r="J93" s="9"/>
      <c r="K93" s="9"/>
      <c r="L93" s="9"/>
      <c r="M93" s="9"/>
      <c r="N93" s="9"/>
      <c r="O93" s="230" t="s">
        <v>127</v>
      </c>
      <c r="P93" s="189" t="s">
        <v>10196</v>
      </c>
      <c r="T93" s="229"/>
    </row>
    <row r="94" spans="1:20" ht="22.5" customHeight="1">
      <c r="A94" s="166" t="s">
        <v>30</v>
      </c>
      <c r="B94" s="99" t="s">
        <v>56</v>
      </c>
      <c r="C94" s="107" t="s">
        <v>10197</v>
      </c>
      <c r="G94" s="214" t="s">
        <v>1312</v>
      </c>
      <c r="H94" s="99">
        <v>740</v>
      </c>
      <c r="I94" s="99">
        <v>1</v>
      </c>
      <c r="J94" s="9"/>
      <c r="K94" s="9"/>
      <c r="L94" s="9"/>
      <c r="M94" s="9"/>
      <c r="N94" s="9"/>
      <c r="O94" s="107" t="s">
        <v>10198</v>
      </c>
      <c r="Q94" s="212" t="s">
        <v>13133</v>
      </c>
      <c r="T94" s="229"/>
    </row>
    <row r="95" spans="1:20" ht="22.5" customHeight="1">
      <c r="A95" s="166" t="s">
        <v>10199</v>
      </c>
      <c r="B95" s="99" t="s">
        <v>10200</v>
      </c>
      <c r="C95" s="107" t="s">
        <v>10201</v>
      </c>
      <c r="D95" s="99">
        <v>7</v>
      </c>
      <c r="E95" s="99">
        <v>9</v>
      </c>
      <c r="F95" s="99">
        <v>7</v>
      </c>
      <c r="G95" s="212" t="s">
        <v>12812</v>
      </c>
      <c r="H95" s="99">
        <v>740</v>
      </c>
      <c r="I95" s="99">
        <v>6</v>
      </c>
      <c r="J95" s="9"/>
      <c r="K95" s="9"/>
      <c r="L95" s="9"/>
      <c r="M95" s="9"/>
      <c r="N95" s="9"/>
      <c r="O95" s="230" t="s">
        <v>10202</v>
      </c>
      <c r="P95" s="189" t="s">
        <v>10203</v>
      </c>
      <c r="Q95" s="212" t="s">
        <v>6338</v>
      </c>
      <c r="R95" s="212"/>
      <c r="S95" s="212"/>
      <c r="T95" s="234"/>
    </row>
    <row r="96" spans="1:20" ht="22.5" customHeight="1">
      <c r="A96" s="166" t="s">
        <v>11191</v>
      </c>
      <c r="B96" s="99" t="s">
        <v>11172</v>
      </c>
      <c r="C96" s="107" t="s">
        <v>11195</v>
      </c>
      <c r="D96" s="99">
        <v>7</v>
      </c>
      <c r="E96" s="99">
        <v>9</v>
      </c>
      <c r="F96" s="99"/>
      <c r="G96" s="212" t="s">
        <v>12813</v>
      </c>
      <c r="H96" s="99">
        <v>740</v>
      </c>
      <c r="I96" s="99">
        <v>8</v>
      </c>
      <c r="O96" s="230" t="s">
        <v>11196</v>
      </c>
      <c r="P96" s="189" t="s">
        <v>11197</v>
      </c>
      <c r="Q96" s="212" t="s">
        <v>12814</v>
      </c>
      <c r="T96" s="229"/>
    </row>
    <row r="97" spans="1:20" ht="22.5" customHeight="1">
      <c r="A97" s="166">
        <v>2</v>
      </c>
      <c r="B97" s="99" t="s">
        <v>56</v>
      </c>
      <c r="C97" s="107" t="s">
        <v>1313</v>
      </c>
      <c r="D97" s="99">
        <v>7</v>
      </c>
      <c r="E97" s="99">
        <v>9</v>
      </c>
      <c r="F97" s="99">
        <v>7</v>
      </c>
      <c r="G97" s="214" t="s">
        <v>1314</v>
      </c>
      <c r="H97" s="99">
        <v>732</v>
      </c>
      <c r="I97" s="175">
        <v>9</v>
      </c>
      <c r="J97" s="9"/>
      <c r="K97" s="9"/>
      <c r="L97" s="9"/>
      <c r="M97" s="9"/>
      <c r="N97" s="9"/>
      <c r="O97" s="230" t="s">
        <v>10194</v>
      </c>
      <c r="P97" s="189" t="s">
        <v>10204</v>
      </c>
      <c r="Q97" s="214" t="s">
        <v>160</v>
      </c>
      <c r="T97" s="229"/>
    </row>
    <row r="98" spans="1:20" ht="22.5" customHeight="1">
      <c r="A98" s="166" t="s">
        <v>11033</v>
      </c>
      <c r="B98" s="99" t="s">
        <v>11061</v>
      </c>
      <c r="C98" s="107" t="s">
        <v>11058</v>
      </c>
      <c r="D98" s="99">
        <v>7</v>
      </c>
      <c r="E98" s="99">
        <v>9</v>
      </c>
      <c r="F98" s="99"/>
      <c r="G98" s="212" t="s">
        <v>12815</v>
      </c>
      <c r="H98" s="99">
        <v>730</v>
      </c>
      <c r="I98" s="99">
        <v>3</v>
      </c>
      <c r="J98" s="9"/>
      <c r="K98" s="9"/>
      <c r="L98" s="9"/>
      <c r="M98" s="9"/>
      <c r="N98" s="9"/>
      <c r="O98" s="230" t="s">
        <v>11059</v>
      </c>
      <c r="P98" s="189" t="s">
        <v>11060</v>
      </c>
      <c r="Q98" s="212"/>
      <c r="R98" s="212"/>
      <c r="S98" s="212"/>
      <c r="T98" s="234"/>
    </row>
    <row r="99" spans="1:20" ht="22.5" customHeight="1">
      <c r="B99" s="99" t="s">
        <v>56</v>
      </c>
      <c r="C99" s="107" t="s">
        <v>1315</v>
      </c>
      <c r="D99" s="99">
        <v>6</v>
      </c>
      <c r="E99" s="99">
        <v>8</v>
      </c>
      <c r="F99" s="99">
        <v>6</v>
      </c>
      <c r="G99" s="214" t="s">
        <v>1255</v>
      </c>
      <c r="H99" s="99">
        <v>720</v>
      </c>
      <c r="I99" s="99">
        <v>5</v>
      </c>
      <c r="J99" s="9"/>
      <c r="K99" s="9"/>
      <c r="L99" s="9"/>
      <c r="M99" s="9"/>
      <c r="N99" s="9"/>
      <c r="O99" s="230" t="s">
        <v>3472</v>
      </c>
      <c r="P99" s="189" t="s">
        <v>10205</v>
      </c>
      <c r="Q99" s="214" t="s">
        <v>12375</v>
      </c>
      <c r="R99" s="214" t="s">
        <v>189</v>
      </c>
      <c r="T99" s="234" t="s">
        <v>10206</v>
      </c>
    </row>
    <row r="100" spans="1:20" ht="22.5" customHeight="1">
      <c r="A100" s="166" t="s">
        <v>35</v>
      </c>
      <c r="B100" s="99" t="s">
        <v>56</v>
      </c>
      <c r="C100" s="107" t="s">
        <v>10207</v>
      </c>
      <c r="D100" s="99">
        <v>7</v>
      </c>
      <c r="E100" s="99">
        <v>9</v>
      </c>
      <c r="F100" s="99">
        <v>7</v>
      </c>
      <c r="G100" s="214" t="s">
        <v>10208</v>
      </c>
      <c r="H100" s="99">
        <v>720</v>
      </c>
      <c r="I100" s="175">
        <v>8</v>
      </c>
      <c r="J100" s="9"/>
      <c r="K100" s="9"/>
      <c r="L100" s="9"/>
      <c r="M100" s="9"/>
      <c r="N100" s="9"/>
      <c r="O100" s="230" t="s">
        <v>10209</v>
      </c>
      <c r="P100" s="189" t="s">
        <v>10210</v>
      </c>
      <c r="Q100" s="214" t="s">
        <v>6883</v>
      </c>
      <c r="R100" s="214"/>
      <c r="T100" s="234"/>
    </row>
    <row r="101" spans="1:20" ht="22.5" customHeight="1">
      <c r="A101" s="166" t="s">
        <v>82</v>
      </c>
      <c r="B101" s="99" t="s">
        <v>56</v>
      </c>
      <c r="C101" s="107" t="s">
        <v>10211</v>
      </c>
      <c r="D101" s="99">
        <v>7</v>
      </c>
      <c r="E101" s="99">
        <v>9</v>
      </c>
      <c r="F101" s="99"/>
      <c r="G101" s="214" t="s">
        <v>10212</v>
      </c>
      <c r="H101" s="99">
        <v>720</v>
      </c>
      <c r="I101" s="99">
        <v>6</v>
      </c>
      <c r="J101" s="9"/>
      <c r="K101" s="9"/>
      <c r="L101" s="9"/>
      <c r="M101" s="9"/>
      <c r="N101" s="9"/>
      <c r="O101" s="230" t="s">
        <v>10213</v>
      </c>
      <c r="P101" s="189" t="s">
        <v>10214</v>
      </c>
      <c r="Q101" s="214" t="s">
        <v>12376</v>
      </c>
      <c r="T101" s="234" t="s">
        <v>10215</v>
      </c>
    </row>
    <row r="102" spans="1:20" ht="22.5" customHeight="1">
      <c r="A102" s="166" t="s">
        <v>25</v>
      </c>
      <c r="B102" s="99" t="s">
        <v>56</v>
      </c>
      <c r="C102" s="107" t="s">
        <v>10216</v>
      </c>
      <c r="D102" s="99">
        <v>6</v>
      </c>
      <c r="E102" s="99">
        <v>8</v>
      </c>
      <c r="F102" s="99">
        <v>6</v>
      </c>
      <c r="G102" s="214" t="s">
        <v>10217</v>
      </c>
      <c r="H102" s="99">
        <v>710</v>
      </c>
      <c r="I102" s="175">
        <v>8</v>
      </c>
      <c r="J102" s="9"/>
      <c r="K102" s="9"/>
      <c r="L102" s="9"/>
      <c r="M102" s="9"/>
      <c r="N102" s="9"/>
      <c r="O102" s="230" t="s">
        <v>9172</v>
      </c>
      <c r="P102" s="189" t="s">
        <v>10118</v>
      </c>
      <c r="Q102" s="228" t="s">
        <v>3409</v>
      </c>
      <c r="R102" s="212"/>
      <c r="T102" s="234"/>
    </row>
    <row r="103" spans="1:20" ht="22.5" customHeight="1">
      <c r="A103" s="166" t="s">
        <v>8265</v>
      </c>
      <c r="B103" s="99" t="s">
        <v>8136</v>
      </c>
      <c r="C103" s="187" t="s">
        <v>10218</v>
      </c>
      <c r="D103" s="99">
        <v>7</v>
      </c>
      <c r="E103" s="99">
        <v>9</v>
      </c>
      <c r="F103" s="99"/>
      <c r="G103" s="212" t="s">
        <v>3377</v>
      </c>
      <c r="H103" s="99">
        <v>710</v>
      </c>
      <c r="I103" s="99">
        <v>6</v>
      </c>
      <c r="J103" s="9"/>
      <c r="K103" s="9"/>
      <c r="L103" s="9"/>
      <c r="M103" s="9"/>
      <c r="N103" s="9"/>
      <c r="O103" s="230" t="s">
        <v>117</v>
      </c>
      <c r="P103" s="189" t="s">
        <v>126</v>
      </c>
      <c r="Q103" s="212" t="s">
        <v>12377</v>
      </c>
      <c r="R103" s="227"/>
      <c r="S103" s="227"/>
      <c r="T103" s="296"/>
    </row>
    <row r="104" spans="1:20" ht="22.5" customHeight="1">
      <c r="A104" s="166" t="s">
        <v>10122</v>
      </c>
      <c r="B104" s="99" t="s">
        <v>8136</v>
      </c>
      <c r="C104" s="107" t="s">
        <v>10219</v>
      </c>
      <c r="D104" s="99">
        <v>7</v>
      </c>
      <c r="E104" s="99">
        <v>9</v>
      </c>
      <c r="F104" s="99"/>
      <c r="G104" s="212" t="s">
        <v>3636</v>
      </c>
      <c r="H104" s="99">
        <v>710</v>
      </c>
      <c r="I104" s="99">
        <v>7</v>
      </c>
      <c r="J104" s="9"/>
      <c r="K104" s="9"/>
      <c r="L104" s="9"/>
      <c r="M104" s="9"/>
      <c r="N104" s="9"/>
      <c r="O104" s="230" t="s">
        <v>8133</v>
      </c>
      <c r="P104" s="189" t="s">
        <v>8133</v>
      </c>
      <c r="Q104" s="228" t="s">
        <v>9572</v>
      </c>
      <c r="R104" s="212" t="s">
        <v>13074</v>
      </c>
      <c r="S104" s="227"/>
      <c r="T104" s="296"/>
    </row>
    <row r="105" spans="1:20" ht="22.5" customHeight="1">
      <c r="A105" s="166" t="s">
        <v>65</v>
      </c>
      <c r="B105" s="99" t="s">
        <v>56</v>
      </c>
      <c r="C105" s="107" t="s">
        <v>1316</v>
      </c>
      <c r="D105" s="99">
        <v>6</v>
      </c>
      <c r="E105" s="99">
        <v>8</v>
      </c>
      <c r="F105" s="99"/>
      <c r="G105" s="214" t="s">
        <v>1317</v>
      </c>
      <c r="H105" s="99">
        <v>700</v>
      </c>
      <c r="I105" s="99">
        <v>5</v>
      </c>
      <c r="J105" s="9"/>
      <c r="K105" s="9"/>
      <c r="L105" s="9"/>
      <c r="M105" s="9"/>
      <c r="N105" s="9"/>
      <c r="O105" s="230" t="s">
        <v>10220</v>
      </c>
      <c r="P105" s="189" t="s">
        <v>10221</v>
      </c>
      <c r="Q105" s="214" t="s">
        <v>1318</v>
      </c>
      <c r="R105" s="212"/>
      <c r="T105" s="292"/>
    </row>
    <row r="106" spans="1:20" ht="22.5" customHeight="1">
      <c r="A106" s="166" t="s">
        <v>27</v>
      </c>
      <c r="B106" s="99" t="s">
        <v>56</v>
      </c>
      <c r="C106" s="107" t="s">
        <v>1319</v>
      </c>
      <c r="D106" s="99">
        <v>8</v>
      </c>
      <c r="E106" s="99">
        <v>10</v>
      </c>
      <c r="F106" s="99">
        <v>8</v>
      </c>
      <c r="G106" s="214" t="s">
        <v>1320</v>
      </c>
      <c r="H106" s="99">
        <v>700</v>
      </c>
      <c r="I106" s="175">
        <v>8</v>
      </c>
      <c r="J106" s="9"/>
      <c r="K106" s="9"/>
      <c r="L106" s="9"/>
      <c r="M106" s="9"/>
      <c r="N106" s="9"/>
      <c r="O106" s="230" t="s">
        <v>11928</v>
      </c>
      <c r="P106" s="189" t="s">
        <v>10222</v>
      </c>
      <c r="T106" s="229"/>
    </row>
    <row r="107" spans="1:20" ht="22.5" customHeight="1">
      <c r="A107" s="166" t="s">
        <v>10149</v>
      </c>
      <c r="B107" s="99" t="s">
        <v>9570</v>
      </c>
      <c r="C107" s="107" t="s">
        <v>10223</v>
      </c>
      <c r="D107" s="99"/>
      <c r="E107" s="99"/>
      <c r="F107" s="99"/>
      <c r="G107" s="219" t="s">
        <v>10224</v>
      </c>
      <c r="H107" s="99">
        <v>700</v>
      </c>
      <c r="I107" s="99">
        <v>1</v>
      </c>
      <c r="J107" s="9"/>
      <c r="K107" s="9"/>
      <c r="L107" s="9"/>
      <c r="M107" s="9"/>
      <c r="N107" s="9"/>
      <c r="O107" s="107" t="s">
        <v>10152</v>
      </c>
      <c r="Q107" s="212"/>
      <c r="R107" s="212"/>
      <c r="S107" s="212"/>
      <c r="T107" s="234"/>
    </row>
    <row r="108" spans="1:20" ht="22.5" customHeight="1">
      <c r="A108" s="166" t="s">
        <v>10225</v>
      </c>
      <c r="B108" s="99" t="s">
        <v>9570</v>
      </c>
      <c r="C108" s="107" t="s">
        <v>10226</v>
      </c>
      <c r="D108" s="99">
        <v>6</v>
      </c>
      <c r="E108" s="99">
        <v>8</v>
      </c>
      <c r="F108" s="99"/>
      <c r="G108" s="212" t="s">
        <v>1321</v>
      </c>
      <c r="H108" s="99">
        <v>700</v>
      </c>
      <c r="I108" s="99">
        <v>7</v>
      </c>
      <c r="J108" s="9"/>
      <c r="K108" s="9"/>
      <c r="L108" s="9"/>
      <c r="M108" s="9"/>
      <c r="N108" s="9"/>
      <c r="O108" s="230" t="s">
        <v>10227</v>
      </c>
      <c r="P108" s="189" t="s">
        <v>10228</v>
      </c>
      <c r="Q108" s="212"/>
      <c r="R108" s="212"/>
      <c r="S108" s="212"/>
      <c r="T108" s="234"/>
    </row>
    <row r="109" spans="1:20" ht="22.5" customHeight="1">
      <c r="A109" s="166" t="s">
        <v>9569</v>
      </c>
      <c r="B109" s="99" t="s">
        <v>9570</v>
      </c>
      <c r="C109" s="107" t="s">
        <v>10229</v>
      </c>
      <c r="D109" s="99">
        <v>8</v>
      </c>
      <c r="E109" s="99">
        <v>10</v>
      </c>
      <c r="F109" s="99">
        <v>8</v>
      </c>
      <c r="G109" s="212" t="s">
        <v>6337</v>
      </c>
      <c r="H109" s="99">
        <v>700</v>
      </c>
      <c r="I109" s="99">
        <v>7</v>
      </c>
      <c r="J109" s="9"/>
      <c r="K109" s="9"/>
      <c r="L109" s="9"/>
      <c r="M109" s="9"/>
      <c r="N109" s="9"/>
      <c r="O109" s="230" t="s">
        <v>10230</v>
      </c>
      <c r="P109" s="189" t="s">
        <v>10231</v>
      </c>
      <c r="Q109" s="212"/>
      <c r="R109" s="212"/>
      <c r="S109" s="212"/>
      <c r="T109" s="234"/>
    </row>
    <row r="110" spans="1:20" ht="22.5" customHeight="1">
      <c r="A110" s="166" t="s">
        <v>13213</v>
      </c>
      <c r="B110" s="196" t="s">
        <v>13216</v>
      </c>
      <c r="C110" s="399" t="s">
        <v>13215</v>
      </c>
      <c r="D110" s="196">
        <v>9</v>
      </c>
      <c r="E110" s="196">
        <v>11</v>
      </c>
      <c r="F110" s="196"/>
      <c r="G110" s="222" t="s">
        <v>13214</v>
      </c>
      <c r="H110" s="196">
        <v>700</v>
      </c>
      <c r="I110" s="196">
        <v>9</v>
      </c>
      <c r="O110" s="282" t="s">
        <v>13217</v>
      </c>
      <c r="P110" s="283" t="s">
        <v>13218</v>
      </c>
      <c r="Q110" s="400"/>
      <c r="R110" s="248"/>
      <c r="S110" s="248"/>
      <c r="T110" s="401"/>
    </row>
    <row r="111" spans="1:20" ht="22.5" customHeight="1">
      <c r="B111" s="99" t="s">
        <v>56</v>
      </c>
      <c r="C111" s="107" t="s">
        <v>1322</v>
      </c>
      <c r="D111" s="99">
        <v>7</v>
      </c>
      <c r="E111" s="99">
        <v>9</v>
      </c>
      <c r="F111" s="99">
        <v>7</v>
      </c>
      <c r="G111" s="214" t="s">
        <v>1323</v>
      </c>
      <c r="H111" s="99">
        <v>696</v>
      </c>
      <c r="I111" s="99">
        <v>4</v>
      </c>
      <c r="J111" s="9"/>
      <c r="K111" s="9"/>
      <c r="L111" s="9"/>
      <c r="M111" s="9"/>
      <c r="N111" s="9"/>
      <c r="O111" s="230" t="s">
        <v>11624</v>
      </c>
      <c r="P111" s="189" t="s">
        <v>127</v>
      </c>
      <c r="T111" s="229"/>
    </row>
    <row r="112" spans="1:20" ht="22.5" customHeight="1">
      <c r="A112" s="166" t="s">
        <v>34</v>
      </c>
      <c r="B112" s="99" t="s">
        <v>56</v>
      </c>
      <c r="C112" s="107" t="s">
        <v>10232</v>
      </c>
      <c r="D112" s="99">
        <v>6</v>
      </c>
      <c r="E112" s="99">
        <v>8</v>
      </c>
      <c r="F112" s="99"/>
      <c r="G112" s="214" t="s">
        <v>10233</v>
      </c>
      <c r="H112" s="99">
        <v>690</v>
      </c>
      <c r="I112" s="175">
        <v>8</v>
      </c>
      <c r="J112" s="9"/>
      <c r="K112" s="9"/>
      <c r="L112" s="9"/>
      <c r="M112" s="9"/>
      <c r="N112" s="9"/>
      <c r="O112" s="230" t="s">
        <v>10155</v>
      </c>
      <c r="P112" s="189" t="s">
        <v>10234</v>
      </c>
      <c r="Q112" s="214" t="s">
        <v>1323</v>
      </c>
      <c r="T112" s="229"/>
    </row>
    <row r="113" spans="1:20" ht="22.5" customHeight="1">
      <c r="A113" s="166" t="s">
        <v>34</v>
      </c>
      <c r="B113" s="99" t="s">
        <v>56</v>
      </c>
      <c r="C113" s="107" t="s">
        <v>10235</v>
      </c>
      <c r="G113" s="214" t="s">
        <v>10236</v>
      </c>
      <c r="H113" s="99">
        <v>690</v>
      </c>
      <c r="I113" s="99">
        <v>8</v>
      </c>
      <c r="J113" s="9"/>
      <c r="K113" s="9"/>
      <c r="L113" s="9"/>
      <c r="M113" s="9"/>
      <c r="N113" s="9"/>
      <c r="O113" s="107" t="s">
        <v>10152</v>
      </c>
      <c r="Q113" s="214" t="s">
        <v>12378</v>
      </c>
      <c r="T113" s="229"/>
    </row>
    <row r="114" spans="1:20" ht="22.5" customHeight="1">
      <c r="A114" s="166" t="s">
        <v>34</v>
      </c>
      <c r="B114" s="99" t="s">
        <v>56</v>
      </c>
      <c r="C114" s="107" t="s">
        <v>10237</v>
      </c>
      <c r="D114" s="99">
        <v>6</v>
      </c>
      <c r="E114" s="99">
        <v>8</v>
      </c>
      <c r="F114" s="99"/>
      <c r="G114" s="214" t="s">
        <v>5226</v>
      </c>
      <c r="H114" s="99">
        <v>690</v>
      </c>
      <c r="I114" s="175">
        <v>8</v>
      </c>
      <c r="J114" s="9"/>
      <c r="K114" s="9"/>
      <c r="L114" s="9"/>
      <c r="M114" s="9"/>
      <c r="N114" s="9"/>
      <c r="O114" s="230" t="s">
        <v>9624</v>
      </c>
      <c r="P114" s="189" t="s">
        <v>9923</v>
      </c>
      <c r="T114" s="229"/>
    </row>
    <row r="115" spans="1:20" ht="22.5" customHeight="1">
      <c r="A115" s="166" t="s">
        <v>10238</v>
      </c>
      <c r="B115" s="99" t="s">
        <v>9575</v>
      </c>
      <c r="C115" s="107" t="s">
        <v>1324</v>
      </c>
      <c r="D115" s="99">
        <v>6</v>
      </c>
      <c r="E115" s="99">
        <v>8</v>
      </c>
      <c r="F115" s="99"/>
      <c r="G115" s="212" t="s">
        <v>1325</v>
      </c>
      <c r="H115" s="99">
        <v>690</v>
      </c>
      <c r="I115" s="175">
        <v>5</v>
      </c>
      <c r="J115" s="9"/>
      <c r="K115" s="9"/>
      <c r="L115" s="9"/>
      <c r="M115" s="9"/>
      <c r="N115" s="9"/>
      <c r="O115" s="230" t="s">
        <v>10145</v>
      </c>
      <c r="P115" s="189" t="s">
        <v>10026</v>
      </c>
      <c r="Q115" s="214" t="s">
        <v>825</v>
      </c>
      <c r="R115" s="214" t="s">
        <v>13134</v>
      </c>
      <c r="S115" s="227"/>
      <c r="T115" s="296"/>
    </row>
    <row r="116" spans="1:20" ht="22.5" customHeight="1">
      <c r="A116" s="166" t="s">
        <v>10239</v>
      </c>
      <c r="B116" s="99" t="s">
        <v>9575</v>
      </c>
      <c r="C116" s="107" t="s">
        <v>1326</v>
      </c>
      <c r="D116" s="99">
        <v>5</v>
      </c>
      <c r="E116" s="99">
        <v>7</v>
      </c>
      <c r="F116" s="99"/>
      <c r="G116" s="212" t="s">
        <v>1327</v>
      </c>
      <c r="H116" s="99">
        <v>680</v>
      </c>
      <c r="I116" s="99">
        <v>5</v>
      </c>
      <c r="J116" s="9"/>
      <c r="K116" s="9"/>
      <c r="L116" s="9"/>
      <c r="M116" s="9"/>
      <c r="N116" s="9"/>
      <c r="O116" s="230" t="s">
        <v>117</v>
      </c>
      <c r="P116" s="189" t="s">
        <v>1328</v>
      </c>
      <c r="Q116" s="247" t="s">
        <v>1328</v>
      </c>
      <c r="T116" s="229"/>
    </row>
    <row r="117" spans="1:20" ht="22.5" customHeight="1">
      <c r="A117" s="166" t="s">
        <v>69</v>
      </c>
      <c r="B117" s="99" t="s">
        <v>56</v>
      </c>
      <c r="C117" s="107" t="s">
        <v>10240</v>
      </c>
      <c r="D117" s="99">
        <v>6</v>
      </c>
      <c r="E117" s="99">
        <v>8</v>
      </c>
      <c r="F117" s="99"/>
      <c r="G117" s="214" t="s">
        <v>10241</v>
      </c>
      <c r="H117" s="99">
        <v>680</v>
      </c>
      <c r="I117" s="99">
        <v>7</v>
      </c>
      <c r="J117" s="9"/>
      <c r="K117" s="9"/>
      <c r="L117" s="9"/>
      <c r="M117" s="9"/>
      <c r="N117" s="9"/>
      <c r="O117" s="230" t="s">
        <v>10242</v>
      </c>
      <c r="P117" s="189" t="s">
        <v>10243</v>
      </c>
      <c r="T117" s="229"/>
    </row>
    <row r="118" spans="1:20" ht="22.5" customHeight="1">
      <c r="A118" s="166" t="s">
        <v>30</v>
      </c>
      <c r="B118" s="99" t="s">
        <v>56</v>
      </c>
      <c r="C118" s="107" t="s">
        <v>10244</v>
      </c>
      <c r="D118" s="99">
        <v>6</v>
      </c>
      <c r="E118" s="99">
        <v>8</v>
      </c>
      <c r="F118" s="99">
        <v>6</v>
      </c>
      <c r="G118" s="214" t="s">
        <v>10245</v>
      </c>
      <c r="H118" s="99">
        <v>660</v>
      </c>
      <c r="I118" s="175">
        <v>7</v>
      </c>
      <c r="J118" s="9"/>
      <c r="K118" s="9"/>
      <c r="L118" s="9"/>
      <c r="M118" s="9"/>
      <c r="N118" s="9"/>
      <c r="O118" s="230" t="s">
        <v>10246</v>
      </c>
      <c r="P118" s="189" t="s">
        <v>10247</v>
      </c>
      <c r="T118" s="229"/>
    </row>
    <row r="119" spans="1:20" ht="22.5" customHeight="1">
      <c r="A119" s="166" t="s">
        <v>30</v>
      </c>
      <c r="B119" s="99" t="s">
        <v>56</v>
      </c>
      <c r="C119" s="107" t="s">
        <v>10248</v>
      </c>
      <c r="D119" s="99">
        <v>5</v>
      </c>
      <c r="E119" s="99">
        <v>7</v>
      </c>
      <c r="F119" s="99"/>
      <c r="G119" s="214" t="s">
        <v>10249</v>
      </c>
      <c r="H119" s="99">
        <v>660</v>
      </c>
      <c r="I119" s="99">
        <v>7</v>
      </c>
      <c r="J119" s="9"/>
      <c r="K119" s="9"/>
      <c r="L119" s="9"/>
      <c r="M119" s="9"/>
      <c r="N119" s="9"/>
      <c r="O119" s="230" t="s">
        <v>10242</v>
      </c>
      <c r="P119" s="189" t="s">
        <v>4440</v>
      </c>
      <c r="Q119" s="214" t="s">
        <v>10352</v>
      </c>
      <c r="T119" s="229"/>
    </row>
    <row r="120" spans="1:20" ht="22.5" customHeight="1">
      <c r="A120" s="166" t="s">
        <v>30</v>
      </c>
      <c r="B120" s="99" t="s">
        <v>56</v>
      </c>
      <c r="C120" s="107" t="s">
        <v>1329</v>
      </c>
      <c r="D120" s="99">
        <v>6</v>
      </c>
      <c r="E120" s="99">
        <v>8</v>
      </c>
      <c r="F120" s="99">
        <v>6</v>
      </c>
      <c r="G120" s="214" t="s">
        <v>10250</v>
      </c>
      <c r="H120" s="99">
        <v>660</v>
      </c>
      <c r="I120" s="175">
        <v>8</v>
      </c>
      <c r="J120" s="9"/>
      <c r="K120" s="9"/>
      <c r="L120" s="9"/>
      <c r="M120" s="9"/>
      <c r="N120" s="9"/>
      <c r="O120" s="230" t="s">
        <v>10246</v>
      </c>
      <c r="P120" s="189" t="s">
        <v>10251</v>
      </c>
      <c r="Q120" s="214" t="s">
        <v>1330</v>
      </c>
      <c r="R120" s="214" t="s">
        <v>10700</v>
      </c>
      <c r="T120" s="229"/>
    </row>
    <row r="121" spans="1:20" ht="22.5" customHeight="1">
      <c r="A121" s="166" t="s">
        <v>10252</v>
      </c>
      <c r="B121" s="99" t="s">
        <v>10253</v>
      </c>
      <c r="C121" s="107" t="s">
        <v>10254</v>
      </c>
      <c r="D121" s="99">
        <v>6</v>
      </c>
      <c r="E121" s="99">
        <v>8</v>
      </c>
      <c r="F121" s="99"/>
      <c r="G121" s="212" t="s">
        <v>1332</v>
      </c>
      <c r="H121" s="99">
        <v>660</v>
      </c>
      <c r="I121" s="175">
        <v>6</v>
      </c>
      <c r="J121" s="9"/>
      <c r="K121" s="9"/>
      <c r="L121" s="9"/>
      <c r="M121" s="9"/>
      <c r="N121" s="9"/>
      <c r="O121" s="230" t="s">
        <v>10255</v>
      </c>
      <c r="P121" s="189" t="s">
        <v>10256</v>
      </c>
      <c r="Q121" s="214" t="s">
        <v>1333</v>
      </c>
      <c r="R121" s="214" t="s">
        <v>240</v>
      </c>
      <c r="T121" s="229"/>
    </row>
    <row r="122" spans="1:20" ht="22.5" customHeight="1">
      <c r="A122" s="99" t="s">
        <v>11498</v>
      </c>
      <c r="B122" s="99" t="s">
        <v>56</v>
      </c>
      <c r="C122" s="203" t="s">
        <v>11888</v>
      </c>
      <c r="D122" s="99">
        <v>6</v>
      </c>
      <c r="E122" s="99">
        <v>8</v>
      </c>
      <c r="F122" s="99" t="s">
        <v>11556</v>
      </c>
      <c r="G122" s="212" t="s">
        <v>12816</v>
      </c>
      <c r="H122" s="99">
        <v>660</v>
      </c>
      <c r="I122" s="99">
        <v>8</v>
      </c>
      <c r="O122" s="230" t="s">
        <v>11578</v>
      </c>
      <c r="P122" s="189" t="s">
        <v>11530</v>
      </c>
      <c r="Q122" s="212" t="s">
        <v>12817</v>
      </c>
      <c r="T122" s="229"/>
    </row>
    <row r="123" spans="1:20" ht="22.5" customHeight="1">
      <c r="A123" s="166" t="s">
        <v>10257</v>
      </c>
      <c r="B123" s="99" t="s">
        <v>10258</v>
      </c>
      <c r="C123" s="107" t="s">
        <v>10259</v>
      </c>
      <c r="D123" s="99">
        <v>5</v>
      </c>
      <c r="E123" s="99">
        <v>5</v>
      </c>
      <c r="F123" s="99">
        <v>5</v>
      </c>
      <c r="G123" s="212" t="s">
        <v>10260</v>
      </c>
      <c r="H123" s="99">
        <v>650</v>
      </c>
      <c r="I123" s="99">
        <v>4</v>
      </c>
      <c r="J123" s="9"/>
      <c r="K123" s="9"/>
      <c r="L123" s="9"/>
      <c r="M123" s="9"/>
      <c r="N123" s="9"/>
      <c r="O123" s="230" t="s">
        <v>10261</v>
      </c>
      <c r="P123" s="189" t="s">
        <v>10262</v>
      </c>
      <c r="Q123" s="212" t="s">
        <v>12807</v>
      </c>
      <c r="R123" s="227"/>
      <c r="T123" s="229"/>
    </row>
    <row r="124" spans="1:20" ht="22.5" customHeight="1">
      <c r="A124" s="166" t="s">
        <v>69</v>
      </c>
      <c r="B124" s="99" t="s">
        <v>56</v>
      </c>
      <c r="C124" s="107" t="s">
        <v>10263</v>
      </c>
      <c r="D124" s="99">
        <v>7</v>
      </c>
      <c r="E124" s="99">
        <v>9</v>
      </c>
      <c r="F124" s="99">
        <v>7</v>
      </c>
      <c r="G124" s="214" t="s">
        <v>10264</v>
      </c>
      <c r="H124" s="99">
        <v>650</v>
      </c>
      <c r="I124" s="99">
        <v>7</v>
      </c>
      <c r="J124" s="9"/>
      <c r="K124" s="9"/>
      <c r="L124" s="9"/>
      <c r="M124" s="9"/>
      <c r="N124" s="9"/>
      <c r="O124" s="230" t="s">
        <v>10265</v>
      </c>
      <c r="P124" s="189" t="s">
        <v>10266</v>
      </c>
      <c r="Q124" s="214" t="s">
        <v>1314</v>
      </c>
      <c r="R124" s="214" t="s">
        <v>1334</v>
      </c>
      <c r="T124" s="229"/>
    </row>
    <row r="125" spans="1:20" ht="22.5" customHeight="1">
      <c r="A125" s="166" t="s">
        <v>35</v>
      </c>
      <c r="B125" s="99" t="s">
        <v>56</v>
      </c>
      <c r="C125" s="107" t="s">
        <v>1335</v>
      </c>
      <c r="D125" s="99">
        <v>6</v>
      </c>
      <c r="E125" s="99">
        <v>8</v>
      </c>
      <c r="F125" s="99"/>
      <c r="G125" s="214" t="s">
        <v>10267</v>
      </c>
      <c r="H125" s="99">
        <v>650</v>
      </c>
      <c r="I125" s="175">
        <v>7</v>
      </c>
      <c r="J125" s="9"/>
      <c r="K125" s="9"/>
      <c r="L125" s="9"/>
      <c r="M125" s="9"/>
      <c r="N125" s="9"/>
      <c r="O125" s="230" t="s">
        <v>10268</v>
      </c>
      <c r="P125" s="189" t="s">
        <v>10269</v>
      </c>
      <c r="Q125" s="214" t="s">
        <v>12379</v>
      </c>
      <c r="T125" s="229"/>
    </row>
    <row r="126" spans="1:20" ht="22.5" customHeight="1">
      <c r="A126" s="177" t="s">
        <v>11418</v>
      </c>
      <c r="B126" s="99" t="s">
        <v>11441</v>
      </c>
      <c r="C126" s="107" t="s">
        <v>11442</v>
      </c>
      <c r="D126" s="99">
        <v>6</v>
      </c>
      <c r="E126" s="99">
        <v>8</v>
      </c>
      <c r="F126" s="99"/>
      <c r="G126" s="212" t="s">
        <v>11721</v>
      </c>
      <c r="H126" s="99">
        <v>650</v>
      </c>
      <c r="I126" s="99">
        <v>8</v>
      </c>
      <c r="J126" s="12"/>
      <c r="K126" s="12"/>
      <c r="L126" s="12"/>
      <c r="M126" s="12"/>
      <c r="N126" s="13"/>
      <c r="O126" s="230" t="s">
        <v>11443</v>
      </c>
      <c r="P126" s="189" t="s">
        <v>11445</v>
      </c>
      <c r="Q126" s="212" t="s">
        <v>11722</v>
      </c>
      <c r="R126" s="212"/>
      <c r="S126" s="212"/>
      <c r="T126" s="234"/>
    </row>
    <row r="127" spans="1:20" ht="22.5" customHeight="1">
      <c r="B127" s="99" t="s">
        <v>56</v>
      </c>
      <c r="C127" s="107" t="s">
        <v>1336</v>
      </c>
      <c r="D127" s="99">
        <v>6</v>
      </c>
      <c r="E127" s="99">
        <v>8</v>
      </c>
      <c r="F127" s="99">
        <v>6</v>
      </c>
      <c r="G127" s="214" t="s">
        <v>1330</v>
      </c>
      <c r="H127" s="99">
        <v>648</v>
      </c>
      <c r="I127" s="99">
        <v>3</v>
      </c>
      <c r="J127" s="9"/>
      <c r="K127" s="9"/>
      <c r="L127" s="9"/>
      <c r="M127" s="9"/>
      <c r="N127" s="9"/>
      <c r="O127" s="230" t="s">
        <v>10270</v>
      </c>
      <c r="P127" s="189" t="s">
        <v>10271</v>
      </c>
      <c r="T127" s="229"/>
    </row>
    <row r="128" spans="1:20" ht="22.5" customHeight="1">
      <c r="A128" s="166" t="s">
        <v>30</v>
      </c>
      <c r="B128" s="99" t="s">
        <v>56</v>
      </c>
      <c r="C128" s="107" t="s">
        <v>10272</v>
      </c>
      <c r="D128" s="99">
        <v>4</v>
      </c>
      <c r="E128" s="99">
        <v>8</v>
      </c>
      <c r="F128" s="99"/>
      <c r="G128" s="214" t="s">
        <v>10273</v>
      </c>
      <c r="H128" s="99">
        <v>640</v>
      </c>
      <c r="I128" s="175">
        <v>8</v>
      </c>
      <c r="J128" s="9"/>
      <c r="K128" s="9"/>
      <c r="L128" s="9"/>
      <c r="M128" s="9"/>
      <c r="N128" s="9"/>
      <c r="O128" s="230" t="s">
        <v>9781</v>
      </c>
      <c r="P128" s="189" t="s">
        <v>10274</v>
      </c>
      <c r="Q128" s="214" t="s">
        <v>12372</v>
      </c>
      <c r="T128" s="229"/>
    </row>
    <row r="129" spans="1:20" ht="22.5" customHeight="1">
      <c r="A129" s="166" t="s">
        <v>10275</v>
      </c>
      <c r="B129" s="99" t="s">
        <v>10276</v>
      </c>
      <c r="C129" s="107" t="s">
        <v>10277</v>
      </c>
      <c r="D129" s="99">
        <v>6</v>
      </c>
      <c r="E129" s="99">
        <v>8</v>
      </c>
      <c r="F129" s="99"/>
      <c r="G129" s="214" t="s">
        <v>10278</v>
      </c>
      <c r="H129" s="99">
        <v>640</v>
      </c>
      <c r="I129" s="99">
        <v>8</v>
      </c>
      <c r="J129" s="9"/>
      <c r="K129" s="9"/>
      <c r="L129" s="9"/>
      <c r="M129" s="9"/>
      <c r="N129" s="9"/>
      <c r="O129" s="230" t="s">
        <v>10279</v>
      </c>
      <c r="P129" s="189" t="s">
        <v>10280</v>
      </c>
      <c r="Q129" s="212" t="s">
        <v>378</v>
      </c>
      <c r="R129" s="212"/>
      <c r="S129" s="212"/>
      <c r="T129" s="234"/>
    </row>
    <row r="130" spans="1:20" ht="22.5" customHeight="1">
      <c r="A130" s="166" t="s">
        <v>698</v>
      </c>
      <c r="B130" s="99" t="s">
        <v>56</v>
      </c>
      <c r="C130" s="107" t="s">
        <v>11939</v>
      </c>
      <c r="D130" s="99">
        <v>6</v>
      </c>
      <c r="E130" s="99">
        <v>8</v>
      </c>
      <c r="F130" s="99">
        <v>6</v>
      </c>
      <c r="G130" s="214" t="s">
        <v>1337</v>
      </c>
      <c r="H130" s="99">
        <v>636</v>
      </c>
      <c r="I130" s="99">
        <v>8</v>
      </c>
      <c r="J130" s="9"/>
      <c r="K130" s="9"/>
      <c r="L130" s="9"/>
      <c r="M130" s="9"/>
      <c r="N130" s="9"/>
      <c r="O130" s="230" t="s">
        <v>10281</v>
      </c>
      <c r="P130" s="189" t="s">
        <v>9934</v>
      </c>
      <c r="T130" s="229"/>
    </row>
    <row r="131" spans="1:20" ht="22.5" customHeight="1">
      <c r="A131" s="166" t="s">
        <v>65</v>
      </c>
      <c r="B131" s="99" t="s">
        <v>56</v>
      </c>
      <c r="C131" s="107" t="s">
        <v>10282</v>
      </c>
      <c r="D131" s="99">
        <v>5</v>
      </c>
      <c r="E131" s="99">
        <v>7</v>
      </c>
      <c r="F131" s="99"/>
      <c r="G131" s="214" t="s">
        <v>10283</v>
      </c>
      <c r="H131" s="99">
        <v>630</v>
      </c>
      <c r="I131" s="175">
        <v>4</v>
      </c>
      <c r="J131" s="9"/>
      <c r="K131" s="9"/>
      <c r="L131" s="9"/>
      <c r="M131" s="9"/>
      <c r="N131" s="9"/>
      <c r="O131" s="230" t="s">
        <v>10284</v>
      </c>
      <c r="P131" s="189" t="s">
        <v>10285</v>
      </c>
      <c r="Q131" s="214" t="s">
        <v>1323</v>
      </c>
      <c r="T131" s="292"/>
    </row>
    <row r="132" spans="1:20" ht="22.5" customHeight="1">
      <c r="A132" s="166" t="s">
        <v>30</v>
      </c>
      <c r="B132" s="99" t="s">
        <v>56</v>
      </c>
      <c r="C132" s="107" t="s">
        <v>10286</v>
      </c>
      <c r="D132" s="99">
        <v>6</v>
      </c>
      <c r="E132" s="99">
        <v>8</v>
      </c>
      <c r="F132" s="99"/>
      <c r="G132" s="214" t="s">
        <v>6535</v>
      </c>
      <c r="H132" s="99">
        <v>630</v>
      </c>
      <c r="I132" s="99">
        <v>8</v>
      </c>
      <c r="J132" s="9"/>
      <c r="K132" s="9"/>
      <c r="L132" s="9"/>
      <c r="M132" s="9"/>
      <c r="N132" s="9"/>
      <c r="O132" s="230" t="s">
        <v>10287</v>
      </c>
      <c r="P132" s="189" t="s">
        <v>10288</v>
      </c>
      <c r="Q132" s="214" t="s">
        <v>12331</v>
      </c>
      <c r="T132" s="229"/>
    </row>
    <row r="133" spans="1:20" ht="22.5" customHeight="1">
      <c r="A133" s="166" t="s">
        <v>11705</v>
      </c>
      <c r="B133" s="99" t="s">
        <v>56</v>
      </c>
      <c r="C133" s="203" t="s">
        <v>11889</v>
      </c>
      <c r="D133" s="99">
        <v>5</v>
      </c>
      <c r="E133" s="99">
        <v>7</v>
      </c>
      <c r="F133" s="99"/>
      <c r="G133" s="222" t="s">
        <v>11727</v>
      </c>
      <c r="H133" s="99">
        <v>630</v>
      </c>
      <c r="I133" s="99">
        <v>6</v>
      </c>
      <c r="J133" s="12"/>
      <c r="K133" s="12"/>
      <c r="L133" s="12"/>
      <c r="M133" s="12"/>
      <c r="N133" s="13"/>
      <c r="O133" s="230" t="s">
        <v>2802</v>
      </c>
      <c r="P133" s="189" t="s">
        <v>11724</v>
      </c>
      <c r="Q133" s="212" t="s">
        <v>11721</v>
      </c>
      <c r="R133" s="212"/>
      <c r="S133" s="212"/>
      <c r="T133" s="234"/>
    </row>
    <row r="134" spans="1:20" ht="22.5" customHeight="1">
      <c r="A134" s="166" t="s">
        <v>98</v>
      </c>
      <c r="B134" s="99" t="s">
        <v>56</v>
      </c>
      <c r="C134" s="107" t="s">
        <v>1338</v>
      </c>
      <c r="D134" s="99">
        <v>6</v>
      </c>
      <c r="E134" s="99">
        <v>8</v>
      </c>
      <c r="F134" s="99"/>
      <c r="G134" s="214" t="s">
        <v>1339</v>
      </c>
      <c r="H134" s="99">
        <v>624</v>
      </c>
      <c r="I134" s="175">
        <v>8</v>
      </c>
      <c r="J134" s="9"/>
      <c r="K134" s="9"/>
      <c r="L134" s="9"/>
      <c r="M134" s="9"/>
      <c r="N134" s="9"/>
      <c r="O134" s="230" t="s">
        <v>10289</v>
      </c>
      <c r="P134" s="189" t="s">
        <v>10290</v>
      </c>
      <c r="T134" s="229"/>
    </row>
    <row r="135" spans="1:20" ht="22.5" customHeight="1">
      <c r="A135" s="166" t="s">
        <v>151</v>
      </c>
      <c r="B135" s="99" t="s">
        <v>56</v>
      </c>
      <c r="C135" s="107" t="s">
        <v>1340</v>
      </c>
      <c r="D135" s="99">
        <v>6</v>
      </c>
      <c r="E135" s="99">
        <v>8</v>
      </c>
      <c r="F135" s="99">
        <v>6</v>
      </c>
      <c r="G135" s="214" t="s">
        <v>1341</v>
      </c>
      <c r="H135" s="99">
        <v>624</v>
      </c>
      <c r="I135" s="99">
        <v>7</v>
      </c>
      <c r="J135" s="9"/>
      <c r="K135" s="9"/>
      <c r="L135" s="9"/>
      <c r="M135" s="9"/>
      <c r="N135" s="9"/>
      <c r="O135" s="230" t="s">
        <v>10291</v>
      </c>
      <c r="P135" s="189" t="s">
        <v>10292</v>
      </c>
      <c r="T135" s="229"/>
    </row>
    <row r="136" spans="1:20" ht="22.5" customHeight="1">
      <c r="A136" s="166" t="s">
        <v>34</v>
      </c>
      <c r="B136" s="99" t="s">
        <v>56</v>
      </c>
      <c r="C136" s="107" t="s">
        <v>10293</v>
      </c>
      <c r="D136" s="99">
        <v>5</v>
      </c>
      <c r="E136" s="99">
        <v>7</v>
      </c>
      <c r="G136" s="214" t="s">
        <v>10294</v>
      </c>
      <c r="H136" s="99">
        <v>620</v>
      </c>
      <c r="I136" s="175">
        <v>8</v>
      </c>
      <c r="J136" s="9"/>
      <c r="K136" s="9"/>
      <c r="L136" s="9"/>
      <c r="M136" s="9"/>
      <c r="N136" s="9"/>
      <c r="O136" s="230" t="s">
        <v>10291</v>
      </c>
      <c r="P136" s="189" t="s">
        <v>10295</v>
      </c>
      <c r="Q136" s="214" t="s">
        <v>13135</v>
      </c>
      <c r="T136" s="229"/>
    </row>
    <row r="137" spans="1:20" ht="22.5" customHeight="1">
      <c r="A137" s="166">
        <v>1</v>
      </c>
      <c r="B137" s="99" t="s">
        <v>56</v>
      </c>
      <c r="C137" s="107" t="s">
        <v>1342</v>
      </c>
      <c r="D137" s="99">
        <v>6</v>
      </c>
      <c r="E137" s="99">
        <v>8</v>
      </c>
      <c r="F137" s="99">
        <v>6</v>
      </c>
      <c r="G137" s="214" t="s">
        <v>1343</v>
      </c>
      <c r="H137" s="99">
        <v>612</v>
      </c>
      <c r="I137" s="99">
        <v>6</v>
      </c>
      <c r="J137" s="9"/>
      <c r="K137" s="9"/>
      <c r="L137" s="9"/>
      <c r="M137" s="9"/>
      <c r="N137" s="9"/>
      <c r="O137" s="230" t="s">
        <v>10296</v>
      </c>
      <c r="P137" s="189" t="s">
        <v>10297</v>
      </c>
      <c r="Q137" s="214" t="s">
        <v>13125</v>
      </c>
      <c r="T137" s="229"/>
    </row>
    <row r="138" spans="1:20" ht="22.5" customHeight="1">
      <c r="A138" s="166" t="s">
        <v>42</v>
      </c>
      <c r="B138" s="99" t="s">
        <v>9604</v>
      </c>
      <c r="C138" s="107" t="s">
        <v>10298</v>
      </c>
      <c r="D138" s="99"/>
      <c r="E138" s="99"/>
      <c r="F138" s="99"/>
      <c r="G138" s="214" t="s">
        <v>10299</v>
      </c>
      <c r="H138" s="99">
        <v>610</v>
      </c>
      <c r="I138" s="99">
        <v>4</v>
      </c>
      <c r="J138" s="9"/>
      <c r="K138" s="9"/>
      <c r="L138" s="9"/>
      <c r="M138" s="9"/>
      <c r="N138" s="9"/>
      <c r="O138" s="230" t="s">
        <v>141</v>
      </c>
      <c r="Q138" s="214" t="s">
        <v>12345</v>
      </c>
      <c r="T138" s="229"/>
    </row>
    <row r="139" spans="1:20" ht="22.5" customHeight="1">
      <c r="A139" s="166" t="s">
        <v>25</v>
      </c>
      <c r="B139" s="99" t="s">
        <v>56</v>
      </c>
      <c r="C139" s="107" t="s">
        <v>1344</v>
      </c>
      <c r="D139" s="99">
        <v>5</v>
      </c>
      <c r="E139" s="99">
        <v>7</v>
      </c>
      <c r="F139" s="99"/>
      <c r="G139" s="214" t="s">
        <v>12380</v>
      </c>
      <c r="H139" s="99">
        <v>610</v>
      </c>
      <c r="I139" s="175">
        <v>5</v>
      </c>
      <c r="J139" s="9"/>
      <c r="K139" s="9"/>
      <c r="L139" s="9"/>
      <c r="M139" s="9"/>
      <c r="N139" s="9"/>
      <c r="O139" s="230" t="s">
        <v>10300</v>
      </c>
      <c r="P139" s="189" t="s">
        <v>10301</v>
      </c>
      <c r="Q139" s="214" t="s">
        <v>1333</v>
      </c>
      <c r="T139" s="229"/>
    </row>
    <row r="140" spans="1:20" ht="22.5" customHeight="1">
      <c r="A140" s="166" t="s">
        <v>30</v>
      </c>
      <c r="B140" s="99" t="s">
        <v>56</v>
      </c>
      <c r="C140" s="107" t="s">
        <v>10302</v>
      </c>
      <c r="D140" s="99">
        <v>5</v>
      </c>
      <c r="E140" s="99">
        <v>7</v>
      </c>
      <c r="F140" s="99"/>
      <c r="G140" s="214" t="s">
        <v>12331</v>
      </c>
      <c r="H140" s="99">
        <v>610</v>
      </c>
      <c r="I140" s="99">
        <v>6</v>
      </c>
      <c r="J140" s="9"/>
      <c r="K140" s="9"/>
      <c r="L140" s="9"/>
      <c r="M140" s="9"/>
      <c r="N140" s="9"/>
      <c r="O140" s="230" t="s">
        <v>10303</v>
      </c>
      <c r="P140" s="189" t="s">
        <v>10304</v>
      </c>
      <c r="Q140" s="212" t="s">
        <v>770</v>
      </c>
      <c r="T140" s="229"/>
    </row>
    <row r="141" spans="1:20" ht="22.5" customHeight="1">
      <c r="A141" s="166" t="s">
        <v>27</v>
      </c>
      <c r="B141" s="99" t="s">
        <v>79</v>
      </c>
      <c r="C141" s="107" t="s">
        <v>1345</v>
      </c>
      <c r="D141" s="99">
        <v>6</v>
      </c>
      <c r="E141" s="99">
        <v>8</v>
      </c>
      <c r="F141" s="99">
        <v>6</v>
      </c>
      <c r="G141" s="214" t="s">
        <v>1221</v>
      </c>
      <c r="H141" s="99">
        <v>600</v>
      </c>
      <c r="I141" s="175">
        <v>7</v>
      </c>
      <c r="J141" s="9"/>
      <c r="K141" s="9"/>
      <c r="L141" s="9"/>
      <c r="M141" s="9"/>
      <c r="N141" s="9"/>
      <c r="O141" s="230" t="s">
        <v>10305</v>
      </c>
      <c r="P141" s="189" t="s">
        <v>1411</v>
      </c>
      <c r="Q141" s="214" t="s">
        <v>1346</v>
      </c>
      <c r="T141" s="234" t="s">
        <v>10306</v>
      </c>
    </row>
    <row r="142" spans="1:20" ht="22.5" customHeight="1">
      <c r="A142" s="166" t="s">
        <v>10307</v>
      </c>
      <c r="B142" s="99" t="s">
        <v>10308</v>
      </c>
      <c r="C142" s="107" t="s">
        <v>10309</v>
      </c>
      <c r="D142" s="99"/>
      <c r="E142" s="99"/>
      <c r="F142" s="99"/>
      <c r="G142" s="219" t="s">
        <v>12381</v>
      </c>
      <c r="H142" s="99">
        <v>600</v>
      </c>
      <c r="I142" s="99">
        <v>7</v>
      </c>
      <c r="J142" s="9"/>
      <c r="K142" s="9"/>
      <c r="L142" s="9"/>
      <c r="M142" s="9"/>
      <c r="N142" s="9"/>
      <c r="O142" s="107" t="s">
        <v>10310</v>
      </c>
      <c r="Q142" s="212" t="s">
        <v>3412</v>
      </c>
      <c r="R142" s="212"/>
      <c r="S142" s="212"/>
      <c r="T142" s="234"/>
    </row>
    <row r="143" spans="1:20" ht="22.5" customHeight="1">
      <c r="A143" s="99" t="s">
        <v>11287</v>
      </c>
      <c r="B143" s="99" t="s">
        <v>11326</v>
      </c>
      <c r="C143" s="107" t="s">
        <v>11565</v>
      </c>
      <c r="D143" s="99">
        <v>6</v>
      </c>
      <c r="E143" s="99">
        <v>8</v>
      </c>
      <c r="F143" s="99"/>
      <c r="G143" s="212" t="s">
        <v>12818</v>
      </c>
      <c r="H143" s="99">
        <v>600</v>
      </c>
      <c r="I143" s="99">
        <v>6</v>
      </c>
      <c r="O143" s="230" t="s">
        <v>11327</v>
      </c>
      <c r="P143" s="189" t="s">
        <v>11328</v>
      </c>
      <c r="Q143" s="247"/>
      <c r="T143" s="229"/>
    </row>
    <row r="144" spans="1:20" ht="22.5" customHeight="1">
      <c r="B144" s="99" t="s">
        <v>79</v>
      </c>
      <c r="C144" s="107" t="s">
        <v>10311</v>
      </c>
      <c r="D144" s="99">
        <v>13</v>
      </c>
      <c r="E144" s="99">
        <v>13</v>
      </c>
      <c r="F144" s="99"/>
      <c r="G144" s="214" t="s">
        <v>1347</v>
      </c>
      <c r="H144" s="99">
        <v>595</v>
      </c>
      <c r="I144" s="99">
        <v>3</v>
      </c>
      <c r="J144" s="9"/>
      <c r="K144" s="9"/>
      <c r="L144" s="9"/>
      <c r="M144" s="9"/>
      <c r="N144" s="9"/>
      <c r="O144" s="230" t="s">
        <v>10312</v>
      </c>
      <c r="P144" s="189" t="s">
        <v>10313</v>
      </c>
      <c r="T144" s="229"/>
    </row>
    <row r="145" spans="1:20" ht="22.5" customHeight="1">
      <c r="B145" s="99" t="s">
        <v>79</v>
      </c>
      <c r="C145" s="107" t="s">
        <v>1348</v>
      </c>
      <c r="D145" s="99">
        <v>12</v>
      </c>
      <c r="E145" s="99">
        <v>12</v>
      </c>
      <c r="F145" s="99"/>
      <c r="G145" s="214" t="s">
        <v>1349</v>
      </c>
      <c r="H145" s="99">
        <v>590</v>
      </c>
      <c r="I145" s="175">
        <v>3</v>
      </c>
      <c r="J145" s="9"/>
      <c r="K145" s="9"/>
      <c r="L145" s="9"/>
      <c r="M145" s="9"/>
      <c r="N145" s="9"/>
      <c r="O145" s="230" t="s">
        <v>10314</v>
      </c>
      <c r="P145" s="189" t="s">
        <v>10315</v>
      </c>
      <c r="T145" s="229"/>
    </row>
    <row r="146" spans="1:20" ht="22.5" customHeight="1">
      <c r="B146" s="99" t="s">
        <v>79</v>
      </c>
      <c r="C146" s="107" t="s">
        <v>10316</v>
      </c>
      <c r="D146" s="99">
        <v>12</v>
      </c>
      <c r="E146" s="99">
        <v>12</v>
      </c>
      <c r="F146" s="99"/>
      <c r="G146" s="214" t="s">
        <v>1350</v>
      </c>
      <c r="H146" s="99">
        <v>580</v>
      </c>
      <c r="I146" s="99">
        <v>4</v>
      </c>
      <c r="J146" s="9"/>
      <c r="K146" s="9"/>
      <c r="L146" s="9"/>
      <c r="M146" s="9"/>
      <c r="N146" s="9"/>
      <c r="O146" s="230" t="s">
        <v>11625</v>
      </c>
      <c r="P146" s="189" t="s">
        <v>5604</v>
      </c>
      <c r="T146" s="229"/>
    </row>
    <row r="147" spans="1:20" ht="22.5" customHeight="1">
      <c r="B147" s="99" t="s">
        <v>79</v>
      </c>
      <c r="C147" s="107" t="s">
        <v>1351</v>
      </c>
      <c r="D147" s="99">
        <v>12</v>
      </c>
      <c r="E147" s="99">
        <v>12</v>
      </c>
      <c r="F147" s="99"/>
      <c r="G147" s="214" t="s">
        <v>1352</v>
      </c>
      <c r="H147" s="99">
        <v>555</v>
      </c>
      <c r="I147" s="175">
        <v>3</v>
      </c>
      <c r="J147" s="9"/>
      <c r="K147" s="9"/>
      <c r="L147" s="9"/>
      <c r="M147" s="9"/>
      <c r="N147" s="9"/>
      <c r="O147" s="230" t="s">
        <v>10317</v>
      </c>
      <c r="P147" s="189" t="s">
        <v>10315</v>
      </c>
      <c r="T147" s="229"/>
    </row>
    <row r="148" spans="1:20" ht="22.5" customHeight="1">
      <c r="A148" s="166" t="s">
        <v>37</v>
      </c>
      <c r="B148" s="99" t="s">
        <v>8839</v>
      </c>
      <c r="C148" s="107" t="s">
        <v>1353</v>
      </c>
      <c r="D148" s="99">
        <v>3</v>
      </c>
      <c r="E148" s="99">
        <v>5</v>
      </c>
      <c r="F148" s="99">
        <v>3</v>
      </c>
      <c r="G148" s="212" t="s">
        <v>1354</v>
      </c>
      <c r="H148" s="99">
        <v>550</v>
      </c>
      <c r="I148" s="175">
        <v>3</v>
      </c>
      <c r="J148" s="9"/>
      <c r="K148" s="9"/>
      <c r="L148" s="9"/>
      <c r="M148" s="9"/>
      <c r="N148" s="9"/>
      <c r="O148" s="230" t="s">
        <v>121</v>
      </c>
      <c r="P148" s="189" t="s">
        <v>10318</v>
      </c>
      <c r="Q148" s="212" t="s">
        <v>364</v>
      </c>
      <c r="R148" s="240"/>
      <c r="S148" s="240"/>
      <c r="T148" s="292"/>
    </row>
    <row r="149" spans="1:20" ht="22.5" customHeight="1">
      <c r="A149" s="166" t="s">
        <v>25</v>
      </c>
      <c r="B149" s="99" t="s">
        <v>79</v>
      </c>
      <c r="C149" s="107" t="s">
        <v>10319</v>
      </c>
      <c r="D149" s="99">
        <v>5</v>
      </c>
      <c r="E149" s="99">
        <v>7</v>
      </c>
      <c r="F149" s="99">
        <v>5</v>
      </c>
      <c r="G149" s="214" t="s">
        <v>10320</v>
      </c>
      <c r="H149" s="99">
        <v>540</v>
      </c>
      <c r="I149" s="99">
        <v>6</v>
      </c>
      <c r="J149" s="9"/>
      <c r="K149" s="9"/>
      <c r="L149" s="9"/>
      <c r="M149" s="9"/>
      <c r="N149" s="9"/>
      <c r="O149" s="230" t="s">
        <v>9172</v>
      </c>
      <c r="P149" s="189" t="s">
        <v>10118</v>
      </c>
      <c r="Q149" s="212"/>
      <c r="T149" s="292"/>
    </row>
    <row r="150" spans="1:20" ht="22.5" customHeight="1">
      <c r="A150" s="166" t="s">
        <v>11142</v>
      </c>
      <c r="B150" s="99" t="s">
        <v>11199</v>
      </c>
      <c r="C150" s="107" t="s">
        <v>11412</v>
      </c>
      <c r="D150" s="99">
        <v>5</v>
      </c>
      <c r="E150" s="99">
        <v>7</v>
      </c>
      <c r="F150" s="99"/>
      <c r="G150" s="212" t="s">
        <v>12814</v>
      </c>
      <c r="H150" s="99">
        <v>540</v>
      </c>
      <c r="I150" s="99">
        <v>7</v>
      </c>
      <c r="O150" s="230" t="s">
        <v>11198</v>
      </c>
      <c r="P150" s="189" t="s">
        <v>11175</v>
      </c>
      <c r="Q150" s="212" t="s">
        <v>12734</v>
      </c>
      <c r="T150" s="229"/>
    </row>
    <row r="151" spans="1:20" ht="22.5" customHeight="1">
      <c r="A151" s="166">
        <v>1</v>
      </c>
      <c r="B151" s="99" t="s">
        <v>79</v>
      </c>
      <c r="C151" s="107" t="s">
        <v>1355</v>
      </c>
      <c r="D151" s="99">
        <v>6</v>
      </c>
      <c r="E151" s="99">
        <v>8</v>
      </c>
      <c r="F151" s="99">
        <v>6</v>
      </c>
      <c r="G151" s="214" t="s">
        <v>1355</v>
      </c>
      <c r="H151" s="99">
        <v>533</v>
      </c>
      <c r="I151" s="175">
        <v>6</v>
      </c>
      <c r="J151" s="9"/>
      <c r="K151" s="9"/>
      <c r="L151" s="9"/>
      <c r="M151" s="9"/>
      <c r="N151" s="9"/>
      <c r="O151" s="230" t="s">
        <v>9008</v>
      </c>
      <c r="P151" s="189" t="s">
        <v>10321</v>
      </c>
      <c r="T151" s="229"/>
    </row>
    <row r="152" spans="1:20" ht="22.5" customHeight="1">
      <c r="A152" s="166" t="s">
        <v>30</v>
      </c>
      <c r="B152" s="99" t="s">
        <v>79</v>
      </c>
      <c r="C152" s="107" t="s">
        <v>10322</v>
      </c>
      <c r="D152" s="99">
        <v>4</v>
      </c>
      <c r="E152" s="99">
        <v>6</v>
      </c>
      <c r="F152" s="99">
        <v>4</v>
      </c>
      <c r="G152" s="214" t="s">
        <v>10323</v>
      </c>
      <c r="H152" s="99">
        <v>530</v>
      </c>
      <c r="I152" s="99">
        <v>1</v>
      </c>
      <c r="J152" s="9"/>
      <c r="K152" s="9"/>
      <c r="L152" s="9"/>
      <c r="M152" s="9"/>
      <c r="N152" s="9"/>
      <c r="O152" s="230" t="s">
        <v>9299</v>
      </c>
      <c r="P152" s="189" t="s">
        <v>10324</v>
      </c>
      <c r="Q152" s="214" t="s">
        <v>12331</v>
      </c>
      <c r="T152" s="229"/>
    </row>
    <row r="153" spans="1:20" ht="22.5" customHeight="1">
      <c r="A153" s="166" t="s">
        <v>30</v>
      </c>
      <c r="B153" s="99" t="s">
        <v>79</v>
      </c>
      <c r="C153" s="107" t="s">
        <v>10325</v>
      </c>
      <c r="D153" s="99">
        <v>5</v>
      </c>
      <c r="E153" s="99">
        <v>7</v>
      </c>
      <c r="F153" s="99"/>
      <c r="G153" s="214" t="s">
        <v>10326</v>
      </c>
      <c r="H153" s="99">
        <v>530</v>
      </c>
      <c r="I153" s="175">
        <v>6</v>
      </c>
      <c r="J153" s="9"/>
      <c r="K153" s="9"/>
      <c r="L153" s="9"/>
      <c r="M153" s="9"/>
      <c r="N153" s="9"/>
      <c r="O153" s="230" t="s">
        <v>10139</v>
      </c>
      <c r="P153" s="189" t="s">
        <v>10327</v>
      </c>
      <c r="Q153" s="214" t="s">
        <v>10273</v>
      </c>
      <c r="T153" s="229"/>
    </row>
    <row r="154" spans="1:20" ht="22.5" customHeight="1">
      <c r="A154" s="166" t="s">
        <v>27</v>
      </c>
      <c r="B154" s="99" t="s">
        <v>79</v>
      </c>
      <c r="C154" s="107" t="s">
        <v>1356</v>
      </c>
      <c r="D154" s="99">
        <v>6</v>
      </c>
      <c r="E154" s="99">
        <v>8</v>
      </c>
      <c r="F154" s="99">
        <v>6</v>
      </c>
      <c r="G154" s="214" t="s">
        <v>12382</v>
      </c>
      <c r="H154" s="99">
        <v>530</v>
      </c>
      <c r="I154" s="99">
        <v>9</v>
      </c>
      <c r="J154" s="9"/>
      <c r="K154" s="9"/>
      <c r="L154" s="9"/>
      <c r="M154" s="9"/>
      <c r="N154" s="9"/>
      <c r="O154" s="230" t="s">
        <v>11916</v>
      </c>
      <c r="P154" s="189" t="s">
        <v>10328</v>
      </c>
      <c r="Q154" s="214" t="s">
        <v>433</v>
      </c>
      <c r="T154" s="229"/>
    </row>
    <row r="155" spans="1:20" ht="22.5" customHeight="1">
      <c r="B155" s="99" t="s">
        <v>79</v>
      </c>
      <c r="C155" s="107" t="s">
        <v>10329</v>
      </c>
      <c r="D155" s="99">
        <v>11</v>
      </c>
      <c r="E155" s="99">
        <v>11</v>
      </c>
      <c r="F155" s="99"/>
      <c r="G155" s="214" t="s">
        <v>1357</v>
      </c>
      <c r="H155" s="99">
        <v>530</v>
      </c>
      <c r="I155" s="175">
        <v>3</v>
      </c>
      <c r="J155" s="9"/>
      <c r="K155" s="9"/>
      <c r="L155" s="9"/>
      <c r="M155" s="9"/>
      <c r="N155" s="9"/>
      <c r="O155" s="230" t="s">
        <v>10330</v>
      </c>
      <c r="P155" s="189" t="s">
        <v>3858</v>
      </c>
      <c r="T155" s="229"/>
    </row>
    <row r="156" spans="1:20" ht="22.5" customHeight="1">
      <c r="A156" s="166" t="s">
        <v>8571</v>
      </c>
      <c r="B156" s="99" t="s">
        <v>8266</v>
      </c>
      <c r="C156" s="107" t="s">
        <v>10331</v>
      </c>
      <c r="D156" s="99"/>
      <c r="E156" s="99"/>
      <c r="F156" s="99"/>
      <c r="G156" s="212" t="s">
        <v>10332</v>
      </c>
      <c r="H156" s="99">
        <v>530</v>
      </c>
      <c r="I156" s="99">
        <v>6</v>
      </c>
      <c r="J156" s="9"/>
      <c r="K156" s="9"/>
      <c r="L156" s="9"/>
      <c r="M156" s="9"/>
      <c r="N156" s="9"/>
      <c r="O156" s="107" t="s">
        <v>10333</v>
      </c>
      <c r="Q156" s="212" t="s">
        <v>3413</v>
      </c>
      <c r="R156" s="212"/>
      <c r="S156" s="212"/>
      <c r="T156" s="234"/>
    </row>
    <row r="157" spans="1:20" ht="22.5" customHeight="1">
      <c r="A157" s="166" t="s">
        <v>8571</v>
      </c>
      <c r="B157" s="99" t="s">
        <v>8266</v>
      </c>
      <c r="C157" s="107" t="s">
        <v>10334</v>
      </c>
      <c r="D157" s="99"/>
      <c r="E157" s="99"/>
      <c r="F157" s="99"/>
      <c r="G157" s="212" t="s">
        <v>10335</v>
      </c>
      <c r="H157" s="99">
        <v>530</v>
      </c>
      <c r="I157" s="99">
        <v>7</v>
      </c>
      <c r="J157" s="9"/>
      <c r="K157" s="9"/>
      <c r="L157" s="9"/>
      <c r="M157" s="9"/>
      <c r="N157" s="9"/>
      <c r="O157" s="107" t="s">
        <v>10333</v>
      </c>
      <c r="Q157" s="212" t="s">
        <v>12819</v>
      </c>
      <c r="R157" s="212"/>
      <c r="S157" s="212"/>
      <c r="T157" s="234"/>
    </row>
    <row r="158" spans="1:20" ht="22.5" customHeight="1">
      <c r="A158" s="166" t="s">
        <v>12030</v>
      </c>
      <c r="B158" s="99" t="s">
        <v>12037</v>
      </c>
      <c r="C158" s="107" t="s">
        <v>12036</v>
      </c>
      <c r="D158" s="99">
        <v>6</v>
      </c>
      <c r="E158" s="99">
        <v>8</v>
      </c>
      <c r="F158" s="99"/>
      <c r="G158" s="222" t="s">
        <v>12034</v>
      </c>
      <c r="H158" s="99">
        <v>530</v>
      </c>
      <c r="I158" s="99">
        <v>6</v>
      </c>
      <c r="J158" s="12"/>
      <c r="K158" s="12"/>
      <c r="L158" s="12"/>
      <c r="M158" s="12"/>
      <c r="N158" s="13"/>
      <c r="O158" s="230" t="s">
        <v>12031</v>
      </c>
      <c r="P158" s="189" t="s">
        <v>12033</v>
      </c>
      <c r="Q158" s="212"/>
      <c r="R158" s="212"/>
      <c r="S158" s="212"/>
      <c r="T158" s="234"/>
    </row>
    <row r="159" spans="1:20" ht="22.5" customHeight="1">
      <c r="B159" s="99" t="s">
        <v>79</v>
      </c>
      <c r="C159" s="107" t="s">
        <v>1358</v>
      </c>
      <c r="D159" s="99">
        <v>6</v>
      </c>
      <c r="E159" s="99">
        <v>8</v>
      </c>
      <c r="F159" s="99">
        <v>6</v>
      </c>
      <c r="G159" s="214" t="s">
        <v>1359</v>
      </c>
      <c r="H159" s="99">
        <v>528</v>
      </c>
      <c r="I159" s="99">
        <v>6</v>
      </c>
      <c r="J159" s="9"/>
      <c r="K159" s="9"/>
      <c r="L159" s="9"/>
      <c r="M159" s="9"/>
      <c r="N159" s="9"/>
      <c r="O159" s="230" t="s">
        <v>10336</v>
      </c>
      <c r="P159" s="189" t="s">
        <v>10026</v>
      </c>
      <c r="Q159" s="214" t="s">
        <v>77</v>
      </c>
      <c r="T159" s="229"/>
    </row>
    <row r="160" spans="1:20" ht="22.5" customHeight="1">
      <c r="B160" s="99" t="s">
        <v>79</v>
      </c>
      <c r="C160" s="107" t="s">
        <v>1360</v>
      </c>
      <c r="D160" s="99">
        <v>5</v>
      </c>
      <c r="E160" s="99">
        <v>7</v>
      </c>
      <c r="F160" s="99">
        <v>5</v>
      </c>
      <c r="G160" s="214" t="s">
        <v>1361</v>
      </c>
      <c r="H160" s="99">
        <v>528</v>
      </c>
      <c r="I160" s="175">
        <v>3</v>
      </c>
      <c r="J160" s="9"/>
      <c r="K160" s="9"/>
      <c r="L160" s="9"/>
      <c r="M160" s="9"/>
      <c r="N160" s="9"/>
      <c r="O160" s="230" t="s">
        <v>10337</v>
      </c>
      <c r="P160" s="189" t="s">
        <v>10338</v>
      </c>
      <c r="T160" s="229"/>
    </row>
    <row r="161" spans="1:20" ht="22.5" customHeight="1">
      <c r="A161" s="166" t="s">
        <v>37</v>
      </c>
      <c r="B161" s="99" t="s">
        <v>8839</v>
      </c>
      <c r="C161" s="107" t="s">
        <v>1362</v>
      </c>
      <c r="D161" s="99">
        <v>3</v>
      </c>
      <c r="E161" s="99">
        <v>5</v>
      </c>
      <c r="F161" s="99"/>
      <c r="G161" s="212" t="s">
        <v>1363</v>
      </c>
      <c r="H161" s="99">
        <v>520</v>
      </c>
      <c r="I161" s="175">
        <v>3</v>
      </c>
      <c r="J161" s="9"/>
      <c r="K161" s="9"/>
      <c r="L161" s="9"/>
      <c r="M161" s="9"/>
      <c r="N161" s="9"/>
      <c r="O161" s="230" t="s">
        <v>8660</v>
      </c>
      <c r="P161" s="189" t="s">
        <v>121</v>
      </c>
      <c r="Q161" s="240"/>
      <c r="R161" s="240"/>
      <c r="S161" s="240"/>
      <c r="T161" s="240"/>
    </row>
    <row r="162" spans="1:20" ht="22.5" customHeight="1">
      <c r="A162" s="166" t="s">
        <v>54</v>
      </c>
      <c r="B162" s="99" t="s">
        <v>79</v>
      </c>
      <c r="C162" s="107" t="s">
        <v>10339</v>
      </c>
      <c r="D162" s="99">
        <v>4</v>
      </c>
      <c r="E162" s="99">
        <v>6</v>
      </c>
      <c r="F162" s="99"/>
      <c r="G162" s="214" t="s">
        <v>12383</v>
      </c>
      <c r="H162" s="99">
        <v>520</v>
      </c>
      <c r="I162" s="99">
        <v>6</v>
      </c>
      <c r="J162" s="9"/>
      <c r="K162" s="9"/>
      <c r="L162" s="9"/>
      <c r="M162" s="9"/>
      <c r="N162" s="9"/>
      <c r="O162" s="230" t="s">
        <v>127</v>
      </c>
      <c r="P162" s="189" t="s">
        <v>10341</v>
      </c>
      <c r="Q162" s="214" t="s">
        <v>12384</v>
      </c>
      <c r="T162" s="229"/>
    </row>
    <row r="163" spans="1:20" ht="22.5" customHeight="1">
      <c r="A163" s="166" t="s">
        <v>34</v>
      </c>
      <c r="B163" s="99" t="s">
        <v>79</v>
      </c>
      <c r="C163" s="107" t="s">
        <v>10342</v>
      </c>
      <c r="G163" s="214" t="s">
        <v>1364</v>
      </c>
      <c r="H163" s="99">
        <v>520</v>
      </c>
      <c r="I163" s="99">
        <v>5</v>
      </c>
      <c r="J163" s="9"/>
      <c r="K163" s="9"/>
      <c r="L163" s="9"/>
      <c r="M163" s="9"/>
      <c r="N163" s="9"/>
      <c r="O163" s="107" t="s">
        <v>10343</v>
      </c>
      <c r="Q163" s="212" t="s">
        <v>13136</v>
      </c>
      <c r="T163" s="229"/>
    </row>
    <row r="164" spans="1:20" ht="22.5" customHeight="1">
      <c r="A164" s="166" t="s">
        <v>10344</v>
      </c>
      <c r="B164" s="99" t="s">
        <v>10345</v>
      </c>
      <c r="C164" s="107" t="s">
        <v>10346</v>
      </c>
      <c r="D164" s="99">
        <v>5</v>
      </c>
      <c r="E164" s="99">
        <v>7</v>
      </c>
      <c r="F164" s="99"/>
      <c r="G164" s="212" t="s">
        <v>1295</v>
      </c>
      <c r="H164" s="99">
        <v>520</v>
      </c>
      <c r="I164" s="175">
        <v>7</v>
      </c>
      <c r="J164" s="9"/>
      <c r="K164" s="9"/>
      <c r="L164" s="9"/>
      <c r="M164" s="9"/>
      <c r="N164" s="9"/>
      <c r="O164" s="230" t="s">
        <v>9597</v>
      </c>
      <c r="P164" s="189" t="s">
        <v>10347</v>
      </c>
      <c r="Q164" s="251" t="s">
        <v>1365</v>
      </c>
      <c r="R164" s="333" t="s">
        <v>12809</v>
      </c>
      <c r="S164" s="227"/>
      <c r="T164" s="234" t="s">
        <v>10348</v>
      </c>
    </row>
    <row r="165" spans="1:20" ht="22.5" customHeight="1">
      <c r="A165" s="166" t="s">
        <v>35</v>
      </c>
      <c r="B165" s="99" t="s">
        <v>79</v>
      </c>
      <c r="C165" s="107" t="s">
        <v>10349</v>
      </c>
      <c r="G165" s="214" t="s">
        <v>10350</v>
      </c>
      <c r="H165" s="99">
        <v>510</v>
      </c>
      <c r="I165" s="99">
        <v>6</v>
      </c>
      <c r="J165" s="9"/>
      <c r="K165" s="9"/>
      <c r="L165" s="9"/>
      <c r="M165" s="9"/>
      <c r="N165" s="9"/>
      <c r="O165" s="107" t="s">
        <v>10343</v>
      </c>
      <c r="Q165" s="214" t="s">
        <v>12385</v>
      </c>
      <c r="T165" s="229"/>
    </row>
    <row r="166" spans="1:20" ht="22.5" customHeight="1">
      <c r="A166" s="166" t="s">
        <v>30</v>
      </c>
      <c r="B166" s="99" t="s">
        <v>79</v>
      </c>
      <c r="C166" s="107" t="s">
        <v>10351</v>
      </c>
      <c r="D166" s="99">
        <v>5</v>
      </c>
      <c r="E166" s="99">
        <v>7</v>
      </c>
      <c r="F166" s="99"/>
      <c r="G166" s="214" t="s">
        <v>10352</v>
      </c>
      <c r="H166" s="99">
        <v>510</v>
      </c>
      <c r="I166" s="175">
        <v>1</v>
      </c>
      <c r="J166" s="9"/>
      <c r="K166" s="9"/>
      <c r="L166" s="9"/>
      <c r="M166" s="9"/>
      <c r="N166" s="9"/>
      <c r="O166" s="230" t="s">
        <v>9123</v>
      </c>
      <c r="P166" s="189" t="s">
        <v>10353</v>
      </c>
      <c r="T166" s="229"/>
    </row>
    <row r="167" spans="1:20" ht="22.5" customHeight="1">
      <c r="A167" s="166" t="s">
        <v>11142</v>
      </c>
      <c r="B167" s="99" t="s">
        <v>11199</v>
      </c>
      <c r="C167" s="107" t="s">
        <v>11204</v>
      </c>
      <c r="D167" s="99">
        <v>12</v>
      </c>
      <c r="E167" s="99">
        <v>12</v>
      </c>
      <c r="F167" s="99">
        <v>12</v>
      </c>
      <c r="G167" s="212" t="s">
        <v>11203</v>
      </c>
      <c r="H167" s="99">
        <v>510</v>
      </c>
      <c r="I167" s="99">
        <v>10</v>
      </c>
      <c r="O167" s="230" t="s">
        <v>11175</v>
      </c>
      <c r="P167" s="189" t="s">
        <v>11205</v>
      </c>
      <c r="Q167" s="247"/>
      <c r="T167" s="229"/>
    </row>
    <row r="168" spans="1:20" ht="22.5" customHeight="1">
      <c r="B168" s="99" t="s">
        <v>79</v>
      </c>
      <c r="C168" s="107" t="s">
        <v>1366</v>
      </c>
      <c r="D168" s="99">
        <v>5</v>
      </c>
      <c r="E168" s="99">
        <v>7</v>
      </c>
      <c r="F168" s="99">
        <v>5</v>
      </c>
      <c r="G168" s="214" t="s">
        <v>1367</v>
      </c>
      <c r="H168" s="99">
        <v>506</v>
      </c>
      <c r="I168" s="99">
        <v>5</v>
      </c>
      <c r="J168" s="9"/>
      <c r="K168" s="9"/>
      <c r="L168" s="9"/>
      <c r="M168" s="9"/>
      <c r="N168" s="9"/>
      <c r="O168" s="230" t="s">
        <v>10354</v>
      </c>
      <c r="P168" s="189" t="s">
        <v>10355</v>
      </c>
      <c r="T168" s="229"/>
    </row>
    <row r="169" spans="1:20" ht="22.5" customHeight="1">
      <c r="A169" s="166" t="s">
        <v>25</v>
      </c>
      <c r="B169" s="99" t="s">
        <v>79</v>
      </c>
      <c r="C169" s="107" t="s">
        <v>1368</v>
      </c>
      <c r="D169" s="99">
        <v>4</v>
      </c>
      <c r="E169" s="99">
        <v>6</v>
      </c>
      <c r="F169" s="99"/>
      <c r="G169" s="214" t="s">
        <v>12386</v>
      </c>
      <c r="H169" s="99">
        <v>500</v>
      </c>
      <c r="I169" s="175">
        <v>6</v>
      </c>
      <c r="J169" s="9"/>
      <c r="K169" s="9"/>
      <c r="L169" s="9"/>
      <c r="M169" s="9"/>
      <c r="N169" s="9"/>
      <c r="O169" s="230" t="s">
        <v>127</v>
      </c>
      <c r="P169" s="189" t="s">
        <v>10356</v>
      </c>
      <c r="Q169" s="214" t="s">
        <v>1311</v>
      </c>
      <c r="T169" s="229"/>
    </row>
    <row r="170" spans="1:20" ht="22.5" customHeight="1">
      <c r="A170" s="166" t="s">
        <v>82</v>
      </c>
      <c r="B170" s="99" t="s">
        <v>79</v>
      </c>
      <c r="C170" s="107" t="s">
        <v>10357</v>
      </c>
      <c r="D170" s="99">
        <v>5</v>
      </c>
      <c r="E170" s="99">
        <v>7</v>
      </c>
      <c r="F170" s="99">
        <v>5</v>
      </c>
      <c r="G170" s="214" t="s">
        <v>1369</v>
      </c>
      <c r="H170" s="99">
        <v>500</v>
      </c>
      <c r="I170" s="99">
        <v>4</v>
      </c>
      <c r="J170" s="9"/>
      <c r="K170" s="9"/>
      <c r="L170" s="9"/>
      <c r="M170" s="9"/>
      <c r="N170" s="9"/>
      <c r="O170" s="230" t="s">
        <v>10358</v>
      </c>
      <c r="P170" s="189" t="s">
        <v>10359</v>
      </c>
      <c r="T170" s="229"/>
    </row>
    <row r="171" spans="1:20" ht="22.5" customHeight="1">
      <c r="A171" s="166" t="s">
        <v>27</v>
      </c>
      <c r="B171" s="99" t="s">
        <v>79</v>
      </c>
      <c r="C171" s="107" t="s">
        <v>1370</v>
      </c>
      <c r="D171" s="99">
        <v>5</v>
      </c>
      <c r="E171" s="99">
        <v>7</v>
      </c>
      <c r="F171" s="99">
        <v>5</v>
      </c>
      <c r="G171" s="214" t="s">
        <v>1346</v>
      </c>
      <c r="H171" s="99">
        <v>500</v>
      </c>
      <c r="I171" s="175">
        <v>7</v>
      </c>
      <c r="J171" s="9"/>
      <c r="K171" s="9"/>
      <c r="L171" s="9"/>
      <c r="M171" s="9"/>
      <c r="N171" s="9"/>
      <c r="O171" s="230" t="s">
        <v>10360</v>
      </c>
      <c r="P171" s="189" t="s">
        <v>10361</v>
      </c>
      <c r="Q171" s="214" t="s">
        <v>12388</v>
      </c>
      <c r="T171" s="234" t="s">
        <v>10362</v>
      </c>
    </row>
    <row r="172" spans="1:20" ht="22.5" customHeight="1">
      <c r="A172" s="166" t="s">
        <v>27</v>
      </c>
      <c r="B172" s="99" t="s">
        <v>79</v>
      </c>
      <c r="C172" s="107" t="s">
        <v>13124</v>
      </c>
      <c r="D172" s="99">
        <v>5</v>
      </c>
      <c r="E172" s="99">
        <v>7</v>
      </c>
      <c r="F172" s="99">
        <v>5</v>
      </c>
      <c r="G172" s="214" t="s">
        <v>1371</v>
      </c>
      <c r="H172" s="99">
        <v>500</v>
      </c>
      <c r="I172" s="99">
        <v>7</v>
      </c>
      <c r="J172" s="9"/>
      <c r="K172" s="9"/>
      <c r="L172" s="9"/>
      <c r="M172" s="9"/>
      <c r="N172" s="9"/>
      <c r="O172" s="230" t="s">
        <v>125</v>
      </c>
      <c r="P172" s="189" t="s">
        <v>10363</v>
      </c>
      <c r="T172" s="292"/>
    </row>
    <row r="173" spans="1:20" ht="22.5" customHeight="1">
      <c r="A173" s="166" t="s">
        <v>69</v>
      </c>
      <c r="B173" s="99" t="s">
        <v>79</v>
      </c>
      <c r="C173" s="107" t="s">
        <v>10364</v>
      </c>
      <c r="G173" s="214" t="s">
        <v>12387</v>
      </c>
      <c r="H173" s="99">
        <v>500</v>
      </c>
      <c r="I173" s="99">
        <v>4</v>
      </c>
      <c r="J173" s="9"/>
      <c r="K173" s="9"/>
      <c r="L173" s="9"/>
      <c r="M173" s="9"/>
      <c r="N173" s="9"/>
      <c r="O173" s="107" t="s">
        <v>10365</v>
      </c>
      <c r="Q173" s="214" t="s">
        <v>12389</v>
      </c>
      <c r="T173" s="229"/>
    </row>
    <row r="174" spans="1:20" ht="22.5" customHeight="1">
      <c r="A174" s="166" t="s">
        <v>12030</v>
      </c>
      <c r="B174" s="99" t="s">
        <v>12037</v>
      </c>
      <c r="C174" s="107" t="s">
        <v>12039</v>
      </c>
      <c r="D174" s="99">
        <v>5</v>
      </c>
      <c r="E174" s="99">
        <v>7</v>
      </c>
      <c r="F174" s="99">
        <v>5</v>
      </c>
      <c r="G174" s="222" t="s">
        <v>12038</v>
      </c>
      <c r="H174" s="99">
        <v>500</v>
      </c>
      <c r="I174" s="99">
        <v>6</v>
      </c>
      <c r="J174" s="12"/>
      <c r="K174" s="12"/>
      <c r="L174" s="12"/>
      <c r="M174" s="12"/>
      <c r="N174" s="13"/>
      <c r="O174" s="230" t="s">
        <v>12040</v>
      </c>
      <c r="P174" s="189" t="s">
        <v>12041</v>
      </c>
      <c r="Q174" s="212"/>
      <c r="R174" s="212"/>
      <c r="S174" s="212"/>
      <c r="T174" s="234"/>
    </row>
    <row r="175" spans="1:20" ht="22.5" customHeight="1">
      <c r="B175" s="99" t="s">
        <v>79</v>
      </c>
      <c r="C175" s="107" t="s">
        <v>1372</v>
      </c>
      <c r="D175" s="99">
        <v>5</v>
      </c>
      <c r="E175" s="99">
        <v>7</v>
      </c>
      <c r="F175" s="99">
        <v>5</v>
      </c>
      <c r="G175" s="214" t="s">
        <v>1372</v>
      </c>
      <c r="H175" s="99">
        <v>495</v>
      </c>
      <c r="I175" s="99">
        <v>7</v>
      </c>
      <c r="J175" s="9"/>
      <c r="K175" s="9"/>
      <c r="L175" s="9"/>
      <c r="M175" s="9"/>
      <c r="N175" s="9"/>
      <c r="O175" s="230" t="s">
        <v>10296</v>
      </c>
      <c r="P175" s="189" t="s">
        <v>10366</v>
      </c>
      <c r="Q175" s="214" t="s">
        <v>1373</v>
      </c>
      <c r="T175" s="229"/>
    </row>
    <row r="176" spans="1:20" ht="22.5" customHeight="1">
      <c r="A176" s="166" t="s">
        <v>27</v>
      </c>
      <c r="B176" s="99" t="s">
        <v>79</v>
      </c>
      <c r="C176" s="107" t="s">
        <v>1374</v>
      </c>
      <c r="D176" s="99">
        <v>5</v>
      </c>
      <c r="E176" s="99">
        <v>7</v>
      </c>
      <c r="F176" s="99">
        <v>5</v>
      </c>
      <c r="G176" s="214" t="s">
        <v>433</v>
      </c>
      <c r="H176" s="99">
        <v>490</v>
      </c>
      <c r="I176" s="175">
        <v>8</v>
      </c>
      <c r="J176" s="9"/>
      <c r="K176" s="9"/>
      <c r="L176" s="9"/>
      <c r="M176" s="9"/>
      <c r="N176" s="9"/>
      <c r="O176" s="230" t="s">
        <v>11877</v>
      </c>
      <c r="P176" s="189" t="s">
        <v>10367</v>
      </c>
      <c r="Q176" s="214" t="s">
        <v>124</v>
      </c>
      <c r="R176" s="214" t="s">
        <v>1375</v>
      </c>
      <c r="T176" s="229"/>
    </row>
    <row r="177" spans="1:20" ht="22.5" customHeight="1">
      <c r="A177" s="166" t="s">
        <v>6222</v>
      </c>
      <c r="B177" s="99" t="s">
        <v>10368</v>
      </c>
      <c r="C177" s="107" t="s">
        <v>10369</v>
      </c>
      <c r="D177" s="99">
        <v>5</v>
      </c>
      <c r="E177" s="99">
        <v>7</v>
      </c>
      <c r="F177" s="99"/>
      <c r="G177" s="212" t="s">
        <v>12820</v>
      </c>
      <c r="H177" s="99">
        <v>490</v>
      </c>
      <c r="I177" s="99">
        <v>5</v>
      </c>
      <c r="J177" s="9"/>
      <c r="K177" s="9"/>
      <c r="L177" s="9"/>
      <c r="M177" s="9"/>
      <c r="N177" s="9"/>
      <c r="O177" s="230" t="s">
        <v>10370</v>
      </c>
      <c r="P177" s="189" t="s">
        <v>10371</v>
      </c>
      <c r="Q177" s="212" t="s">
        <v>1417</v>
      </c>
      <c r="R177" s="212"/>
      <c r="S177" s="212"/>
      <c r="T177" s="234"/>
    </row>
    <row r="178" spans="1:20" ht="22.5" customHeight="1">
      <c r="A178" s="166" t="s">
        <v>25</v>
      </c>
      <c r="B178" s="99" t="s">
        <v>79</v>
      </c>
      <c r="C178" s="107" t="s">
        <v>10372</v>
      </c>
      <c r="D178" s="99">
        <v>4</v>
      </c>
      <c r="E178" s="99">
        <v>6</v>
      </c>
      <c r="F178" s="99">
        <v>4</v>
      </c>
      <c r="G178" s="214" t="s">
        <v>1277</v>
      </c>
      <c r="H178" s="99">
        <v>480</v>
      </c>
      <c r="I178" s="99">
        <v>7</v>
      </c>
      <c r="J178" s="9"/>
      <c r="K178" s="9"/>
      <c r="L178" s="9"/>
      <c r="M178" s="9"/>
      <c r="N178" s="9"/>
      <c r="O178" s="230" t="s">
        <v>127</v>
      </c>
      <c r="P178" s="189" t="s">
        <v>10118</v>
      </c>
      <c r="Q178" s="214" t="s">
        <v>13137</v>
      </c>
      <c r="R178" s="212"/>
      <c r="T178" s="292"/>
    </row>
    <row r="179" spans="1:20" ht="22.5" customHeight="1">
      <c r="A179" s="166" t="s">
        <v>30</v>
      </c>
      <c r="B179" s="99" t="s">
        <v>79</v>
      </c>
      <c r="C179" s="107" t="s">
        <v>10373</v>
      </c>
      <c r="D179" s="99">
        <v>5</v>
      </c>
      <c r="E179" s="99">
        <v>7</v>
      </c>
      <c r="F179" s="99">
        <v>5</v>
      </c>
      <c r="G179" s="214" t="s">
        <v>10374</v>
      </c>
      <c r="H179" s="99">
        <v>480</v>
      </c>
      <c r="I179" s="175">
        <v>6</v>
      </c>
      <c r="J179" s="9"/>
      <c r="K179" s="9"/>
      <c r="L179" s="9"/>
      <c r="M179" s="9"/>
      <c r="N179" s="9"/>
      <c r="O179" s="230" t="s">
        <v>10120</v>
      </c>
      <c r="P179" s="189" t="s">
        <v>10327</v>
      </c>
      <c r="T179" s="229"/>
    </row>
    <row r="180" spans="1:20" ht="22.5" customHeight="1">
      <c r="A180" s="166" t="s">
        <v>69</v>
      </c>
      <c r="B180" s="99" t="s">
        <v>79</v>
      </c>
      <c r="C180" s="107" t="s">
        <v>10375</v>
      </c>
      <c r="D180" s="99">
        <v>5</v>
      </c>
      <c r="E180" s="99">
        <v>7</v>
      </c>
      <c r="F180" s="99"/>
      <c r="G180" s="214" t="s">
        <v>10376</v>
      </c>
      <c r="H180" s="99">
        <v>480</v>
      </c>
      <c r="I180" s="99">
        <v>7</v>
      </c>
      <c r="J180" s="9"/>
      <c r="K180" s="9"/>
      <c r="L180" s="9"/>
      <c r="M180" s="9"/>
      <c r="N180" s="9"/>
      <c r="O180" s="230" t="s">
        <v>10139</v>
      </c>
      <c r="P180" s="189" t="s">
        <v>10377</v>
      </c>
      <c r="T180" s="292"/>
    </row>
    <row r="181" spans="1:20" ht="22.5" customHeight="1">
      <c r="A181" s="166" t="s">
        <v>27</v>
      </c>
      <c r="B181" s="99" t="s">
        <v>79</v>
      </c>
      <c r="C181" s="107" t="s">
        <v>1376</v>
      </c>
      <c r="D181" s="99">
        <v>5</v>
      </c>
      <c r="E181" s="99">
        <v>7</v>
      </c>
      <c r="F181" s="99"/>
      <c r="G181" s="214" t="s">
        <v>1377</v>
      </c>
      <c r="H181" s="99">
        <v>480</v>
      </c>
      <c r="I181" s="175">
        <v>4</v>
      </c>
      <c r="J181" s="9"/>
      <c r="K181" s="9"/>
      <c r="L181" s="9"/>
      <c r="M181" s="9"/>
      <c r="N181" s="9"/>
      <c r="O181" s="230" t="s">
        <v>123</v>
      </c>
      <c r="P181" s="189" t="s">
        <v>10378</v>
      </c>
      <c r="T181" s="229"/>
    </row>
    <row r="182" spans="1:20" ht="22.5" customHeight="1">
      <c r="A182" s="166" t="s">
        <v>10379</v>
      </c>
      <c r="B182" s="99" t="s">
        <v>10380</v>
      </c>
      <c r="C182" s="107" t="s">
        <v>10381</v>
      </c>
      <c r="D182" s="99"/>
      <c r="E182" s="99"/>
      <c r="F182" s="99"/>
      <c r="G182" s="219" t="s">
        <v>10382</v>
      </c>
      <c r="H182" s="99">
        <v>480</v>
      </c>
      <c r="I182" s="99">
        <v>6</v>
      </c>
      <c r="J182" s="9"/>
      <c r="K182" s="9"/>
      <c r="L182" s="9"/>
      <c r="M182" s="9"/>
      <c r="N182" s="9"/>
      <c r="O182" s="107" t="s">
        <v>10383</v>
      </c>
      <c r="Q182" s="212" t="s">
        <v>3414</v>
      </c>
      <c r="R182" s="212"/>
      <c r="S182" s="212"/>
      <c r="T182" s="234"/>
    </row>
    <row r="183" spans="1:20" ht="22.5" customHeight="1">
      <c r="A183" s="166" t="s">
        <v>69</v>
      </c>
      <c r="B183" s="99" t="s">
        <v>79</v>
      </c>
      <c r="C183" s="107" t="s">
        <v>10384</v>
      </c>
      <c r="D183" s="99">
        <v>4</v>
      </c>
      <c r="E183" s="99">
        <v>6</v>
      </c>
      <c r="F183" s="99"/>
      <c r="G183" s="214" t="s">
        <v>10385</v>
      </c>
      <c r="H183" s="99">
        <v>470</v>
      </c>
      <c r="I183" s="99">
        <v>7</v>
      </c>
      <c r="J183" s="9"/>
      <c r="K183" s="9"/>
      <c r="L183" s="9"/>
      <c r="M183" s="9"/>
      <c r="N183" s="9"/>
      <c r="O183" s="230" t="s">
        <v>10386</v>
      </c>
      <c r="P183" s="189" t="s">
        <v>10387</v>
      </c>
      <c r="Q183" s="214" t="s">
        <v>6732</v>
      </c>
      <c r="R183" s="214" t="s">
        <v>1378</v>
      </c>
      <c r="T183" s="229"/>
    </row>
    <row r="184" spans="1:20" ht="22.5" customHeight="1">
      <c r="A184" s="166" t="s">
        <v>69</v>
      </c>
      <c r="B184" s="99" t="s">
        <v>79</v>
      </c>
      <c r="C184" s="107" t="s">
        <v>11566</v>
      </c>
      <c r="D184" s="99">
        <v>4</v>
      </c>
      <c r="E184" s="99">
        <v>6</v>
      </c>
      <c r="F184" s="99"/>
      <c r="G184" s="214" t="s">
        <v>10388</v>
      </c>
      <c r="H184" s="99">
        <v>470</v>
      </c>
      <c r="I184" s="175">
        <v>8</v>
      </c>
      <c r="J184" s="9"/>
      <c r="K184" s="9"/>
      <c r="L184" s="9"/>
      <c r="M184" s="9"/>
      <c r="N184" s="9"/>
      <c r="O184" s="230" t="s">
        <v>10386</v>
      </c>
      <c r="P184" s="189" t="s">
        <v>10387</v>
      </c>
      <c r="Q184" s="214" t="s">
        <v>10595</v>
      </c>
      <c r="R184" s="214" t="s">
        <v>1379</v>
      </c>
      <c r="T184" s="229"/>
    </row>
    <row r="185" spans="1:20" ht="22.5" customHeight="1">
      <c r="A185" s="166" t="s">
        <v>10389</v>
      </c>
      <c r="B185" s="99" t="s">
        <v>10380</v>
      </c>
      <c r="C185" s="107" t="s">
        <v>10390</v>
      </c>
      <c r="D185" s="99">
        <v>5</v>
      </c>
      <c r="E185" s="99">
        <v>7</v>
      </c>
      <c r="F185" s="99">
        <v>3</v>
      </c>
      <c r="G185" s="214" t="s">
        <v>10391</v>
      </c>
      <c r="H185" s="99">
        <v>470</v>
      </c>
      <c r="I185" s="99">
        <v>4</v>
      </c>
      <c r="J185" s="9"/>
      <c r="K185" s="9"/>
      <c r="L185" s="9"/>
      <c r="M185" s="9"/>
      <c r="N185" s="9"/>
      <c r="O185" s="230" t="s">
        <v>10392</v>
      </c>
      <c r="P185" s="189" t="s">
        <v>10393</v>
      </c>
      <c r="Q185" s="212"/>
      <c r="R185" s="212"/>
      <c r="S185" s="212"/>
      <c r="T185" s="234"/>
    </row>
    <row r="186" spans="1:20" ht="22.5" customHeight="1">
      <c r="A186" s="166" t="s">
        <v>10394</v>
      </c>
      <c r="B186" s="99" t="s">
        <v>10380</v>
      </c>
      <c r="C186" s="187" t="s">
        <v>10395</v>
      </c>
      <c r="D186" s="99">
        <v>5</v>
      </c>
      <c r="E186" s="99">
        <v>7</v>
      </c>
      <c r="F186" s="99"/>
      <c r="G186" s="212" t="s">
        <v>1554</v>
      </c>
      <c r="H186" s="99">
        <v>470</v>
      </c>
      <c r="I186" s="99">
        <v>4</v>
      </c>
      <c r="J186" s="9"/>
      <c r="K186" s="9"/>
      <c r="L186" s="9"/>
      <c r="M186" s="9"/>
      <c r="N186" s="9"/>
      <c r="O186" s="230" t="s">
        <v>59</v>
      </c>
      <c r="P186" s="189" t="s">
        <v>1552</v>
      </c>
      <c r="Q186" s="274"/>
      <c r="R186" s="227"/>
      <c r="S186" s="227"/>
      <c r="T186" s="296"/>
    </row>
    <row r="187" spans="1:20" ht="22.5" customHeight="1">
      <c r="A187" s="166" t="s">
        <v>10814</v>
      </c>
      <c r="B187" s="99" t="s">
        <v>10819</v>
      </c>
      <c r="C187" s="107" t="s">
        <v>10820</v>
      </c>
      <c r="D187" s="99">
        <v>7</v>
      </c>
      <c r="E187" s="99">
        <v>7</v>
      </c>
      <c r="F187" s="99"/>
      <c r="G187" s="212" t="s">
        <v>10821</v>
      </c>
      <c r="H187" s="99">
        <v>470</v>
      </c>
      <c r="I187" s="99">
        <v>9</v>
      </c>
      <c r="J187" s="9"/>
      <c r="K187" s="9"/>
      <c r="L187" s="9"/>
      <c r="M187" s="9"/>
      <c r="N187" s="9"/>
      <c r="O187" s="230" t="s">
        <v>10822</v>
      </c>
      <c r="P187" s="189" t="s">
        <v>10823</v>
      </c>
      <c r="Q187" s="212"/>
      <c r="R187" s="212"/>
      <c r="S187" s="212"/>
      <c r="T187" s="234"/>
    </row>
    <row r="188" spans="1:20" ht="22.5" customHeight="1">
      <c r="A188" s="166" t="s">
        <v>151</v>
      </c>
      <c r="B188" s="99" t="s">
        <v>79</v>
      </c>
      <c r="C188" s="107" t="s">
        <v>1380</v>
      </c>
      <c r="D188" s="99">
        <v>5</v>
      </c>
      <c r="E188" s="99">
        <v>7</v>
      </c>
      <c r="F188" s="99">
        <v>5</v>
      </c>
      <c r="G188" s="214" t="s">
        <v>1381</v>
      </c>
      <c r="H188" s="99">
        <v>462</v>
      </c>
      <c r="I188" s="99">
        <v>7</v>
      </c>
      <c r="J188" s="9"/>
      <c r="K188" s="9"/>
      <c r="L188" s="9"/>
      <c r="M188" s="9"/>
      <c r="N188" s="9"/>
      <c r="O188" s="230" t="s">
        <v>9027</v>
      </c>
      <c r="P188" s="189" t="s">
        <v>10396</v>
      </c>
      <c r="Q188" s="212" t="s">
        <v>3416</v>
      </c>
      <c r="T188" s="229"/>
    </row>
    <row r="189" spans="1:20" ht="22.5" customHeight="1">
      <c r="A189" s="166" t="s">
        <v>30</v>
      </c>
      <c r="B189" s="99" t="s">
        <v>79</v>
      </c>
      <c r="C189" s="107" t="s">
        <v>10397</v>
      </c>
      <c r="D189" s="99">
        <v>4</v>
      </c>
      <c r="E189" s="99">
        <v>6</v>
      </c>
      <c r="F189" s="99"/>
      <c r="G189" s="214" t="s">
        <v>12372</v>
      </c>
      <c r="H189" s="99">
        <v>460</v>
      </c>
      <c r="I189" s="175">
        <v>8</v>
      </c>
      <c r="J189" s="9"/>
      <c r="K189" s="9"/>
      <c r="L189" s="9"/>
      <c r="M189" s="9"/>
      <c r="N189" s="9"/>
      <c r="O189" s="230" t="s">
        <v>8954</v>
      </c>
      <c r="P189" s="189" t="s">
        <v>10399</v>
      </c>
      <c r="Q189" s="212" t="s">
        <v>3417</v>
      </c>
      <c r="T189" s="229"/>
    </row>
    <row r="190" spans="1:20" ht="22.5" customHeight="1">
      <c r="A190" s="166" t="s">
        <v>69</v>
      </c>
      <c r="B190" s="99" t="s">
        <v>79</v>
      </c>
      <c r="C190" s="107" t="s">
        <v>10400</v>
      </c>
      <c r="D190" s="99">
        <v>4</v>
      </c>
      <c r="E190" s="99">
        <v>6</v>
      </c>
      <c r="F190" s="99"/>
      <c r="G190" s="214" t="s">
        <v>10401</v>
      </c>
      <c r="H190" s="99">
        <v>460</v>
      </c>
      <c r="I190" s="99">
        <v>5</v>
      </c>
      <c r="J190" s="9"/>
      <c r="K190" s="9"/>
      <c r="L190" s="9"/>
      <c r="M190" s="9"/>
      <c r="N190" s="9"/>
      <c r="O190" s="230" t="s">
        <v>9027</v>
      </c>
      <c r="P190" s="189" t="s">
        <v>10402</v>
      </c>
      <c r="T190" s="292"/>
    </row>
    <row r="191" spans="1:20" ht="22.5" customHeight="1">
      <c r="A191" s="166" t="s">
        <v>34</v>
      </c>
      <c r="B191" s="99" t="s">
        <v>79</v>
      </c>
      <c r="C191" s="107" t="s">
        <v>10403</v>
      </c>
      <c r="D191" s="99">
        <v>4</v>
      </c>
      <c r="E191" s="99">
        <v>6</v>
      </c>
      <c r="F191" s="99"/>
      <c r="G191" s="214" t="s">
        <v>10404</v>
      </c>
      <c r="H191" s="99">
        <v>460</v>
      </c>
      <c r="I191" s="175">
        <v>7</v>
      </c>
      <c r="J191" s="9"/>
      <c r="K191" s="9"/>
      <c r="L191" s="9"/>
      <c r="M191" s="9"/>
      <c r="N191" s="9"/>
      <c r="O191" s="230" t="s">
        <v>8954</v>
      </c>
      <c r="P191" s="189" t="s">
        <v>10405</v>
      </c>
      <c r="Q191" s="214" t="s">
        <v>10241</v>
      </c>
      <c r="T191" s="229"/>
    </row>
    <row r="192" spans="1:20" ht="22.5" customHeight="1">
      <c r="A192" s="166" t="s">
        <v>27</v>
      </c>
      <c r="B192" s="99" t="s">
        <v>79</v>
      </c>
      <c r="C192" s="107" t="s">
        <v>1382</v>
      </c>
      <c r="D192" s="99">
        <v>5</v>
      </c>
      <c r="E192" s="99">
        <v>7</v>
      </c>
      <c r="F192" s="99"/>
      <c r="G192" s="214" t="s">
        <v>1383</v>
      </c>
      <c r="H192" s="99">
        <v>460</v>
      </c>
      <c r="I192" s="99">
        <v>3</v>
      </c>
      <c r="J192" s="9"/>
      <c r="K192" s="9"/>
      <c r="L192" s="9"/>
      <c r="M192" s="9"/>
      <c r="N192" s="9"/>
      <c r="O192" s="230" t="s">
        <v>11625</v>
      </c>
      <c r="P192" s="189" t="s">
        <v>127</v>
      </c>
      <c r="T192" s="229"/>
    </row>
    <row r="193" spans="1:20" ht="22.5" customHeight="1">
      <c r="A193" s="166" t="s">
        <v>35</v>
      </c>
      <c r="B193" s="99" t="s">
        <v>10406</v>
      </c>
      <c r="C193" s="107" t="s">
        <v>10407</v>
      </c>
      <c r="G193" s="214" t="s">
        <v>1384</v>
      </c>
      <c r="H193" s="99">
        <v>460</v>
      </c>
      <c r="I193" s="175">
        <v>5</v>
      </c>
      <c r="J193" s="9"/>
      <c r="K193" s="9"/>
      <c r="L193" s="9"/>
      <c r="M193" s="9"/>
      <c r="N193" s="9"/>
      <c r="O193" s="107" t="s">
        <v>10408</v>
      </c>
      <c r="Q193" s="212" t="s">
        <v>13138</v>
      </c>
      <c r="T193" s="229"/>
    </row>
    <row r="194" spans="1:20" ht="22.5" customHeight="1">
      <c r="A194" s="166" t="s">
        <v>1385</v>
      </c>
      <c r="B194" s="99" t="s">
        <v>7916</v>
      </c>
      <c r="C194" s="107" t="s">
        <v>10409</v>
      </c>
      <c r="D194" s="99">
        <v>3</v>
      </c>
      <c r="E194" s="99">
        <v>5</v>
      </c>
      <c r="F194" s="99"/>
      <c r="G194" s="212" t="s">
        <v>10410</v>
      </c>
      <c r="H194" s="99">
        <v>460</v>
      </c>
      <c r="I194" s="99">
        <v>6</v>
      </c>
      <c r="J194" s="9"/>
      <c r="K194" s="9"/>
      <c r="L194" s="9"/>
      <c r="M194" s="9"/>
      <c r="N194" s="9"/>
      <c r="O194" s="230" t="s">
        <v>8524</v>
      </c>
      <c r="P194" s="189" t="s">
        <v>10411</v>
      </c>
      <c r="Q194" s="212" t="s">
        <v>10566</v>
      </c>
      <c r="R194" s="212"/>
      <c r="S194" s="212"/>
      <c r="T194" s="239"/>
    </row>
    <row r="195" spans="1:20" ht="22.5" customHeight="1">
      <c r="A195" s="166" t="s">
        <v>6263</v>
      </c>
      <c r="B195" s="99" t="s">
        <v>7916</v>
      </c>
      <c r="C195" s="107" t="s">
        <v>10412</v>
      </c>
      <c r="D195" s="99">
        <v>4</v>
      </c>
      <c r="E195" s="99">
        <v>6</v>
      </c>
      <c r="F195" s="99">
        <v>4</v>
      </c>
      <c r="G195" s="212" t="s">
        <v>6339</v>
      </c>
      <c r="H195" s="99">
        <v>460</v>
      </c>
      <c r="I195" s="99">
        <v>3</v>
      </c>
      <c r="J195" s="9"/>
      <c r="K195" s="9"/>
      <c r="L195" s="9"/>
      <c r="M195" s="9"/>
      <c r="N195" s="9"/>
      <c r="O195" s="230" t="s">
        <v>8455</v>
      </c>
      <c r="P195" s="189" t="s">
        <v>8734</v>
      </c>
      <c r="Q195" s="212"/>
      <c r="R195" s="212"/>
      <c r="S195" s="212"/>
      <c r="T195" s="234"/>
    </row>
    <row r="196" spans="1:20" ht="22.5" customHeight="1">
      <c r="A196" s="166" t="s">
        <v>30</v>
      </c>
      <c r="B196" s="99" t="s">
        <v>10345</v>
      </c>
      <c r="C196" s="107" t="s">
        <v>10413</v>
      </c>
      <c r="D196" s="99">
        <v>4</v>
      </c>
      <c r="E196" s="99">
        <v>6</v>
      </c>
      <c r="F196" s="99"/>
      <c r="G196" s="214" t="s">
        <v>10414</v>
      </c>
      <c r="H196" s="99">
        <v>440</v>
      </c>
      <c r="I196" s="99">
        <v>4</v>
      </c>
      <c r="J196" s="9"/>
      <c r="K196" s="9"/>
      <c r="L196" s="9"/>
      <c r="M196" s="9"/>
      <c r="N196" s="9"/>
      <c r="O196" s="230" t="s">
        <v>9597</v>
      </c>
      <c r="P196" s="189" t="s">
        <v>10415</v>
      </c>
      <c r="Q196" s="212"/>
      <c r="T196" s="229"/>
    </row>
    <row r="197" spans="1:20" ht="22.5" customHeight="1">
      <c r="B197" s="99" t="s">
        <v>10345</v>
      </c>
      <c r="C197" s="107" t="s">
        <v>10416</v>
      </c>
      <c r="D197" s="99">
        <v>10</v>
      </c>
      <c r="E197" s="99">
        <v>10</v>
      </c>
      <c r="F197" s="99">
        <v>10</v>
      </c>
      <c r="G197" s="214" t="s">
        <v>1386</v>
      </c>
      <c r="H197" s="99">
        <v>440</v>
      </c>
      <c r="I197" s="175">
        <v>4</v>
      </c>
      <c r="J197" s="9"/>
      <c r="K197" s="9"/>
      <c r="L197" s="9"/>
      <c r="M197" s="9"/>
      <c r="N197" s="9"/>
      <c r="O197" s="230" t="s">
        <v>10417</v>
      </c>
      <c r="P197" s="189" t="s">
        <v>10418</v>
      </c>
      <c r="T197" s="229"/>
    </row>
    <row r="198" spans="1:20" ht="22.5" customHeight="1">
      <c r="A198" s="166" t="s">
        <v>10419</v>
      </c>
      <c r="B198" s="99" t="s">
        <v>7983</v>
      </c>
      <c r="C198" s="187" t="s">
        <v>10420</v>
      </c>
      <c r="D198" s="99">
        <v>4</v>
      </c>
      <c r="E198" s="99">
        <v>6</v>
      </c>
      <c r="F198" s="99"/>
      <c r="G198" s="212" t="s">
        <v>12402</v>
      </c>
      <c r="H198" s="99">
        <v>440</v>
      </c>
      <c r="I198" s="99">
        <v>6</v>
      </c>
      <c r="J198" s="9"/>
      <c r="K198" s="9"/>
      <c r="L198" s="9"/>
      <c r="M198" s="9"/>
      <c r="N198" s="9"/>
      <c r="O198" s="230" t="s">
        <v>938</v>
      </c>
      <c r="P198" s="189" t="s">
        <v>1218</v>
      </c>
      <c r="Q198" s="214" t="s">
        <v>13139</v>
      </c>
      <c r="R198" s="214" t="s">
        <v>13140</v>
      </c>
      <c r="S198" s="227"/>
      <c r="T198" s="296"/>
    </row>
    <row r="199" spans="1:20" ht="22.5" customHeight="1">
      <c r="B199" s="99" t="s">
        <v>10421</v>
      </c>
      <c r="C199" s="107" t="s">
        <v>11567</v>
      </c>
      <c r="D199" s="99">
        <v>5</v>
      </c>
      <c r="E199" s="99">
        <v>7</v>
      </c>
      <c r="F199" s="99">
        <v>5</v>
      </c>
      <c r="G199" s="214" t="s">
        <v>1334</v>
      </c>
      <c r="H199" s="99">
        <v>430</v>
      </c>
      <c r="I199" s="99">
        <v>4</v>
      </c>
      <c r="J199" s="9"/>
      <c r="K199" s="9"/>
      <c r="L199" s="9"/>
      <c r="M199" s="9"/>
      <c r="N199" s="9"/>
      <c r="O199" s="230" t="s">
        <v>127</v>
      </c>
      <c r="P199" s="189" t="s">
        <v>10026</v>
      </c>
      <c r="Q199" s="214" t="s">
        <v>77</v>
      </c>
      <c r="T199" s="229"/>
    </row>
    <row r="200" spans="1:20" ht="22.5" customHeight="1">
      <c r="B200" s="99" t="s">
        <v>85</v>
      </c>
      <c r="C200" s="107" t="s">
        <v>1387</v>
      </c>
      <c r="D200" s="99">
        <v>4</v>
      </c>
      <c r="E200" s="99">
        <v>6</v>
      </c>
      <c r="F200" s="99">
        <v>4</v>
      </c>
      <c r="G200" s="214" t="s">
        <v>1388</v>
      </c>
      <c r="H200" s="99">
        <v>390</v>
      </c>
      <c r="I200" s="175">
        <v>3</v>
      </c>
      <c r="J200" s="9"/>
      <c r="K200" s="9"/>
      <c r="L200" s="9"/>
      <c r="M200" s="9"/>
      <c r="N200" s="9"/>
      <c r="O200" s="230" t="s">
        <v>10422</v>
      </c>
      <c r="P200" s="189" t="s">
        <v>10423</v>
      </c>
      <c r="T200" s="247" t="s">
        <v>10424</v>
      </c>
    </row>
    <row r="201" spans="1:20" ht="22.5" customHeight="1">
      <c r="A201" s="166" t="s">
        <v>25</v>
      </c>
      <c r="B201" s="99" t="s">
        <v>85</v>
      </c>
      <c r="C201" s="107" t="s">
        <v>1389</v>
      </c>
      <c r="D201" s="99">
        <v>3</v>
      </c>
      <c r="E201" s="99">
        <v>5</v>
      </c>
      <c r="F201" s="99"/>
      <c r="G201" s="214" t="s">
        <v>13032</v>
      </c>
      <c r="H201" s="99">
        <v>390</v>
      </c>
      <c r="I201" s="99">
        <v>6</v>
      </c>
      <c r="J201" s="9"/>
      <c r="K201" s="9"/>
      <c r="L201" s="9"/>
      <c r="M201" s="9"/>
      <c r="N201" s="9"/>
      <c r="O201" s="230" t="s">
        <v>26</v>
      </c>
      <c r="P201" s="189" t="s">
        <v>10174</v>
      </c>
      <c r="Q201" s="214" t="s">
        <v>10826</v>
      </c>
      <c r="R201" s="214" t="s">
        <v>560</v>
      </c>
      <c r="T201" s="234" t="s">
        <v>10425</v>
      </c>
    </row>
    <row r="202" spans="1:20" ht="22.5" customHeight="1">
      <c r="A202" s="99" t="s">
        <v>11498</v>
      </c>
      <c r="B202" s="99" t="s">
        <v>85</v>
      </c>
      <c r="C202" s="203" t="s">
        <v>11749</v>
      </c>
      <c r="D202" s="99">
        <v>4</v>
      </c>
      <c r="E202" s="99">
        <v>6</v>
      </c>
      <c r="F202" s="99" t="s">
        <v>11558</v>
      </c>
      <c r="G202" s="212" t="s">
        <v>12821</v>
      </c>
      <c r="H202" s="99">
        <v>390</v>
      </c>
      <c r="I202" s="99">
        <v>5</v>
      </c>
      <c r="O202" s="230" t="s">
        <v>11573</v>
      </c>
      <c r="P202" s="189" t="s">
        <v>3208</v>
      </c>
      <c r="Q202" s="212" t="s">
        <v>12822</v>
      </c>
      <c r="T202" s="229"/>
    </row>
    <row r="203" spans="1:20" ht="22.5" customHeight="1">
      <c r="A203" s="166" t="s">
        <v>37</v>
      </c>
      <c r="B203" s="99" t="s">
        <v>8936</v>
      </c>
      <c r="C203" s="107" t="s">
        <v>10426</v>
      </c>
      <c r="D203" s="99">
        <v>8</v>
      </c>
      <c r="E203" s="99"/>
      <c r="F203" s="99">
        <v>8</v>
      </c>
      <c r="G203" s="212" t="s">
        <v>10427</v>
      </c>
      <c r="H203" s="99">
        <v>380</v>
      </c>
      <c r="I203" s="175">
        <v>5</v>
      </c>
      <c r="J203" s="9"/>
      <c r="K203" s="9"/>
      <c r="L203" s="9"/>
      <c r="M203" s="9"/>
      <c r="N203" s="9"/>
      <c r="O203" s="230" t="s">
        <v>121</v>
      </c>
      <c r="P203" s="189" t="s">
        <v>1237</v>
      </c>
      <c r="Q203" s="212" t="s">
        <v>12807</v>
      </c>
      <c r="R203" s="334"/>
      <c r="S203" s="240"/>
      <c r="T203" s="334"/>
    </row>
    <row r="204" spans="1:20" ht="22.5" customHeight="1">
      <c r="A204" s="166" t="s">
        <v>69</v>
      </c>
      <c r="B204" s="99" t="s">
        <v>85</v>
      </c>
      <c r="C204" s="107" t="s">
        <v>10428</v>
      </c>
      <c r="D204" s="99">
        <v>4</v>
      </c>
      <c r="E204" s="99">
        <v>6</v>
      </c>
      <c r="F204" s="99"/>
      <c r="G204" s="214" t="s">
        <v>12330</v>
      </c>
      <c r="H204" s="99">
        <v>380</v>
      </c>
      <c r="I204" s="175">
        <v>5</v>
      </c>
      <c r="J204" s="9"/>
      <c r="K204" s="9"/>
      <c r="L204" s="9"/>
      <c r="M204" s="9"/>
      <c r="N204" s="9"/>
      <c r="O204" s="230" t="s">
        <v>10429</v>
      </c>
      <c r="P204" s="189" t="s">
        <v>10430</v>
      </c>
      <c r="Q204" s="214" t="s">
        <v>13141</v>
      </c>
      <c r="T204" s="292"/>
    </row>
    <row r="205" spans="1:20" ht="22.5" customHeight="1">
      <c r="A205" s="166" t="s">
        <v>34</v>
      </c>
      <c r="B205" s="99" t="s">
        <v>85</v>
      </c>
      <c r="C205" s="107" t="s">
        <v>10431</v>
      </c>
      <c r="D205" s="99">
        <v>4</v>
      </c>
      <c r="E205" s="99">
        <v>6</v>
      </c>
      <c r="F205" s="99"/>
      <c r="G205" s="214" t="s">
        <v>4736</v>
      </c>
      <c r="H205" s="99">
        <v>380</v>
      </c>
      <c r="I205" s="99">
        <v>5</v>
      </c>
      <c r="J205" s="9"/>
      <c r="K205" s="9"/>
      <c r="L205" s="9"/>
      <c r="M205" s="9"/>
      <c r="N205" s="9"/>
      <c r="O205" s="230" t="s">
        <v>10112</v>
      </c>
      <c r="P205" s="189" t="s">
        <v>10432</v>
      </c>
      <c r="Q205" s="212"/>
      <c r="T205" s="229"/>
    </row>
    <row r="206" spans="1:20" ht="22.5" customHeight="1">
      <c r="A206" s="166" t="s">
        <v>35</v>
      </c>
      <c r="B206" s="99" t="s">
        <v>85</v>
      </c>
      <c r="C206" s="107" t="s">
        <v>10433</v>
      </c>
      <c r="D206" s="99">
        <v>10</v>
      </c>
      <c r="E206" s="99">
        <v>10</v>
      </c>
      <c r="F206" s="99">
        <v>10</v>
      </c>
      <c r="G206" s="214" t="s">
        <v>1390</v>
      </c>
      <c r="H206" s="99">
        <v>380</v>
      </c>
      <c r="I206" s="175">
        <v>6</v>
      </c>
      <c r="J206" s="9"/>
      <c r="K206" s="9"/>
      <c r="L206" s="9"/>
      <c r="M206" s="9"/>
      <c r="N206" s="9"/>
      <c r="O206" s="230" t="s">
        <v>10434</v>
      </c>
      <c r="P206" s="189" t="s">
        <v>10435</v>
      </c>
      <c r="Q206" s="212"/>
      <c r="T206" s="229"/>
    </row>
    <row r="207" spans="1:20" ht="22.5" customHeight="1">
      <c r="A207" s="99" t="s">
        <v>11286</v>
      </c>
      <c r="B207" s="99" t="s">
        <v>11330</v>
      </c>
      <c r="C207" s="203" t="s">
        <v>11331</v>
      </c>
      <c r="D207" s="99">
        <v>4</v>
      </c>
      <c r="E207" s="99">
        <v>6</v>
      </c>
      <c r="F207" s="99"/>
      <c r="G207" s="212" t="s">
        <v>12823</v>
      </c>
      <c r="H207" s="99">
        <v>380</v>
      </c>
      <c r="I207" s="99">
        <v>4</v>
      </c>
      <c r="O207" s="230" t="s">
        <v>11332</v>
      </c>
      <c r="P207" s="189" t="s">
        <v>11333</v>
      </c>
      <c r="Q207" s="212" t="s">
        <v>11329</v>
      </c>
      <c r="T207" s="229"/>
    </row>
    <row r="208" spans="1:20" ht="22.5" customHeight="1">
      <c r="A208" s="166" t="s">
        <v>12030</v>
      </c>
      <c r="B208" s="99" t="s">
        <v>12032</v>
      </c>
      <c r="C208" s="295" t="s">
        <v>12160</v>
      </c>
      <c r="D208" s="99">
        <v>4</v>
      </c>
      <c r="E208" s="99">
        <v>6</v>
      </c>
      <c r="F208" s="99">
        <v>4</v>
      </c>
      <c r="G208" s="222" t="s">
        <v>12035</v>
      </c>
      <c r="H208" s="99">
        <v>380</v>
      </c>
      <c r="I208" s="99">
        <v>5</v>
      </c>
      <c r="J208" s="12"/>
      <c r="K208" s="12"/>
      <c r="L208" s="12"/>
      <c r="M208" s="12"/>
      <c r="N208" s="13"/>
      <c r="O208" s="230" t="s">
        <v>12031</v>
      </c>
      <c r="P208" s="189" t="s">
        <v>12033</v>
      </c>
      <c r="Q208" s="212"/>
      <c r="R208" s="212"/>
      <c r="S208" s="212"/>
      <c r="T208" s="234"/>
    </row>
    <row r="209" spans="1:20" ht="22.5" customHeight="1">
      <c r="A209" s="166" t="s">
        <v>82</v>
      </c>
      <c r="B209" s="99" t="s">
        <v>85</v>
      </c>
      <c r="C209" s="107" t="s">
        <v>1391</v>
      </c>
      <c r="D209" s="99">
        <v>4</v>
      </c>
      <c r="E209" s="99">
        <v>6</v>
      </c>
      <c r="F209" s="99">
        <v>4</v>
      </c>
      <c r="G209" s="214" t="s">
        <v>10436</v>
      </c>
      <c r="H209" s="99">
        <v>370</v>
      </c>
      <c r="I209" s="99">
        <v>3</v>
      </c>
      <c r="J209" s="9"/>
      <c r="K209" s="9"/>
      <c r="L209" s="9"/>
      <c r="M209" s="9"/>
      <c r="N209" s="9"/>
      <c r="O209" s="230" t="s">
        <v>10434</v>
      </c>
      <c r="P209" s="189" t="s">
        <v>127</v>
      </c>
      <c r="T209" s="229"/>
    </row>
    <row r="210" spans="1:20" ht="22.5" customHeight="1">
      <c r="B210" s="99" t="s">
        <v>85</v>
      </c>
      <c r="C210" s="107" t="s">
        <v>1392</v>
      </c>
      <c r="D210" s="99">
        <v>2</v>
      </c>
      <c r="E210" s="99">
        <v>4</v>
      </c>
      <c r="F210" s="99"/>
      <c r="G210" s="214" t="s">
        <v>1392</v>
      </c>
      <c r="H210" s="99">
        <v>370</v>
      </c>
      <c r="I210" s="175">
        <v>3</v>
      </c>
      <c r="J210" s="9"/>
      <c r="K210" s="9"/>
      <c r="L210" s="9"/>
      <c r="M210" s="9"/>
      <c r="N210" s="9"/>
      <c r="O210" s="230" t="s">
        <v>10434</v>
      </c>
      <c r="P210" s="189" t="s">
        <v>10437</v>
      </c>
      <c r="Q210" s="214" t="s">
        <v>12390</v>
      </c>
      <c r="T210" s="234" t="s">
        <v>10438</v>
      </c>
    </row>
    <row r="211" spans="1:20" ht="22.5" customHeight="1">
      <c r="B211" s="99" t="s">
        <v>85</v>
      </c>
      <c r="C211" s="107" t="s">
        <v>1393</v>
      </c>
      <c r="D211" s="99">
        <v>4</v>
      </c>
      <c r="E211" s="99">
        <v>6</v>
      </c>
      <c r="F211" s="99">
        <v>4</v>
      </c>
      <c r="G211" s="214" t="s">
        <v>1393</v>
      </c>
      <c r="H211" s="99">
        <v>370</v>
      </c>
      <c r="I211" s="99">
        <v>6</v>
      </c>
      <c r="J211" s="9"/>
      <c r="K211" s="9"/>
      <c r="L211" s="9"/>
      <c r="M211" s="9"/>
      <c r="N211" s="9"/>
      <c r="O211" s="230" t="s">
        <v>10439</v>
      </c>
      <c r="P211" s="189" t="s">
        <v>10440</v>
      </c>
      <c r="Q211" s="214" t="s">
        <v>89</v>
      </c>
      <c r="T211" s="229"/>
    </row>
    <row r="212" spans="1:20" ht="22.5" customHeight="1">
      <c r="A212" s="166" t="s">
        <v>69</v>
      </c>
      <c r="B212" s="99" t="s">
        <v>85</v>
      </c>
      <c r="C212" s="107" t="s">
        <v>10441</v>
      </c>
      <c r="G212" s="214" t="s">
        <v>11940</v>
      </c>
      <c r="H212" s="99">
        <v>370</v>
      </c>
      <c r="I212" s="99">
        <v>4</v>
      </c>
      <c r="J212" s="9"/>
      <c r="K212" s="9"/>
      <c r="L212" s="9"/>
      <c r="M212" s="9"/>
      <c r="N212" s="9"/>
      <c r="O212" s="107" t="s">
        <v>10442</v>
      </c>
      <c r="Q212" s="212" t="s">
        <v>13142</v>
      </c>
      <c r="T212" s="229"/>
    </row>
    <row r="213" spans="1:20" ht="22.5" customHeight="1">
      <c r="A213" s="166" t="s">
        <v>1385</v>
      </c>
      <c r="B213" s="99" t="s">
        <v>7983</v>
      </c>
      <c r="C213" s="107" t="s">
        <v>10443</v>
      </c>
      <c r="D213" s="99">
        <v>4</v>
      </c>
      <c r="E213" s="99">
        <v>6</v>
      </c>
      <c r="F213" s="99"/>
      <c r="G213" s="212" t="s">
        <v>10444</v>
      </c>
      <c r="H213" s="99">
        <v>370</v>
      </c>
      <c r="I213" s="99">
        <v>7</v>
      </c>
      <c r="J213" s="9"/>
      <c r="K213" s="9"/>
      <c r="L213" s="9"/>
      <c r="M213" s="9"/>
      <c r="N213" s="9"/>
      <c r="O213" s="230" t="s">
        <v>10445</v>
      </c>
      <c r="P213" s="189" t="s">
        <v>8707</v>
      </c>
      <c r="Q213" s="212" t="s">
        <v>12210</v>
      </c>
      <c r="R213" s="212"/>
      <c r="S213" s="212"/>
      <c r="T213" s="239"/>
    </row>
    <row r="214" spans="1:20" ht="22.5" customHeight="1">
      <c r="A214" s="166" t="s">
        <v>8461</v>
      </c>
      <c r="B214" s="99" t="s">
        <v>7983</v>
      </c>
      <c r="C214" s="107" t="s">
        <v>1394</v>
      </c>
      <c r="D214" s="99">
        <v>3</v>
      </c>
      <c r="E214" s="99">
        <v>5</v>
      </c>
      <c r="F214" s="99"/>
      <c r="G214" s="214" t="s">
        <v>10446</v>
      </c>
      <c r="H214" s="99">
        <v>370</v>
      </c>
      <c r="I214" s="99">
        <v>4</v>
      </c>
      <c r="J214" s="9"/>
      <c r="K214" s="9"/>
      <c r="L214" s="9"/>
      <c r="M214" s="9"/>
      <c r="N214" s="9"/>
      <c r="O214" s="230" t="s">
        <v>8260</v>
      </c>
      <c r="P214" s="189" t="s">
        <v>10447</v>
      </c>
      <c r="Q214" s="212" t="s">
        <v>1137</v>
      </c>
      <c r="R214" s="212"/>
      <c r="S214" s="212"/>
      <c r="T214" s="234"/>
    </row>
    <row r="215" spans="1:20" ht="22.5" customHeight="1">
      <c r="A215" s="166" t="s">
        <v>8529</v>
      </c>
      <c r="B215" s="99" t="s">
        <v>7983</v>
      </c>
      <c r="C215" s="107" t="s">
        <v>10448</v>
      </c>
      <c r="D215" s="99"/>
      <c r="E215" s="99"/>
      <c r="F215" s="99"/>
      <c r="G215" s="219" t="s">
        <v>10449</v>
      </c>
      <c r="H215" s="99">
        <v>370</v>
      </c>
      <c r="I215" s="99">
        <v>5</v>
      </c>
      <c r="J215" s="9"/>
      <c r="K215" s="9"/>
      <c r="L215" s="9"/>
      <c r="M215" s="9"/>
      <c r="N215" s="9"/>
      <c r="O215" s="107" t="s">
        <v>10343</v>
      </c>
      <c r="Q215" s="212" t="s">
        <v>3392</v>
      </c>
      <c r="R215" s="212"/>
      <c r="S215" s="212"/>
      <c r="T215" s="234"/>
    </row>
    <row r="216" spans="1:20" ht="22.5" customHeight="1">
      <c r="A216" s="166" t="s">
        <v>11033</v>
      </c>
      <c r="B216" s="99" t="s">
        <v>11064</v>
      </c>
      <c r="C216" s="107" t="s">
        <v>11063</v>
      </c>
      <c r="D216" s="99">
        <v>4</v>
      </c>
      <c r="E216" s="99">
        <v>6</v>
      </c>
      <c r="F216" s="99"/>
      <c r="G216" s="212" t="s">
        <v>11062</v>
      </c>
      <c r="H216" s="99">
        <v>370</v>
      </c>
      <c r="I216" s="99">
        <v>9</v>
      </c>
      <c r="J216" s="9"/>
      <c r="K216" s="9"/>
      <c r="L216" s="9"/>
      <c r="M216" s="9"/>
      <c r="N216" s="9"/>
      <c r="O216" s="230" t="s">
        <v>11065</v>
      </c>
      <c r="P216" s="189" t="s">
        <v>11066</v>
      </c>
      <c r="Q216" s="212"/>
      <c r="R216" s="212"/>
      <c r="S216" s="212"/>
      <c r="T216" s="234"/>
    </row>
    <row r="217" spans="1:20" ht="22.5" customHeight="1">
      <c r="A217" s="166" t="s">
        <v>34</v>
      </c>
      <c r="B217" s="99" t="s">
        <v>85</v>
      </c>
      <c r="C217" s="107" t="s">
        <v>10450</v>
      </c>
      <c r="D217" s="99">
        <v>8</v>
      </c>
      <c r="E217" s="99">
        <v>8</v>
      </c>
      <c r="F217" s="99">
        <v>8</v>
      </c>
      <c r="G217" s="214" t="s">
        <v>10451</v>
      </c>
      <c r="H217" s="99">
        <v>365</v>
      </c>
      <c r="I217" s="99">
        <v>7</v>
      </c>
      <c r="J217" s="9"/>
      <c r="K217" s="9"/>
      <c r="L217" s="9"/>
      <c r="M217" s="9"/>
      <c r="N217" s="9"/>
      <c r="O217" s="230" t="s">
        <v>1395</v>
      </c>
      <c r="P217" s="189" t="s">
        <v>10452</v>
      </c>
      <c r="T217" s="229"/>
    </row>
    <row r="218" spans="1:20" ht="22.5" customHeight="1">
      <c r="A218" s="166" t="s">
        <v>34</v>
      </c>
      <c r="B218" s="99" t="s">
        <v>85</v>
      </c>
      <c r="C218" s="107" t="s">
        <v>10453</v>
      </c>
      <c r="G218" s="214" t="s">
        <v>10454</v>
      </c>
      <c r="H218" s="99">
        <v>360</v>
      </c>
      <c r="I218" s="99">
        <v>5</v>
      </c>
      <c r="J218" s="9"/>
      <c r="K218" s="9"/>
      <c r="L218" s="9"/>
      <c r="M218" s="9"/>
      <c r="N218" s="9"/>
      <c r="O218" s="107" t="s">
        <v>10343</v>
      </c>
      <c r="Q218" s="214" t="s">
        <v>9733</v>
      </c>
      <c r="T218" s="229"/>
    </row>
    <row r="219" spans="1:20" ht="22.5" customHeight="1">
      <c r="A219" s="166" t="s">
        <v>34</v>
      </c>
      <c r="B219" s="99" t="s">
        <v>85</v>
      </c>
      <c r="C219" s="107" t="s">
        <v>10455</v>
      </c>
      <c r="D219" s="99">
        <v>3</v>
      </c>
      <c r="E219" s="99">
        <v>5</v>
      </c>
      <c r="G219" s="214" t="s">
        <v>10456</v>
      </c>
      <c r="H219" s="99">
        <v>360</v>
      </c>
      <c r="I219" s="99">
        <v>6</v>
      </c>
      <c r="J219" s="9"/>
      <c r="K219" s="9"/>
      <c r="L219" s="9"/>
      <c r="M219" s="9"/>
      <c r="N219" s="9"/>
      <c r="O219" s="230" t="s">
        <v>10457</v>
      </c>
      <c r="P219" s="189" t="s">
        <v>10458</v>
      </c>
      <c r="T219" s="229"/>
    </row>
    <row r="220" spans="1:20" ht="22.5" customHeight="1">
      <c r="A220" s="166" t="s">
        <v>82</v>
      </c>
      <c r="B220" s="99" t="s">
        <v>85</v>
      </c>
      <c r="C220" s="107" t="s">
        <v>1396</v>
      </c>
      <c r="D220" s="99">
        <v>4</v>
      </c>
      <c r="E220" s="99">
        <v>6</v>
      </c>
      <c r="F220" s="99">
        <v>4</v>
      </c>
      <c r="G220" s="214" t="s">
        <v>10459</v>
      </c>
      <c r="H220" s="99">
        <v>360</v>
      </c>
      <c r="I220" s="175">
        <v>3</v>
      </c>
      <c r="J220" s="9"/>
      <c r="K220" s="9"/>
      <c r="L220" s="9"/>
      <c r="M220" s="9"/>
      <c r="N220" s="9"/>
      <c r="O220" s="230" t="s">
        <v>10460</v>
      </c>
      <c r="P220" s="189" t="s">
        <v>10461</v>
      </c>
      <c r="T220" s="229"/>
    </row>
    <row r="221" spans="1:20" ht="22.5" customHeight="1">
      <c r="B221" s="99" t="s">
        <v>85</v>
      </c>
      <c r="C221" s="107" t="s">
        <v>1397</v>
      </c>
      <c r="D221" s="99">
        <v>4</v>
      </c>
      <c r="E221" s="99">
        <v>6</v>
      </c>
      <c r="F221" s="99">
        <v>4</v>
      </c>
      <c r="G221" s="214" t="s">
        <v>1398</v>
      </c>
      <c r="H221" s="99">
        <v>360</v>
      </c>
      <c r="I221" s="99">
        <v>4</v>
      </c>
      <c r="J221" s="9"/>
      <c r="K221" s="9"/>
      <c r="L221" s="9"/>
      <c r="M221" s="9"/>
      <c r="N221" s="9"/>
      <c r="O221" s="230" t="s">
        <v>9122</v>
      </c>
      <c r="P221" s="189" t="s">
        <v>10462</v>
      </c>
      <c r="T221" s="229"/>
    </row>
    <row r="222" spans="1:20" ht="22.5" customHeight="1">
      <c r="A222" s="166" t="s">
        <v>10463</v>
      </c>
      <c r="B222" s="99" t="s">
        <v>7983</v>
      </c>
      <c r="C222" s="107" t="s">
        <v>1399</v>
      </c>
      <c r="D222" s="99">
        <v>3</v>
      </c>
      <c r="E222" s="99">
        <v>5</v>
      </c>
      <c r="F222" s="99"/>
      <c r="G222" s="212" t="s">
        <v>1400</v>
      </c>
      <c r="H222" s="99">
        <v>360</v>
      </c>
      <c r="I222" s="99">
        <v>5</v>
      </c>
      <c r="J222" s="9"/>
      <c r="K222" s="9"/>
      <c r="L222" s="9"/>
      <c r="M222" s="9"/>
      <c r="N222" s="9"/>
      <c r="O222" s="230" t="s">
        <v>8196</v>
      </c>
      <c r="P222" s="189" t="s">
        <v>10464</v>
      </c>
      <c r="Q222" s="212"/>
      <c r="R222" s="212"/>
      <c r="S222" s="212"/>
      <c r="T222" s="234"/>
    </row>
    <row r="223" spans="1:20" ht="22.5" customHeight="1">
      <c r="A223" s="166" t="s">
        <v>10465</v>
      </c>
      <c r="B223" s="99" t="s">
        <v>7983</v>
      </c>
      <c r="C223" s="107" t="s">
        <v>10466</v>
      </c>
      <c r="D223" s="99">
        <v>3</v>
      </c>
      <c r="E223" s="99">
        <v>5</v>
      </c>
      <c r="F223" s="99">
        <v>1</v>
      </c>
      <c r="G223" s="214" t="s">
        <v>10467</v>
      </c>
      <c r="H223" s="99">
        <v>360</v>
      </c>
      <c r="I223" s="99">
        <v>2</v>
      </c>
      <c r="J223" s="9"/>
      <c r="K223" s="9"/>
      <c r="L223" s="9"/>
      <c r="M223" s="9"/>
      <c r="N223" s="9"/>
      <c r="O223" s="230" t="s">
        <v>10468</v>
      </c>
      <c r="P223" s="189" t="s">
        <v>10469</v>
      </c>
      <c r="Q223" s="219" t="s">
        <v>13143</v>
      </c>
      <c r="R223" s="212"/>
      <c r="S223" s="212"/>
      <c r="T223" s="234"/>
    </row>
    <row r="224" spans="1:20" ht="22.5" customHeight="1">
      <c r="A224" s="166" t="s">
        <v>8532</v>
      </c>
      <c r="B224" s="99" t="s">
        <v>7983</v>
      </c>
      <c r="C224" s="107" t="s">
        <v>10470</v>
      </c>
      <c r="D224" s="99">
        <v>3</v>
      </c>
      <c r="E224" s="99">
        <v>5</v>
      </c>
      <c r="G224" s="212" t="s">
        <v>12824</v>
      </c>
      <c r="H224" s="99">
        <v>350</v>
      </c>
      <c r="I224" s="99">
        <v>5</v>
      </c>
      <c r="J224" s="9"/>
      <c r="K224" s="9"/>
      <c r="L224" s="9"/>
      <c r="M224" s="9"/>
      <c r="N224" s="9"/>
      <c r="O224" s="230" t="s">
        <v>8612</v>
      </c>
      <c r="P224" s="189" t="s">
        <v>10471</v>
      </c>
      <c r="Q224" s="228"/>
      <c r="R224" s="227"/>
      <c r="S224" s="227"/>
      <c r="T224" s="296"/>
    </row>
    <row r="225" spans="1:20" ht="22.5" customHeight="1">
      <c r="A225" s="166" t="s">
        <v>82</v>
      </c>
      <c r="B225" s="99" t="s">
        <v>85</v>
      </c>
      <c r="C225" s="107" t="s">
        <v>1401</v>
      </c>
      <c r="D225" s="99">
        <v>4</v>
      </c>
      <c r="E225" s="99">
        <v>6</v>
      </c>
      <c r="F225" s="99"/>
      <c r="G225" s="214" t="s">
        <v>10472</v>
      </c>
      <c r="H225" s="99">
        <v>350</v>
      </c>
      <c r="I225" s="175">
        <v>2</v>
      </c>
      <c r="J225" s="9"/>
      <c r="K225" s="9"/>
      <c r="L225" s="9"/>
      <c r="M225" s="9"/>
      <c r="N225" s="9"/>
      <c r="O225" s="230" t="s">
        <v>10473</v>
      </c>
      <c r="P225" s="189" t="s">
        <v>10461</v>
      </c>
      <c r="T225" s="229"/>
    </row>
    <row r="226" spans="1:20" ht="22.5" customHeight="1">
      <c r="A226" s="166" t="s">
        <v>82</v>
      </c>
      <c r="B226" s="99" t="s">
        <v>85</v>
      </c>
      <c r="C226" s="107" t="s">
        <v>1402</v>
      </c>
      <c r="D226" s="99">
        <v>4</v>
      </c>
      <c r="E226" s="99">
        <v>6</v>
      </c>
      <c r="F226" s="99">
        <v>4</v>
      </c>
      <c r="G226" s="214" t="s">
        <v>1403</v>
      </c>
      <c r="H226" s="99">
        <v>350</v>
      </c>
      <c r="I226" s="99">
        <v>3</v>
      </c>
      <c r="J226" s="9"/>
      <c r="K226" s="9"/>
      <c r="L226" s="9"/>
      <c r="M226" s="9"/>
      <c r="N226" s="9"/>
      <c r="O226" s="230" t="s">
        <v>10474</v>
      </c>
      <c r="P226" s="189" t="s">
        <v>10475</v>
      </c>
      <c r="T226" s="229"/>
    </row>
    <row r="227" spans="1:20" ht="22.5" customHeight="1">
      <c r="A227" s="166" t="s">
        <v>27</v>
      </c>
      <c r="B227" s="99" t="s">
        <v>85</v>
      </c>
      <c r="C227" s="107" t="s">
        <v>1404</v>
      </c>
      <c r="D227" s="99">
        <v>4</v>
      </c>
      <c r="E227" s="99">
        <v>6</v>
      </c>
      <c r="F227" s="99">
        <v>4</v>
      </c>
      <c r="G227" s="214" t="s">
        <v>1405</v>
      </c>
      <c r="H227" s="99">
        <v>350</v>
      </c>
      <c r="I227" s="175">
        <v>4</v>
      </c>
      <c r="J227" s="9"/>
      <c r="K227" s="9"/>
      <c r="L227" s="9"/>
      <c r="M227" s="9"/>
      <c r="N227" s="9"/>
      <c r="O227" s="230" t="s">
        <v>11626</v>
      </c>
      <c r="P227" s="189" t="s">
        <v>10476</v>
      </c>
      <c r="Q227" s="214" t="s">
        <v>13144</v>
      </c>
      <c r="T227" s="229"/>
    </row>
    <row r="228" spans="1:20" ht="22.5" customHeight="1">
      <c r="B228" s="99" t="s">
        <v>85</v>
      </c>
      <c r="C228" s="107" t="s">
        <v>1406</v>
      </c>
      <c r="D228" s="99">
        <v>3</v>
      </c>
      <c r="E228" s="99">
        <v>5</v>
      </c>
      <c r="F228" s="99"/>
      <c r="G228" s="214" t="s">
        <v>1406</v>
      </c>
      <c r="H228" s="99">
        <v>350</v>
      </c>
      <c r="I228" s="99">
        <v>3</v>
      </c>
      <c r="J228" s="9"/>
      <c r="K228" s="9"/>
      <c r="L228" s="9"/>
      <c r="M228" s="9"/>
      <c r="N228" s="9"/>
      <c r="O228" s="230" t="s">
        <v>10477</v>
      </c>
      <c r="P228" s="189" t="s">
        <v>10476</v>
      </c>
      <c r="Q228" s="214" t="s">
        <v>1407</v>
      </c>
      <c r="T228" s="234" t="s">
        <v>10478</v>
      </c>
    </row>
    <row r="229" spans="1:20" ht="22.5" customHeight="1">
      <c r="A229" s="166" t="s">
        <v>10479</v>
      </c>
      <c r="B229" s="99" t="s">
        <v>10480</v>
      </c>
      <c r="C229" s="107" t="s">
        <v>10481</v>
      </c>
      <c r="D229" s="99">
        <v>10</v>
      </c>
      <c r="E229" s="99">
        <v>10</v>
      </c>
      <c r="F229" s="99"/>
      <c r="G229" s="252" t="s">
        <v>10482</v>
      </c>
      <c r="H229" s="99">
        <v>350</v>
      </c>
      <c r="I229" s="175">
        <v>2</v>
      </c>
      <c r="J229" s="9"/>
      <c r="K229" s="9"/>
      <c r="L229" s="9"/>
      <c r="M229" s="9"/>
      <c r="N229" s="9"/>
      <c r="O229" s="230" t="s">
        <v>10483</v>
      </c>
      <c r="P229" s="189" t="s">
        <v>10484</v>
      </c>
      <c r="R229" s="227"/>
      <c r="S229" s="227"/>
      <c r="T229" s="296"/>
    </row>
    <row r="230" spans="1:20" ht="22.5" customHeight="1">
      <c r="A230" s="166" t="s">
        <v>54</v>
      </c>
      <c r="B230" s="99" t="s">
        <v>10485</v>
      </c>
      <c r="C230" s="107" t="s">
        <v>10486</v>
      </c>
      <c r="D230" s="99">
        <v>8</v>
      </c>
      <c r="E230" s="99">
        <v>8</v>
      </c>
      <c r="F230" s="99">
        <v>8</v>
      </c>
      <c r="G230" s="214" t="s">
        <v>10487</v>
      </c>
      <c r="H230" s="99">
        <v>340</v>
      </c>
      <c r="I230" s="175">
        <v>5</v>
      </c>
      <c r="J230" s="9"/>
      <c r="K230" s="9"/>
      <c r="L230" s="9"/>
      <c r="M230" s="9"/>
      <c r="N230" s="9"/>
      <c r="O230" s="230" t="s">
        <v>9197</v>
      </c>
      <c r="P230" s="189" t="s">
        <v>10189</v>
      </c>
      <c r="Q230" s="214" t="s">
        <v>10187</v>
      </c>
      <c r="T230" s="234"/>
    </row>
    <row r="231" spans="1:20" ht="22.5" customHeight="1">
      <c r="A231" s="166" t="s">
        <v>54</v>
      </c>
      <c r="B231" s="99" t="s">
        <v>10485</v>
      </c>
      <c r="C231" s="107" t="s">
        <v>10488</v>
      </c>
      <c r="D231" s="99">
        <v>8</v>
      </c>
      <c r="E231" s="99">
        <v>8</v>
      </c>
      <c r="F231" s="99">
        <v>8</v>
      </c>
      <c r="G231" s="214" t="s">
        <v>10487</v>
      </c>
      <c r="H231" s="99">
        <v>340</v>
      </c>
      <c r="I231" s="99">
        <v>5</v>
      </c>
      <c r="J231" s="9"/>
      <c r="K231" s="9"/>
      <c r="L231" s="9"/>
      <c r="M231" s="9"/>
      <c r="N231" s="9"/>
      <c r="O231" s="230" t="s">
        <v>10341</v>
      </c>
      <c r="P231" s="189" t="s">
        <v>10189</v>
      </c>
      <c r="Q231" s="214" t="s">
        <v>10187</v>
      </c>
      <c r="T231" s="234"/>
    </row>
    <row r="232" spans="1:20" ht="22.5" customHeight="1">
      <c r="A232" s="166" t="s">
        <v>69</v>
      </c>
      <c r="B232" s="99" t="s">
        <v>10485</v>
      </c>
      <c r="C232" s="107" t="s">
        <v>10489</v>
      </c>
      <c r="D232" s="99">
        <v>3</v>
      </c>
      <c r="E232" s="99">
        <v>5</v>
      </c>
      <c r="F232" s="99"/>
      <c r="G232" s="214" t="s">
        <v>10490</v>
      </c>
      <c r="H232" s="99">
        <v>340</v>
      </c>
      <c r="I232" s="175">
        <v>4</v>
      </c>
      <c r="J232" s="9"/>
      <c r="K232" s="9"/>
      <c r="L232" s="9"/>
      <c r="M232" s="9"/>
      <c r="N232" s="9"/>
      <c r="O232" s="230" t="s">
        <v>10491</v>
      </c>
      <c r="P232" s="189" t="s">
        <v>10492</v>
      </c>
      <c r="T232" s="240" t="s">
        <v>10493</v>
      </c>
    </row>
    <row r="233" spans="1:20" ht="22.5" customHeight="1">
      <c r="A233" s="166" t="s">
        <v>34</v>
      </c>
      <c r="B233" s="99" t="s">
        <v>85</v>
      </c>
      <c r="C233" s="107" t="s">
        <v>10494</v>
      </c>
      <c r="D233" s="99">
        <v>3</v>
      </c>
      <c r="E233" s="99">
        <v>5</v>
      </c>
      <c r="F233" s="99"/>
      <c r="G233" s="214" t="s">
        <v>10495</v>
      </c>
      <c r="H233" s="99">
        <v>340</v>
      </c>
      <c r="I233" s="99">
        <v>3</v>
      </c>
      <c r="J233" s="9"/>
      <c r="K233" s="9"/>
      <c r="L233" s="9"/>
      <c r="M233" s="9"/>
      <c r="N233" s="9"/>
      <c r="O233" s="230" t="s">
        <v>10460</v>
      </c>
      <c r="P233" s="189" t="s">
        <v>10496</v>
      </c>
      <c r="T233" s="229"/>
    </row>
    <row r="234" spans="1:20" ht="22.5" customHeight="1">
      <c r="A234" s="166" t="s">
        <v>27</v>
      </c>
      <c r="B234" s="99" t="s">
        <v>85</v>
      </c>
      <c r="C234" s="107" t="s">
        <v>10497</v>
      </c>
      <c r="D234" s="99">
        <v>4</v>
      </c>
      <c r="E234" s="99">
        <v>6</v>
      </c>
      <c r="F234" s="99">
        <v>4</v>
      </c>
      <c r="G234" s="214" t="s">
        <v>1408</v>
      </c>
      <c r="H234" s="99">
        <v>340</v>
      </c>
      <c r="I234" s="175">
        <v>4</v>
      </c>
      <c r="J234" s="9"/>
      <c r="K234" s="9"/>
      <c r="L234" s="9"/>
      <c r="M234" s="9"/>
      <c r="N234" s="9"/>
      <c r="O234" s="230" t="s">
        <v>9597</v>
      </c>
      <c r="P234" s="189" t="s">
        <v>10498</v>
      </c>
      <c r="T234" s="229"/>
    </row>
    <row r="235" spans="1:20" ht="22.5" customHeight="1">
      <c r="A235" s="166" t="s">
        <v>10499</v>
      </c>
      <c r="B235" s="99" t="s">
        <v>10485</v>
      </c>
      <c r="C235" s="107" t="s">
        <v>10500</v>
      </c>
      <c r="D235" s="99">
        <v>10</v>
      </c>
      <c r="E235" s="99">
        <v>10</v>
      </c>
      <c r="F235" s="99">
        <v>10</v>
      </c>
      <c r="G235" s="212" t="s">
        <v>12825</v>
      </c>
      <c r="H235" s="99">
        <v>340</v>
      </c>
      <c r="I235" s="99">
        <v>6</v>
      </c>
      <c r="J235" s="9"/>
      <c r="K235" s="9"/>
      <c r="L235" s="9"/>
      <c r="M235" s="9"/>
      <c r="N235" s="9"/>
      <c r="O235" s="230" t="s">
        <v>10457</v>
      </c>
      <c r="P235" s="189" t="s">
        <v>7926</v>
      </c>
      <c r="Q235" s="212" t="s">
        <v>3468</v>
      </c>
      <c r="R235" s="212"/>
      <c r="S235" s="212"/>
      <c r="T235" s="234"/>
    </row>
    <row r="236" spans="1:20" ht="22.5" customHeight="1">
      <c r="A236" s="166" t="s">
        <v>27</v>
      </c>
      <c r="B236" s="99" t="s">
        <v>85</v>
      </c>
      <c r="C236" s="107" t="s">
        <v>11568</v>
      </c>
      <c r="D236" s="99">
        <v>4</v>
      </c>
      <c r="E236" s="99">
        <v>6</v>
      </c>
      <c r="F236" s="99"/>
      <c r="G236" s="214" t="s">
        <v>12391</v>
      </c>
      <c r="H236" s="99">
        <v>330</v>
      </c>
      <c r="I236" s="99">
        <v>2</v>
      </c>
      <c r="J236" s="9"/>
      <c r="K236" s="9"/>
      <c r="L236" s="9"/>
      <c r="M236" s="9"/>
      <c r="N236" s="9"/>
      <c r="O236" s="230" t="s">
        <v>9197</v>
      </c>
      <c r="P236" s="189" t="s">
        <v>10501</v>
      </c>
      <c r="T236" s="229"/>
    </row>
    <row r="237" spans="1:20" ht="22.5" customHeight="1">
      <c r="A237" s="166" t="s">
        <v>27</v>
      </c>
      <c r="B237" s="99" t="s">
        <v>85</v>
      </c>
      <c r="C237" s="107" t="s">
        <v>1409</v>
      </c>
      <c r="D237" s="99">
        <v>4</v>
      </c>
      <c r="E237" s="99">
        <v>6</v>
      </c>
      <c r="F237" s="99">
        <v>4</v>
      </c>
      <c r="G237" s="214" t="s">
        <v>1410</v>
      </c>
      <c r="H237" s="99">
        <v>330</v>
      </c>
      <c r="I237" s="175">
        <v>8</v>
      </c>
      <c r="J237" s="9"/>
      <c r="K237" s="9"/>
      <c r="L237" s="9"/>
      <c r="M237" s="9"/>
      <c r="N237" s="9"/>
      <c r="O237" s="230" t="s">
        <v>1411</v>
      </c>
      <c r="P237" s="189" t="s">
        <v>10502</v>
      </c>
      <c r="Q237" s="214" t="s">
        <v>124</v>
      </c>
      <c r="T237" s="229"/>
    </row>
    <row r="238" spans="1:20" ht="22.5" customHeight="1">
      <c r="A238" s="166">
        <v>1</v>
      </c>
      <c r="B238" s="99" t="s">
        <v>85</v>
      </c>
      <c r="C238" s="107" t="s">
        <v>1412</v>
      </c>
      <c r="D238" s="99">
        <v>4</v>
      </c>
      <c r="E238" s="99">
        <v>6</v>
      </c>
      <c r="F238" s="99">
        <v>4</v>
      </c>
      <c r="G238" s="214" t="s">
        <v>13125</v>
      </c>
      <c r="H238" s="99">
        <v>330</v>
      </c>
      <c r="I238" s="99">
        <v>6</v>
      </c>
      <c r="J238" s="9"/>
      <c r="K238" s="9"/>
      <c r="L238" s="9"/>
      <c r="M238" s="9"/>
      <c r="N238" s="9"/>
      <c r="O238" s="230" t="s">
        <v>9658</v>
      </c>
      <c r="P238" s="189" t="s">
        <v>10503</v>
      </c>
      <c r="T238" s="292"/>
    </row>
    <row r="239" spans="1:20" ht="22.5" customHeight="1">
      <c r="A239" s="166">
        <v>2</v>
      </c>
      <c r="B239" s="99" t="s">
        <v>85</v>
      </c>
      <c r="C239" s="107" t="s">
        <v>1413</v>
      </c>
      <c r="D239" s="99">
        <v>4</v>
      </c>
      <c r="E239" s="99">
        <v>6</v>
      </c>
      <c r="F239" s="99">
        <v>4</v>
      </c>
      <c r="G239" s="214" t="s">
        <v>1414</v>
      </c>
      <c r="H239" s="99">
        <v>330</v>
      </c>
      <c r="I239" s="175">
        <v>7</v>
      </c>
      <c r="J239" s="9"/>
      <c r="K239" s="9"/>
      <c r="L239" s="9"/>
      <c r="M239" s="9"/>
      <c r="N239" s="9"/>
      <c r="O239" s="230" t="s">
        <v>36</v>
      </c>
      <c r="P239" s="189" t="s">
        <v>10504</v>
      </c>
      <c r="Q239" s="214" t="s">
        <v>160</v>
      </c>
      <c r="T239" s="229"/>
    </row>
    <row r="240" spans="1:20" ht="22.5" customHeight="1">
      <c r="A240" s="166" t="s">
        <v>98</v>
      </c>
      <c r="B240" s="99" t="s">
        <v>85</v>
      </c>
      <c r="C240" s="107" t="s">
        <v>11569</v>
      </c>
      <c r="D240" s="99">
        <v>4</v>
      </c>
      <c r="E240" s="99">
        <v>6</v>
      </c>
      <c r="F240" s="99"/>
      <c r="G240" s="214" t="s">
        <v>1415</v>
      </c>
      <c r="H240" s="99">
        <v>330</v>
      </c>
      <c r="I240" s="99">
        <v>4</v>
      </c>
      <c r="J240" s="9"/>
      <c r="K240" s="9"/>
      <c r="L240" s="9"/>
      <c r="M240" s="9"/>
      <c r="N240" s="9"/>
      <c r="O240" s="230" t="s">
        <v>9597</v>
      </c>
      <c r="P240" s="189" t="s">
        <v>10505</v>
      </c>
      <c r="T240" s="229"/>
    </row>
    <row r="241" spans="1:20" ht="22.5" customHeight="1">
      <c r="A241" s="166" t="s">
        <v>35</v>
      </c>
      <c r="B241" s="99" t="s">
        <v>85</v>
      </c>
      <c r="C241" s="107" t="s">
        <v>10506</v>
      </c>
      <c r="G241" s="214" t="s">
        <v>10507</v>
      </c>
      <c r="H241" s="99">
        <v>330</v>
      </c>
      <c r="I241" s="175">
        <v>4</v>
      </c>
      <c r="J241" s="9"/>
      <c r="K241" s="9"/>
      <c r="L241" s="9"/>
      <c r="M241" s="9"/>
      <c r="N241" s="9"/>
      <c r="O241" s="107" t="s">
        <v>10343</v>
      </c>
      <c r="Q241" s="214" t="s">
        <v>5304</v>
      </c>
      <c r="T241" s="229"/>
    </row>
    <row r="242" spans="1:20" ht="22.5" customHeight="1">
      <c r="B242" s="99" t="s">
        <v>85</v>
      </c>
      <c r="C242" s="107" t="s">
        <v>10508</v>
      </c>
      <c r="D242" s="99">
        <v>4</v>
      </c>
      <c r="E242" s="99">
        <v>6</v>
      </c>
      <c r="F242" s="99"/>
      <c r="G242" s="214" t="s">
        <v>1282</v>
      </c>
      <c r="H242" s="99">
        <v>330</v>
      </c>
      <c r="I242" s="99">
        <v>5</v>
      </c>
      <c r="J242" s="9"/>
      <c r="K242" s="9"/>
      <c r="L242" s="9"/>
      <c r="M242" s="9"/>
      <c r="N242" s="9"/>
      <c r="O242" s="230" t="s">
        <v>123</v>
      </c>
      <c r="P242" s="189" t="s">
        <v>10509</v>
      </c>
      <c r="Q242" s="214" t="s">
        <v>12393</v>
      </c>
      <c r="T242" s="234" t="s">
        <v>10510</v>
      </c>
    </row>
    <row r="243" spans="1:20" ht="22.5" customHeight="1">
      <c r="A243" s="166">
        <v>2</v>
      </c>
      <c r="B243" s="99" t="s">
        <v>85</v>
      </c>
      <c r="C243" s="107" t="s">
        <v>1416</v>
      </c>
      <c r="D243" s="99">
        <v>4</v>
      </c>
      <c r="E243" s="99">
        <v>6</v>
      </c>
      <c r="F243" s="99"/>
      <c r="G243" s="214" t="s">
        <v>1417</v>
      </c>
      <c r="H243" s="99">
        <v>320</v>
      </c>
      <c r="I243" s="175">
        <v>4</v>
      </c>
      <c r="J243" s="9"/>
      <c r="K243" s="9"/>
      <c r="L243" s="9"/>
      <c r="M243" s="9"/>
      <c r="N243" s="9"/>
      <c r="O243" s="230" t="s">
        <v>36</v>
      </c>
      <c r="P243" s="189" t="s">
        <v>10511</v>
      </c>
      <c r="T243" s="212" t="s">
        <v>10512</v>
      </c>
    </row>
    <row r="244" spans="1:20" ht="22.5" customHeight="1">
      <c r="B244" s="99" t="s">
        <v>85</v>
      </c>
      <c r="C244" s="107" t="s">
        <v>1418</v>
      </c>
      <c r="D244" s="99">
        <v>3</v>
      </c>
      <c r="E244" s="99">
        <v>5</v>
      </c>
      <c r="F244" s="99">
        <v>3</v>
      </c>
      <c r="G244" s="214" t="s">
        <v>12392</v>
      </c>
      <c r="H244" s="99">
        <v>320</v>
      </c>
      <c r="I244" s="99">
        <v>3</v>
      </c>
      <c r="J244" s="9"/>
      <c r="K244" s="9"/>
      <c r="L244" s="9"/>
      <c r="M244" s="9"/>
      <c r="N244" s="9"/>
      <c r="O244" s="230" t="s">
        <v>10513</v>
      </c>
      <c r="P244" s="189" t="s">
        <v>10514</v>
      </c>
      <c r="Q244" s="212"/>
      <c r="T244" s="229"/>
    </row>
    <row r="245" spans="1:20" ht="22.5" customHeight="1">
      <c r="A245" s="166" t="s">
        <v>10515</v>
      </c>
      <c r="B245" s="99" t="s">
        <v>10516</v>
      </c>
      <c r="C245" s="107" t="s">
        <v>10517</v>
      </c>
      <c r="D245" s="99">
        <v>8</v>
      </c>
      <c r="E245" s="99">
        <v>8</v>
      </c>
      <c r="F245" s="99"/>
      <c r="G245" s="252" t="s">
        <v>10518</v>
      </c>
      <c r="H245" s="99">
        <v>320</v>
      </c>
      <c r="I245" s="175">
        <v>6</v>
      </c>
      <c r="J245" s="9"/>
      <c r="K245" s="9"/>
      <c r="L245" s="9"/>
      <c r="M245" s="9"/>
      <c r="N245" s="9"/>
      <c r="O245" s="230" t="s">
        <v>10519</v>
      </c>
      <c r="P245" s="189" t="s">
        <v>10520</v>
      </c>
      <c r="R245" s="227"/>
      <c r="S245" s="227"/>
      <c r="T245" s="296"/>
    </row>
    <row r="246" spans="1:20" ht="22.5" customHeight="1">
      <c r="A246" s="166" t="s">
        <v>11032</v>
      </c>
      <c r="B246" s="99" t="s">
        <v>11064</v>
      </c>
      <c r="C246" s="107" t="s">
        <v>11067</v>
      </c>
      <c r="D246" s="99">
        <v>2</v>
      </c>
      <c r="E246" s="99">
        <v>4</v>
      </c>
      <c r="F246" s="99" t="s">
        <v>11274</v>
      </c>
      <c r="G246" s="212" t="s">
        <v>12826</v>
      </c>
      <c r="H246" s="99">
        <v>320</v>
      </c>
      <c r="I246" s="196">
        <v>3</v>
      </c>
      <c r="J246" s="9"/>
      <c r="K246" s="9"/>
      <c r="L246" s="9"/>
      <c r="M246" s="9"/>
      <c r="N246" s="9"/>
      <c r="O246" s="230" t="s">
        <v>11068</v>
      </c>
      <c r="P246" s="189" t="s">
        <v>11069</v>
      </c>
      <c r="Q246" s="212"/>
      <c r="R246" s="212"/>
      <c r="S246" s="212"/>
      <c r="T246" s="234"/>
    </row>
    <row r="247" spans="1:20" ht="22.5" customHeight="1">
      <c r="A247" s="177" t="s">
        <v>11417</v>
      </c>
      <c r="B247" s="99" t="s">
        <v>11447</v>
      </c>
      <c r="C247" s="107" t="s">
        <v>11446</v>
      </c>
      <c r="D247" s="99">
        <v>3</v>
      </c>
      <c r="E247" s="99">
        <v>5</v>
      </c>
      <c r="F247" s="99"/>
      <c r="G247" s="212" t="s">
        <v>12827</v>
      </c>
      <c r="H247" s="99">
        <v>320</v>
      </c>
      <c r="I247" s="99">
        <v>9</v>
      </c>
      <c r="J247" s="12"/>
      <c r="K247" s="12"/>
      <c r="L247" s="12"/>
      <c r="M247" s="12"/>
      <c r="N247" s="13"/>
      <c r="O247" s="230" t="s">
        <v>11448</v>
      </c>
      <c r="P247" s="189" t="s">
        <v>11449</v>
      </c>
      <c r="Q247" s="212"/>
      <c r="R247" s="212"/>
      <c r="S247" s="212"/>
      <c r="T247" s="234"/>
    </row>
    <row r="248" spans="1:20" ht="22.5" customHeight="1">
      <c r="A248" s="166">
        <v>2</v>
      </c>
      <c r="B248" s="99" t="s">
        <v>85</v>
      </c>
      <c r="C248" s="107" t="s">
        <v>1419</v>
      </c>
      <c r="D248" s="99">
        <v>9</v>
      </c>
      <c r="E248" s="99">
        <v>9</v>
      </c>
      <c r="F248" s="99">
        <v>9</v>
      </c>
      <c r="G248" s="214" t="s">
        <v>10521</v>
      </c>
      <c r="H248" s="99">
        <v>315</v>
      </c>
      <c r="I248" s="175">
        <v>5</v>
      </c>
      <c r="J248" s="9"/>
      <c r="K248" s="9"/>
      <c r="L248" s="9"/>
      <c r="M248" s="9"/>
      <c r="N248" s="9"/>
      <c r="O248" s="230" t="s">
        <v>36</v>
      </c>
      <c r="P248" s="189" t="s">
        <v>10522</v>
      </c>
      <c r="T248" s="229"/>
    </row>
    <row r="249" spans="1:20" ht="22.5" customHeight="1">
      <c r="A249" s="177" t="s">
        <v>11417</v>
      </c>
      <c r="B249" s="99" t="s">
        <v>11447</v>
      </c>
      <c r="C249" s="107" t="s">
        <v>11451</v>
      </c>
      <c r="D249" s="99">
        <v>8</v>
      </c>
      <c r="E249" s="99">
        <v>8</v>
      </c>
      <c r="F249" s="99"/>
      <c r="G249" s="222" t="s">
        <v>11450</v>
      </c>
      <c r="H249" s="99">
        <v>312</v>
      </c>
      <c r="I249" s="99">
        <v>8</v>
      </c>
      <c r="J249" s="12"/>
      <c r="K249" s="12"/>
      <c r="L249" s="12"/>
      <c r="M249" s="12"/>
      <c r="N249" s="13"/>
      <c r="O249" s="230" t="s">
        <v>11452</v>
      </c>
      <c r="P249" s="189" t="s">
        <v>11444</v>
      </c>
      <c r="Q249" s="212" t="s">
        <v>11721</v>
      </c>
      <c r="R249" s="212"/>
      <c r="S249" s="212"/>
      <c r="T249" s="234"/>
    </row>
    <row r="250" spans="1:20" ht="22.5" customHeight="1">
      <c r="A250" s="166" t="s">
        <v>35</v>
      </c>
      <c r="B250" s="99" t="s">
        <v>10516</v>
      </c>
      <c r="C250" s="107" t="s">
        <v>10523</v>
      </c>
      <c r="D250" s="99">
        <v>3</v>
      </c>
      <c r="E250" s="99">
        <v>5</v>
      </c>
      <c r="F250" s="99"/>
      <c r="G250" s="214" t="s">
        <v>10524</v>
      </c>
      <c r="H250" s="99">
        <v>310</v>
      </c>
      <c r="I250" s="99">
        <v>6</v>
      </c>
      <c r="J250" s="9"/>
      <c r="K250" s="9"/>
      <c r="L250" s="9"/>
      <c r="M250" s="9"/>
      <c r="N250" s="9"/>
      <c r="O250" s="230" t="s">
        <v>10386</v>
      </c>
      <c r="P250" s="189" t="s">
        <v>10525</v>
      </c>
      <c r="T250" s="229"/>
    </row>
    <row r="251" spans="1:20" ht="22.5" customHeight="1">
      <c r="A251" s="166" t="s">
        <v>82</v>
      </c>
      <c r="B251" s="99" t="s">
        <v>85</v>
      </c>
      <c r="C251" s="107" t="s">
        <v>1420</v>
      </c>
      <c r="D251" s="99">
        <v>3</v>
      </c>
      <c r="E251" s="99">
        <v>5</v>
      </c>
      <c r="F251" s="99"/>
      <c r="G251" s="214" t="s">
        <v>1421</v>
      </c>
      <c r="H251" s="99">
        <v>310</v>
      </c>
      <c r="I251" s="175">
        <v>3</v>
      </c>
      <c r="J251" s="12"/>
      <c r="K251" s="12"/>
      <c r="L251" s="12"/>
      <c r="M251" s="12"/>
      <c r="N251" s="12"/>
      <c r="O251" s="230" t="s">
        <v>127</v>
      </c>
      <c r="P251" s="189" t="s">
        <v>10526</v>
      </c>
      <c r="T251" s="292"/>
    </row>
    <row r="252" spans="1:20" ht="22.5" customHeight="1">
      <c r="B252" s="99" t="s">
        <v>85</v>
      </c>
      <c r="C252" s="107" t="s">
        <v>267</v>
      </c>
      <c r="D252" s="99">
        <v>3</v>
      </c>
      <c r="E252" s="99">
        <v>5</v>
      </c>
      <c r="F252" s="99">
        <v>3</v>
      </c>
      <c r="G252" s="214" t="s">
        <v>267</v>
      </c>
      <c r="H252" s="99">
        <v>310</v>
      </c>
      <c r="I252" s="99">
        <v>1</v>
      </c>
      <c r="J252" s="13"/>
      <c r="K252" s="13"/>
      <c r="L252" s="13"/>
      <c r="M252" s="13"/>
      <c r="N252" s="13"/>
      <c r="O252" s="230" t="s">
        <v>10527</v>
      </c>
      <c r="P252" s="189" t="s">
        <v>10528</v>
      </c>
      <c r="Q252" s="214" t="s">
        <v>12394</v>
      </c>
      <c r="T252" s="234" t="s">
        <v>10529</v>
      </c>
    </row>
    <row r="253" spans="1:20" ht="22.5" customHeight="1">
      <c r="A253" s="166" t="s">
        <v>27</v>
      </c>
      <c r="B253" s="99" t="s">
        <v>85</v>
      </c>
      <c r="C253" s="107" t="s">
        <v>1422</v>
      </c>
      <c r="D253" s="99">
        <v>3</v>
      </c>
      <c r="E253" s="99">
        <v>5</v>
      </c>
      <c r="F253" s="99"/>
      <c r="G253" s="214" t="s">
        <v>1423</v>
      </c>
      <c r="H253" s="99">
        <v>310</v>
      </c>
      <c r="I253" s="175">
        <v>5</v>
      </c>
      <c r="J253" s="12"/>
      <c r="K253" s="12"/>
      <c r="L253" s="12"/>
      <c r="M253" s="12"/>
      <c r="N253" s="12"/>
      <c r="O253" s="230" t="s">
        <v>10530</v>
      </c>
      <c r="P253" s="189" t="s">
        <v>10531</v>
      </c>
      <c r="T253" s="212" t="s">
        <v>10532</v>
      </c>
    </row>
    <row r="254" spans="1:20" ht="22.5" customHeight="1">
      <c r="A254" s="166" t="s">
        <v>27</v>
      </c>
      <c r="B254" s="99" t="s">
        <v>85</v>
      </c>
      <c r="C254" s="107" t="s">
        <v>1424</v>
      </c>
      <c r="D254" s="99">
        <v>3</v>
      </c>
      <c r="E254" s="99">
        <v>5</v>
      </c>
      <c r="F254" s="99"/>
      <c r="G254" s="214" t="s">
        <v>1425</v>
      </c>
      <c r="H254" s="99">
        <v>310</v>
      </c>
      <c r="I254" s="99">
        <v>5</v>
      </c>
      <c r="J254" s="13"/>
      <c r="K254" s="13"/>
      <c r="L254" s="13"/>
      <c r="M254" s="13"/>
      <c r="N254" s="13"/>
      <c r="O254" s="230" t="s">
        <v>10533</v>
      </c>
      <c r="P254" s="189" t="s">
        <v>10534</v>
      </c>
      <c r="T254" s="212" t="s">
        <v>10535</v>
      </c>
    </row>
    <row r="255" spans="1:20" ht="22.5" customHeight="1">
      <c r="B255" s="99" t="s">
        <v>85</v>
      </c>
      <c r="C255" s="107" t="s">
        <v>1268</v>
      </c>
      <c r="D255" s="99">
        <v>8</v>
      </c>
      <c r="E255" s="99">
        <v>8</v>
      </c>
      <c r="F255" s="99">
        <v>8</v>
      </c>
      <c r="G255" s="214" t="s">
        <v>10536</v>
      </c>
      <c r="H255" s="99">
        <v>310</v>
      </c>
      <c r="I255" s="175">
        <v>2</v>
      </c>
      <c r="J255" s="12"/>
      <c r="K255" s="12"/>
      <c r="L255" s="12"/>
      <c r="M255" s="12"/>
      <c r="N255" s="12"/>
      <c r="O255" s="230" t="s">
        <v>10537</v>
      </c>
      <c r="P255" s="189" t="s">
        <v>10538</v>
      </c>
      <c r="T255" s="229"/>
    </row>
    <row r="256" spans="1:20" ht="22.5" customHeight="1">
      <c r="A256" s="166" t="s">
        <v>10814</v>
      </c>
      <c r="B256" s="99" t="s">
        <v>10815</v>
      </c>
      <c r="C256" s="107" t="s">
        <v>10816</v>
      </c>
      <c r="D256" s="99">
        <v>3</v>
      </c>
      <c r="E256" s="99">
        <v>5</v>
      </c>
      <c r="F256" s="99"/>
      <c r="G256" s="212" t="s">
        <v>7813</v>
      </c>
      <c r="H256" s="99">
        <v>310</v>
      </c>
      <c r="I256" s="99">
        <v>9</v>
      </c>
      <c r="J256" s="12"/>
      <c r="K256" s="12"/>
      <c r="L256" s="12"/>
      <c r="M256" s="12"/>
      <c r="N256" s="13"/>
      <c r="O256" s="230" t="s">
        <v>10817</v>
      </c>
      <c r="P256" s="189" t="s">
        <v>10818</v>
      </c>
      <c r="Q256" s="212" t="s">
        <v>7812</v>
      </c>
      <c r="R256" s="212"/>
      <c r="S256" s="212"/>
      <c r="T256" s="234"/>
    </row>
    <row r="257" spans="1:20" ht="22.5" customHeight="1">
      <c r="A257" s="166" t="s">
        <v>11775</v>
      </c>
      <c r="B257" s="99" t="s">
        <v>11777</v>
      </c>
      <c r="C257" s="107" t="s">
        <v>12828</v>
      </c>
      <c r="D257" s="99">
        <v>2</v>
      </c>
      <c r="E257" s="99">
        <v>4</v>
      </c>
      <c r="F257" s="99"/>
      <c r="G257" s="212" t="s">
        <v>12746</v>
      </c>
      <c r="H257" s="99">
        <v>310</v>
      </c>
      <c r="I257" s="99">
        <v>4</v>
      </c>
      <c r="J257" s="12"/>
      <c r="K257" s="12"/>
      <c r="L257" s="12"/>
      <c r="M257" s="12"/>
      <c r="N257" s="13"/>
      <c r="O257" s="230" t="s">
        <v>11776</v>
      </c>
      <c r="P257" s="189" t="s">
        <v>11778</v>
      </c>
      <c r="Q257" s="212" t="s">
        <v>12712</v>
      </c>
      <c r="R257" s="212"/>
      <c r="S257" s="212"/>
      <c r="T257" s="234"/>
    </row>
    <row r="258" spans="1:20" ht="22.5" customHeight="1">
      <c r="B258" s="99" t="s">
        <v>85</v>
      </c>
      <c r="C258" s="107" t="s">
        <v>1427</v>
      </c>
      <c r="D258" s="99">
        <v>1</v>
      </c>
      <c r="E258" s="99">
        <v>3</v>
      </c>
      <c r="F258" s="99">
        <v>1</v>
      </c>
      <c r="G258" s="214" t="s">
        <v>1427</v>
      </c>
      <c r="H258" s="99">
        <v>300</v>
      </c>
      <c r="I258" s="99">
        <v>4</v>
      </c>
      <c r="J258" s="13"/>
      <c r="K258" s="13"/>
      <c r="L258" s="13"/>
      <c r="M258" s="13"/>
      <c r="N258" s="13"/>
      <c r="O258" s="230" t="s">
        <v>2840</v>
      </c>
      <c r="P258" s="189" t="s">
        <v>10539</v>
      </c>
      <c r="Q258" s="214" t="s">
        <v>189</v>
      </c>
      <c r="R258" s="214" t="s">
        <v>12395</v>
      </c>
      <c r="T258" s="234" t="s">
        <v>10540</v>
      </c>
    </row>
    <row r="259" spans="1:20" ht="22.5" customHeight="1">
      <c r="A259" s="166" t="s">
        <v>11032</v>
      </c>
      <c r="B259" s="99" t="s">
        <v>11064</v>
      </c>
      <c r="C259" s="107" t="s">
        <v>11071</v>
      </c>
      <c r="D259" s="99">
        <v>2</v>
      </c>
      <c r="E259" s="99">
        <v>4</v>
      </c>
      <c r="F259" s="99"/>
      <c r="G259" s="212" t="s">
        <v>11070</v>
      </c>
      <c r="H259" s="99">
        <v>300</v>
      </c>
      <c r="I259" s="99">
        <v>9</v>
      </c>
      <c r="J259" s="12"/>
      <c r="K259" s="12"/>
      <c r="L259" s="12"/>
      <c r="M259" s="12"/>
      <c r="N259" s="13"/>
      <c r="O259" s="230" t="s">
        <v>11072</v>
      </c>
      <c r="P259" s="189" t="s">
        <v>11074</v>
      </c>
      <c r="Q259" s="212" t="s">
        <v>11073</v>
      </c>
      <c r="R259" s="212"/>
      <c r="S259" s="212"/>
      <c r="T259" s="228" t="s">
        <v>12829</v>
      </c>
    </row>
    <row r="260" spans="1:20" ht="22.5" customHeight="1">
      <c r="A260" s="166" t="s">
        <v>11142</v>
      </c>
      <c r="B260" s="99" t="s">
        <v>11174</v>
      </c>
      <c r="C260" s="107" t="s">
        <v>11200</v>
      </c>
      <c r="D260" s="99">
        <v>2</v>
      </c>
      <c r="E260" s="99">
        <v>4</v>
      </c>
      <c r="F260" s="99"/>
      <c r="G260" s="212" t="s">
        <v>12830</v>
      </c>
      <c r="H260" s="99">
        <v>300</v>
      </c>
      <c r="I260" s="99">
        <v>4</v>
      </c>
      <c r="O260" s="230" t="s">
        <v>11202</v>
      </c>
      <c r="P260" s="189" t="s">
        <v>11201</v>
      </c>
      <c r="Q260" s="247"/>
      <c r="T260" s="229"/>
    </row>
    <row r="261" spans="1:20" ht="22.5" customHeight="1">
      <c r="B261" s="99" t="s">
        <v>85</v>
      </c>
      <c r="C261" s="107" t="s">
        <v>1428</v>
      </c>
      <c r="D261" s="99">
        <v>3</v>
      </c>
      <c r="E261" s="99">
        <v>5</v>
      </c>
      <c r="F261" s="99">
        <v>3</v>
      </c>
      <c r="G261" s="214" t="s">
        <v>1429</v>
      </c>
      <c r="H261" s="99">
        <v>290</v>
      </c>
      <c r="I261" s="175">
        <v>3</v>
      </c>
      <c r="J261" s="12"/>
      <c r="K261" s="12"/>
      <c r="L261" s="12"/>
      <c r="M261" s="12"/>
      <c r="N261" s="12"/>
      <c r="O261" s="230" t="s">
        <v>10541</v>
      </c>
      <c r="P261" s="189" t="s">
        <v>10542</v>
      </c>
      <c r="T261" s="229"/>
    </row>
    <row r="262" spans="1:20" ht="22.5" customHeight="1">
      <c r="A262" s="166" t="s">
        <v>35</v>
      </c>
      <c r="B262" s="99" t="s">
        <v>10543</v>
      </c>
      <c r="C262" s="107" t="s">
        <v>10544</v>
      </c>
      <c r="D262" s="99">
        <v>9</v>
      </c>
      <c r="E262" s="99">
        <v>9</v>
      </c>
      <c r="F262" s="99"/>
      <c r="G262" s="214" t="s">
        <v>10545</v>
      </c>
      <c r="H262" s="99">
        <v>290</v>
      </c>
      <c r="I262" s="99">
        <v>5</v>
      </c>
      <c r="J262" s="13"/>
      <c r="K262" s="13"/>
      <c r="L262" s="13"/>
      <c r="M262" s="13"/>
      <c r="N262" s="13"/>
      <c r="O262" s="230" t="s">
        <v>10546</v>
      </c>
      <c r="P262" s="189" t="s">
        <v>10547</v>
      </c>
      <c r="T262" s="229"/>
    </row>
    <row r="263" spans="1:20" ht="22.5" customHeight="1">
      <c r="A263" s="166" t="s">
        <v>27</v>
      </c>
      <c r="B263" s="99" t="s">
        <v>85</v>
      </c>
      <c r="C263" s="107" t="s">
        <v>1430</v>
      </c>
      <c r="D263" s="99">
        <v>3</v>
      </c>
      <c r="E263" s="99">
        <v>5</v>
      </c>
      <c r="F263" s="99">
        <v>3</v>
      </c>
      <c r="G263" s="214" t="s">
        <v>1431</v>
      </c>
      <c r="H263" s="99">
        <v>290</v>
      </c>
      <c r="I263" s="175">
        <v>7</v>
      </c>
      <c r="J263" s="12"/>
      <c r="K263" s="12"/>
      <c r="L263" s="12"/>
      <c r="M263" s="12"/>
      <c r="N263" s="12"/>
      <c r="O263" s="230" t="s">
        <v>10533</v>
      </c>
      <c r="P263" s="189" t="s">
        <v>10548</v>
      </c>
      <c r="T263" s="229"/>
    </row>
    <row r="264" spans="1:20" ht="22.5" customHeight="1">
      <c r="A264" s="166" t="s">
        <v>8359</v>
      </c>
      <c r="B264" s="99" t="s">
        <v>85</v>
      </c>
      <c r="C264" s="107" t="s">
        <v>3420</v>
      </c>
      <c r="D264" s="99">
        <v>7</v>
      </c>
      <c r="E264" s="99">
        <v>7</v>
      </c>
      <c r="G264" s="212" t="s">
        <v>10549</v>
      </c>
      <c r="H264" s="99">
        <v>280</v>
      </c>
      <c r="I264" s="99">
        <v>5</v>
      </c>
      <c r="O264" s="230" t="s">
        <v>10550</v>
      </c>
      <c r="P264" s="189" t="s">
        <v>10551</v>
      </c>
      <c r="Q264" s="247"/>
      <c r="T264" s="229"/>
    </row>
    <row r="265" spans="1:20" ht="22.5" customHeight="1">
      <c r="A265" s="166" t="s">
        <v>27</v>
      </c>
      <c r="B265" s="99" t="s">
        <v>85</v>
      </c>
      <c r="C265" s="107" t="s">
        <v>1432</v>
      </c>
      <c r="D265" s="99">
        <v>3</v>
      </c>
      <c r="E265" s="99">
        <v>5</v>
      </c>
      <c r="F265" s="99"/>
      <c r="G265" s="214" t="s">
        <v>1433</v>
      </c>
      <c r="H265" s="99">
        <v>280</v>
      </c>
      <c r="I265" s="99">
        <v>4</v>
      </c>
      <c r="J265" s="13"/>
      <c r="K265" s="13"/>
      <c r="L265" s="13"/>
      <c r="M265" s="13"/>
      <c r="N265" s="13"/>
      <c r="O265" s="230" t="s">
        <v>10552</v>
      </c>
      <c r="P265" s="189" t="s">
        <v>10553</v>
      </c>
      <c r="Q265" s="214" t="s">
        <v>852</v>
      </c>
      <c r="T265" s="229"/>
    </row>
    <row r="266" spans="1:20" ht="22.5" customHeight="1">
      <c r="A266" s="166" t="s">
        <v>49</v>
      </c>
      <c r="B266" s="99" t="s">
        <v>85</v>
      </c>
      <c r="C266" s="107" t="s">
        <v>1434</v>
      </c>
      <c r="D266" s="99">
        <v>3</v>
      </c>
      <c r="E266" s="99">
        <v>5</v>
      </c>
      <c r="F266" s="99"/>
      <c r="G266" s="214" t="s">
        <v>1435</v>
      </c>
      <c r="H266" s="99">
        <v>280</v>
      </c>
      <c r="I266" s="175">
        <v>7</v>
      </c>
      <c r="J266" s="12"/>
      <c r="K266" s="12"/>
      <c r="L266" s="12"/>
      <c r="M266" s="12"/>
      <c r="N266" s="12"/>
      <c r="O266" s="230" t="s">
        <v>10182</v>
      </c>
      <c r="P266" s="189" t="s">
        <v>10554</v>
      </c>
      <c r="Q266" s="214" t="s">
        <v>1436</v>
      </c>
      <c r="T266" s="229"/>
    </row>
    <row r="267" spans="1:20" ht="22.5" customHeight="1">
      <c r="A267" s="166" t="s">
        <v>35</v>
      </c>
      <c r="B267" s="99" t="s">
        <v>10543</v>
      </c>
      <c r="C267" s="107" t="s">
        <v>10555</v>
      </c>
      <c r="D267" s="99"/>
      <c r="E267" s="99"/>
      <c r="F267" s="99"/>
      <c r="G267" s="214" t="s">
        <v>6693</v>
      </c>
      <c r="H267" s="99">
        <v>280</v>
      </c>
      <c r="I267" s="99">
        <v>5</v>
      </c>
      <c r="J267" s="13"/>
      <c r="K267" s="13"/>
      <c r="L267" s="13"/>
      <c r="M267" s="13"/>
      <c r="N267" s="13"/>
      <c r="O267" s="230" t="s">
        <v>10556</v>
      </c>
      <c r="P267" s="189" t="s">
        <v>10557</v>
      </c>
      <c r="T267" s="229"/>
    </row>
    <row r="268" spans="1:20" ht="22.5" customHeight="1">
      <c r="A268" s="166" t="s">
        <v>27</v>
      </c>
      <c r="B268" s="99" t="s">
        <v>85</v>
      </c>
      <c r="C268" s="107" t="s">
        <v>1437</v>
      </c>
      <c r="D268" s="99">
        <v>3</v>
      </c>
      <c r="E268" s="99">
        <v>5</v>
      </c>
      <c r="F268" s="99"/>
      <c r="G268" s="214" t="s">
        <v>1318</v>
      </c>
      <c r="H268" s="99">
        <v>280</v>
      </c>
      <c r="I268" s="175">
        <v>4</v>
      </c>
      <c r="J268" s="12"/>
      <c r="K268" s="12"/>
      <c r="L268" s="12"/>
      <c r="M268" s="12"/>
      <c r="N268" s="12"/>
      <c r="O268" s="230" t="s">
        <v>10558</v>
      </c>
      <c r="P268" s="189" t="s">
        <v>10559</v>
      </c>
      <c r="Q268" s="214" t="s">
        <v>1055</v>
      </c>
      <c r="T268" s="292"/>
    </row>
    <row r="269" spans="1:20" ht="22.5" customHeight="1">
      <c r="B269" s="99" t="s">
        <v>85</v>
      </c>
      <c r="C269" s="107" t="s">
        <v>1438</v>
      </c>
      <c r="D269" s="99">
        <v>7</v>
      </c>
      <c r="E269" s="99">
        <v>7</v>
      </c>
      <c r="F269" s="99">
        <v>7</v>
      </c>
      <c r="G269" s="214" t="s">
        <v>10560</v>
      </c>
      <c r="H269" s="99">
        <v>280</v>
      </c>
      <c r="I269" s="99">
        <v>2</v>
      </c>
      <c r="J269" s="13"/>
      <c r="K269" s="13"/>
      <c r="L269" s="13"/>
      <c r="M269" s="13"/>
      <c r="N269" s="13"/>
      <c r="O269" s="230" t="s">
        <v>10561</v>
      </c>
      <c r="P269" s="189" t="s">
        <v>10562</v>
      </c>
      <c r="T269" s="229"/>
    </row>
    <row r="270" spans="1:20" ht="22.5" customHeight="1">
      <c r="B270" s="99" t="s">
        <v>85</v>
      </c>
      <c r="C270" s="107" t="s">
        <v>1439</v>
      </c>
      <c r="D270" s="99">
        <v>3</v>
      </c>
      <c r="E270" s="99">
        <v>5</v>
      </c>
      <c r="F270" s="99"/>
      <c r="G270" s="214" t="s">
        <v>1440</v>
      </c>
      <c r="H270" s="99">
        <v>280</v>
      </c>
      <c r="I270" s="175">
        <v>2</v>
      </c>
      <c r="J270" s="12"/>
      <c r="K270" s="12"/>
      <c r="L270" s="12"/>
      <c r="M270" s="12"/>
      <c r="N270" s="12"/>
      <c r="O270" s="230" t="s">
        <v>10563</v>
      </c>
      <c r="P270" s="189" t="s">
        <v>10564</v>
      </c>
      <c r="T270" s="292"/>
    </row>
    <row r="271" spans="1:20" ht="22.5" customHeight="1">
      <c r="A271" s="166" t="s">
        <v>1385</v>
      </c>
      <c r="B271" s="99" t="s">
        <v>7983</v>
      </c>
      <c r="C271" s="107" t="s">
        <v>10565</v>
      </c>
      <c r="D271" s="99">
        <v>2</v>
      </c>
      <c r="E271" s="99">
        <v>4</v>
      </c>
      <c r="F271" s="99"/>
      <c r="G271" s="212" t="s">
        <v>10566</v>
      </c>
      <c r="H271" s="99">
        <v>280</v>
      </c>
      <c r="I271" s="99">
        <v>5</v>
      </c>
      <c r="J271" s="12"/>
      <c r="K271" s="12"/>
      <c r="L271" s="12"/>
      <c r="M271" s="12"/>
      <c r="N271" s="13"/>
      <c r="O271" s="230" t="s">
        <v>10445</v>
      </c>
      <c r="P271" s="189" t="s">
        <v>8524</v>
      </c>
      <c r="Q271" s="228" t="s">
        <v>10827</v>
      </c>
      <c r="R271" s="212" t="s">
        <v>1441</v>
      </c>
      <c r="T271" s="296" t="s">
        <v>10567</v>
      </c>
    </row>
    <row r="272" spans="1:20" ht="22.5" customHeight="1">
      <c r="A272" s="166">
        <v>1</v>
      </c>
      <c r="B272" s="99" t="s">
        <v>85</v>
      </c>
      <c r="C272" s="107" t="s">
        <v>1442</v>
      </c>
      <c r="D272" s="99">
        <v>3</v>
      </c>
      <c r="E272" s="99">
        <v>5</v>
      </c>
      <c r="F272" s="99">
        <v>3</v>
      </c>
      <c r="G272" s="214" t="s">
        <v>10568</v>
      </c>
      <c r="H272" s="99">
        <v>270</v>
      </c>
      <c r="I272" s="99">
        <v>4</v>
      </c>
      <c r="J272" s="13"/>
      <c r="K272" s="13"/>
      <c r="L272" s="13"/>
      <c r="M272" s="13"/>
      <c r="N272" s="13"/>
      <c r="O272" s="230" t="s">
        <v>9122</v>
      </c>
      <c r="P272" s="189" t="s">
        <v>10445</v>
      </c>
      <c r="Q272" s="214" t="s">
        <v>1443</v>
      </c>
      <c r="T272" s="292"/>
    </row>
    <row r="273" spans="1:20" ht="22.5" customHeight="1">
      <c r="A273" s="166">
        <v>2</v>
      </c>
      <c r="B273" s="99" t="s">
        <v>85</v>
      </c>
      <c r="C273" s="107" t="s">
        <v>1444</v>
      </c>
      <c r="D273" s="99">
        <v>3</v>
      </c>
      <c r="E273" s="99">
        <v>5</v>
      </c>
      <c r="F273" s="99"/>
      <c r="G273" s="214" t="s">
        <v>732</v>
      </c>
      <c r="H273" s="99">
        <v>270</v>
      </c>
      <c r="I273" s="175">
        <v>5</v>
      </c>
      <c r="J273" s="12"/>
      <c r="K273" s="12"/>
      <c r="L273" s="12"/>
      <c r="M273" s="12"/>
      <c r="N273" s="12"/>
      <c r="O273" s="230" t="s">
        <v>36</v>
      </c>
      <c r="P273" s="189" t="s">
        <v>10569</v>
      </c>
      <c r="Q273" s="214" t="s">
        <v>1417</v>
      </c>
      <c r="R273" s="212"/>
      <c r="T273" s="229"/>
    </row>
    <row r="274" spans="1:20" ht="22.5" customHeight="1">
      <c r="A274" s="166" t="s">
        <v>82</v>
      </c>
      <c r="B274" s="99" t="s">
        <v>85</v>
      </c>
      <c r="C274" s="107" t="s">
        <v>1445</v>
      </c>
      <c r="D274" s="99">
        <v>2</v>
      </c>
      <c r="E274" s="99">
        <v>4</v>
      </c>
      <c r="F274" s="99">
        <v>2</v>
      </c>
      <c r="G274" s="214" t="s">
        <v>1446</v>
      </c>
      <c r="H274" s="99">
        <v>270</v>
      </c>
      <c r="I274" s="99">
        <v>4</v>
      </c>
      <c r="J274" s="13"/>
      <c r="K274" s="13"/>
      <c r="L274" s="13"/>
      <c r="M274" s="13"/>
      <c r="N274" s="13"/>
      <c r="O274" s="230" t="s">
        <v>10570</v>
      </c>
      <c r="P274" s="189" t="s">
        <v>10571</v>
      </c>
      <c r="Q274" s="214" t="s">
        <v>1403</v>
      </c>
      <c r="T274" s="229"/>
    </row>
    <row r="275" spans="1:20" ht="22.5" customHeight="1">
      <c r="A275" s="166" t="s">
        <v>69</v>
      </c>
      <c r="B275" s="99" t="s">
        <v>10572</v>
      </c>
      <c r="C275" s="107" t="s">
        <v>10573</v>
      </c>
      <c r="D275" s="99">
        <v>2</v>
      </c>
      <c r="E275" s="99">
        <v>4</v>
      </c>
      <c r="F275" s="99">
        <v>2</v>
      </c>
      <c r="G275" s="214" t="s">
        <v>12396</v>
      </c>
      <c r="H275" s="99">
        <v>270</v>
      </c>
      <c r="I275" s="175">
        <v>6</v>
      </c>
      <c r="J275" s="12"/>
      <c r="K275" s="12"/>
      <c r="L275" s="12"/>
      <c r="M275" s="12"/>
      <c r="N275" s="12"/>
      <c r="O275" s="230" t="s">
        <v>10574</v>
      </c>
      <c r="P275" s="189" t="s">
        <v>10575</v>
      </c>
      <c r="Q275" s="214" t="s">
        <v>4736</v>
      </c>
      <c r="T275" s="229"/>
    </row>
    <row r="276" spans="1:20" ht="22.5" customHeight="1">
      <c r="A276" s="166" t="s">
        <v>10576</v>
      </c>
      <c r="B276" s="99" t="s">
        <v>10577</v>
      </c>
      <c r="C276" s="107" t="s">
        <v>10578</v>
      </c>
      <c r="D276" s="99">
        <v>8</v>
      </c>
      <c r="E276" s="99">
        <v>8</v>
      </c>
      <c r="F276" s="99">
        <v>8</v>
      </c>
      <c r="G276" s="222" t="s">
        <v>12831</v>
      </c>
      <c r="H276" s="99">
        <v>270</v>
      </c>
      <c r="I276" s="99">
        <v>4</v>
      </c>
      <c r="J276" s="12"/>
      <c r="K276" s="12"/>
      <c r="L276" s="12"/>
      <c r="M276" s="12"/>
      <c r="N276" s="13"/>
      <c r="O276" s="230" t="s">
        <v>10579</v>
      </c>
      <c r="P276" s="189" t="s">
        <v>10580</v>
      </c>
      <c r="Q276" s="228" t="s">
        <v>10828</v>
      </c>
      <c r="R276" s="227"/>
      <c r="S276" s="227"/>
      <c r="T276" s="296"/>
    </row>
    <row r="277" spans="1:20" ht="22.5" customHeight="1">
      <c r="A277" s="166">
        <v>1</v>
      </c>
      <c r="B277" s="99" t="s">
        <v>85</v>
      </c>
      <c r="C277" s="107" t="s">
        <v>1447</v>
      </c>
      <c r="D277" s="99">
        <v>2</v>
      </c>
      <c r="E277" s="99">
        <v>4</v>
      </c>
      <c r="F277" s="99"/>
      <c r="G277" s="214" t="s">
        <v>1443</v>
      </c>
      <c r="H277" s="99">
        <v>260</v>
      </c>
      <c r="I277" s="99">
        <v>3</v>
      </c>
      <c r="J277" s="13"/>
      <c r="K277" s="13"/>
      <c r="L277" s="13"/>
      <c r="M277" s="13"/>
      <c r="N277" s="13"/>
      <c r="O277" s="230" t="s">
        <v>10581</v>
      </c>
      <c r="P277" s="189" t="s">
        <v>10582</v>
      </c>
      <c r="T277" s="229"/>
    </row>
    <row r="278" spans="1:20" ht="22.5" customHeight="1">
      <c r="A278" s="166">
        <v>1</v>
      </c>
      <c r="B278" s="99" t="s">
        <v>85</v>
      </c>
      <c r="C278" s="107" t="s">
        <v>1448</v>
      </c>
      <c r="D278" s="99">
        <v>7</v>
      </c>
      <c r="E278" s="99">
        <v>7</v>
      </c>
      <c r="F278" s="99">
        <v>7</v>
      </c>
      <c r="G278" s="214" t="s">
        <v>10583</v>
      </c>
      <c r="H278" s="99">
        <v>260</v>
      </c>
      <c r="I278" s="175">
        <v>6</v>
      </c>
      <c r="J278" s="12"/>
      <c r="K278" s="12"/>
      <c r="L278" s="12"/>
      <c r="M278" s="12"/>
      <c r="N278" s="12"/>
      <c r="O278" s="230" t="s">
        <v>36</v>
      </c>
      <c r="P278" s="189" t="s">
        <v>10584</v>
      </c>
      <c r="Q278" s="214" t="s">
        <v>12399</v>
      </c>
      <c r="T278" s="229"/>
    </row>
    <row r="279" spans="1:20" ht="22.5" customHeight="1">
      <c r="A279" s="166" t="s">
        <v>82</v>
      </c>
      <c r="B279" s="99" t="s">
        <v>85</v>
      </c>
      <c r="C279" s="107" t="s">
        <v>1449</v>
      </c>
      <c r="D279" s="99">
        <v>2</v>
      </c>
      <c r="E279" s="99">
        <v>4</v>
      </c>
      <c r="F279" s="99"/>
      <c r="G279" s="214" t="s">
        <v>12397</v>
      </c>
      <c r="H279" s="99">
        <v>260</v>
      </c>
      <c r="I279" s="99">
        <v>2</v>
      </c>
      <c r="J279" s="13"/>
      <c r="K279" s="13"/>
      <c r="L279" s="13"/>
      <c r="M279" s="13"/>
      <c r="N279" s="13"/>
      <c r="O279" s="230" t="s">
        <v>10585</v>
      </c>
      <c r="P279" s="189" t="s">
        <v>10570</v>
      </c>
      <c r="T279" s="229"/>
    </row>
    <row r="280" spans="1:20" ht="22.5" customHeight="1">
      <c r="A280" s="166" t="s">
        <v>34</v>
      </c>
      <c r="B280" s="99" t="s">
        <v>10572</v>
      </c>
      <c r="C280" s="107" t="s">
        <v>10586</v>
      </c>
      <c r="D280" s="99">
        <v>2</v>
      </c>
      <c r="E280" s="99">
        <v>4</v>
      </c>
      <c r="G280" s="214" t="s">
        <v>10587</v>
      </c>
      <c r="H280" s="99">
        <v>260</v>
      </c>
      <c r="I280" s="175">
        <v>5</v>
      </c>
      <c r="J280" s="12"/>
      <c r="K280" s="12"/>
      <c r="L280" s="12"/>
      <c r="M280" s="12"/>
      <c r="N280" s="12"/>
      <c r="O280" s="230" t="s">
        <v>10588</v>
      </c>
      <c r="P280" s="189" t="s">
        <v>10589</v>
      </c>
      <c r="T280" s="229"/>
    </row>
    <row r="281" spans="1:20" ht="22.5" customHeight="1">
      <c r="A281" s="166" t="s">
        <v>30</v>
      </c>
      <c r="B281" s="99" t="s">
        <v>10572</v>
      </c>
      <c r="C281" s="107" t="s">
        <v>10590</v>
      </c>
      <c r="D281" s="99">
        <v>8</v>
      </c>
      <c r="E281" s="99">
        <v>8</v>
      </c>
      <c r="F281" s="99">
        <v>8</v>
      </c>
      <c r="G281" s="214" t="s">
        <v>10591</v>
      </c>
      <c r="H281" s="99">
        <v>260</v>
      </c>
      <c r="I281" s="99">
        <v>4</v>
      </c>
      <c r="J281" s="13"/>
      <c r="K281" s="13"/>
      <c r="L281" s="13"/>
      <c r="M281" s="13"/>
      <c r="N281" s="13"/>
      <c r="O281" s="230" t="s">
        <v>10592</v>
      </c>
      <c r="P281" s="189" t="s">
        <v>10593</v>
      </c>
      <c r="T281" s="229"/>
    </row>
    <row r="282" spans="1:20" ht="22.5" customHeight="1">
      <c r="A282" s="166" t="s">
        <v>69</v>
      </c>
      <c r="B282" s="99" t="s">
        <v>10572</v>
      </c>
      <c r="C282" s="107" t="s">
        <v>10594</v>
      </c>
      <c r="D282" s="99">
        <v>2</v>
      </c>
      <c r="E282" s="99">
        <v>4</v>
      </c>
      <c r="F282" s="99"/>
      <c r="G282" s="214" t="s">
        <v>10595</v>
      </c>
      <c r="H282" s="99">
        <v>260</v>
      </c>
      <c r="I282" s="175">
        <v>6</v>
      </c>
      <c r="J282" s="12"/>
      <c r="K282" s="12"/>
      <c r="L282" s="12"/>
      <c r="M282" s="12"/>
      <c r="N282" s="12"/>
      <c r="O282" s="230" t="s">
        <v>10588</v>
      </c>
      <c r="P282" s="189" t="s">
        <v>10596</v>
      </c>
      <c r="T282" s="229"/>
    </row>
    <row r="283" spans="1:20" ht="22.5" customHeight="1">
      <c r="A283" s="166" t="s">
        <v>30</v>
      </c>
      <c r="B283" s="99" t="s">
        <v>10572</v>
      </c>
      <c r="C283" s="107" t="s">
        <v>10597</v>
      </c>
      <c r="D283" s="99">
        <v>7</v>
      </c>
      <c r="E283" s="99">
        <v>7</v>
      </c>
      <c r="F283" s="99">
        <v>7</v>
      </c>
      <c r="G283" s="214" t="s">
        <v>10598</v>
      </c>
      <c r="H283" s="99">
        <v>260</v>
      </c>
      <c r="I283" s="99">
        <v>5</v>
      </c>
      <c r="J283" s="13"/>
      <c r="K283" s="13"/>
      <c r="L283" s="13"/>
      <c r="M283" s="13"/>
      <c r="N283" s="13"/>
      <c r="O283" s="230" t="s">
        <v>10599</v>
      </c>
      <c r="P283" s="189" t="s">
        <v>10600</v>
      </c>
      <c r="T283" s="229"/>
    </row>
    <row r="284" spans="1:20" ht="22.5" customHeight="1">
      <c r="A284" s="166" t="s">
        <v>10601</v>
      </c>
      <c r="B284" s="99" t="s">
        <v>10572</v>
      </c>
      <c r="C284" s="107" t="s">
        <v>10602</v>
      </c>
      <c r="D284" s="99">
        <v>6</v>
      </c>
      <c r="E284" s="99">
        <v>6</v>
      </c>
      <c r="F284" s="99"/>
      <c r="G284" s="212" t="s">
        <v>12398</v>
      </c>
      <c r="H284" s="99">
        <v>260</v>
      </c>
      <c r="I284" s="175">
        <v>1</v>
      </c>
      <c r="J284" s="12"/>
      <c r="K284" s="12"/>
      <c r="L284" s="12"/>
      <c r="M284" s="12"/>
      <c r="N284" s="13"/>
      <c r="O284" s="268" t="s">
        <v>10603</v>
      </c>
      <c r="P284" s="189" t="s">
        <v>10604</v>
      </c>
      <c r="Q284" s="228"/>
      <c r="R284" s="227"/>
      <c r="S284" s="227"/>
      <c r="T284" s="228" t="s">
        <v>10605</v>
      </c>
    </row>
    <row r="285" spans="1:20" ht="22.5" customHeight="1">
      <c r="A285" s="99" t="s">
        <v>11498</v>
      </c>
      <c r="B285" s="99" t="s">
        <v>85</v>
      </c>
      <c r="C285" s="203" t="s">
        <v>11747</v>
      </c>
      <c r="D285" s="99">
        <v>2</v>
      </c>
      <c r="E285" s="99">
        <v>4</v>
      </c>
      <c r="F285" s="99" t="s">
        <v>11557</v>
      </c>
      <c r="G285" s="212" t="s">
        <v>12822</v>
      </c>
      <c r="H285" s="99">
        <v>260</v>
      </c>
      <c r="I285" s="99">
        <v>6</v>
      </c>
      <c r="O285" s="230" t="s">
        <v>11579</v>
      </c>
      <c r="P285" s="189" t="s">
        <v>11572</v>
      </c>
      <c r="Q285" s="228"/>
      <c r="T285" s="229"/>
    </row>
    <row r="286" spans="1:20" ht="22.5" customHeight="1">
      <c r="A286" s="166" t="s">
        <v>82</v>
      </c>
      <c r="B286" s="99" t="s">
        <v>85</v>
      </c>
      <c r="C286" s="107" t="s">
        <v>10606</v>
      </c>
      <c r="D286" s="99">
        <v>2</v>
      </c>
      <c r="E286" s="99">
        <v>4</v>
      </c>
      <c r="F286" s="99"/>
      <c r="G286" s="214" t="s">
        <v>10607</v>
      </c>
      <c r="H286" s="99">
        <v>250</v>
      </c>
      <c r="I286" s="175">
        <v>3</v>
      </c>
      <c r="J286" s="12"/>
      <c r="K286" s="12"/>
      <c r="L286" s="12"/>
      <c r="M286" s="12"/>
      <c r="N286" s="12"/>
      <c r="O286" s="230" t="s">
        <v>10585</v>
      </c>
      <c r="P286" s="189" t="s">
        <v>10608</v>
      </c>
      <c r="Q286" s="212" t="s">
        <v>101</v>
      </c>
      <c r="T286" s="229"/>
    </row>
    <row r="287" spans="1:20" ht="22.5" customHeight="1">
      <c r="B287" s="99" t="s">
        <v>85</v>
      </c>
      <c r="C287" s="107" t="s">
        <v>1450</v>
      </c>
      <c r="D287" s="99">
        <v>2</v>
      </c>
      <c r="E287" s="99">
        <v>4</v>
      </c>
      <c r="F287" s="99">
        <v>2</v>
      </c>
      <c r="G287" s="214" t="s">
        <v>1450</v>
      </c>
      <c r="H287" s="99">
        <v>240</v>
      </c>
      <c r="I287" s="99">
        <v>3</v>
      </c>
      <c r="J287" s="13"/>
      <c r="K287" s="13"/>
      <c r="L287" s="13"/>
      <c r="M287" s="13"/>
      <c r="N287" s="13"/>
      <c r="O287" s="230" t="s">
        <v>10609</v>
      </c>
      <c r="P287" s="189" t="s">
        <v>10610</v>
      </c>
      <c r="T287" s="229"/>
    </row>
    <row r="288" spans="1:20" ht="22.5" customHeight="1">
      <c r="B288" s="99" t="s">
        <v>85</v>
      </c>
      <c r="C288" s="107" t="s">
        <v>1451</v>
      </c>
      <c r="D288" s="99">
        <v>7</v>
      </c>
      <c r="E288" s="99">
        <v>7</v>
      </c>
      <c r="F288" s="99"/>
      <c r="G288" s="214" t="s">
        <v>10611</v>
      </c>
      <c r="H288" s="99">
        <v>240</v>
      </c>
      <c r="I288" s="175">
        <v>2</v>
      </c>
      <c r="J288" s="12"/>
      <c r="K288" s="12"/>
      <c r="L288" s="12"/>
      <c r="M288" s="12"/>
      <c r="N288" s="12"/>
      <c r="O288" s="230" t="s">
        <v>10612</v>
      </c>
      <c r="P288" s="189" t="s">
        <v>10613</v>
      </c>
      <c r="T288" s="229"/>
    </row>
    <row r="289" spans="1:20" ht="22.5" customHeight="1">
      <c r="A289" s="166" t="s">
        <v>69</v>
      </c>
      <c r="B289" s="99" t="s">
        <v>10572</v>
      </c>
      <c r="C289" s="107" t="s">
        <v>10614</v>
      </c>
      <c r="D289" s="99">
        <v>2</v>
      </c>
      <c r="E289" s="99">
        <v>4</v>
      </c>
      <c r="F289" s="99">
        <v>2</v>
      </c>
      <c r="G289" s="214" t="s">
        <v>10615</v>
      </c>
      <c r="H289" s="99">
        <v>240</v>
      </c>
      <c r="I289" s="99">
        <v>6</v>
      </c>
      <c r="J289" s="13"/>
      <c r="K289" s="13"/>
      <c r="L289" s="13"/>
      <c r="M289" s="13"/>
      <c r="N289" s="13"/>
      <c r="O289" s="230" t="s">
        <v>10588</v>
      </c>
      <c r="P289" s="189" t="s">
        <v>10616</v>
      </c>
      <c r="T289" s="229"/>
    </row>
    <row r="290" spans="1:20" ht="22.5" customHeight="1">
      <c r="A290" s="166" t="s">
        <v>1385</v>
      </c>
      <c r="B290" s="99" t="s">
        <v>7983</v>
      </c>
      <c r="C290" s="107" t="s">
        <v>10617</v>
      </c>
      <c r="D290" s="99">
        <v>1</v>
      </c>
      <c r="E290" s="99">
        <v>3</v>
      </c>
      <c r="F290" s="99"/>
      <c r="G290" s="212" t="s">
        <v>1452</v>
      </c>
      <c r="H290" s="99">
        <v>240</v>
      </c>
      <c r="I290" s="99">
        <v>4</v>
      </c>
      <c r="J290" s="12"/>
      <c r="K290" s="12"/>
      <c r="L290" s="12"/>
      <c r="M290" s="12"/>
      <c r="N290" s="13"/>
      <c r="O290" s="230" t="s">
        <v>10445</v>
      </c>
      <c r="P290" s="189" t="s">
        <v>10618</v>
      </c>
      <c r="Q290" s="228" t="s">
        <v>10827</v>
      </c>
      <c r="R290" s="212"/>
      <c r="S290" s="212"/>
      <c r="T290" s="239"/>
    </row>
    <row r="291" spans="1:20" ht="22.5" customHeight="1">
      <c r="A291" s="166" t="s">
        <v>1385</v>
      </c>
      <c r="B291" s="99" t="s">
        <v>7983</v>
      </c>
      <c r="C291" s="107" t="s">
        <v>10619</v>
      </c>
      <c r="D291" s="99">
        <v>7</v>
      </c>
      <c r="E291" s="99">
        <v>7</v>
      </c>
      <c r="F291" s="99"/>
      <c r="G291" s="212" t="s">
        <v>10620</v>
      </c>
      <c r="H291" s="99">
        <v>240</v>
      </c>
      <c r="I291" s="99">
        <v>5</v>
      </c>
      <c r="J291" s="12"/>
      <c r="K291" s="12"/>
      <c r="L291" s="12"/>
      <c r="M291" s="12"/>
      <c r="N291" s="13"/>
      <c r="O291" s="230" t="s">
        <v>8524</v>
      </c>
      <c r="P291" s="189" t="s">
        <v>10621</v>
      </c>
      <c r="Q291" s="212" t="s">
        <v>12210</v>
      </c>
      <c r="R291" s="212"/>
      <c r="S291" s="212"/>
      <c r="T291" s="234"/>
    </row>
    <row r="292" spans="1:20" ht="22.5" customHeight="1">
      <c r="A292" s="166" t="s">
        <v>7281</v>
      </c>
      <c r="B292" s="99" t="s">
        <v>7916</v>
      </c>
      <c r="C292" s="107" t="s">
        <v>10622</v>
      </c>
      <c r="D292" s="99">
        <v>4</v>
      </c>
      <c r="E292" s="99">
        <v>6</v>
      </c>
      <c r="F292" s="99"/>
      <c r="G292" s="212" t="s">
        <v>7323</v>
      </c>
      <c r="H292" s="99">
        <v>240</v>
      </c>
      <c r="I292" s="99">
        <v>3</v>
      </c>
      <c r="J292" s="13"/>
      <c r="K292" s="13"/>
      <c r="L292" s="13"/>
      <c r="M292" s="13"/>
      <c r="N292" s="13"/>
      <c r="O292" s="230" t="s">
        <v>8291</v>
      </c>
      <c r="P292" s="189" t="s">
        <v>10623</v>
      </c>
      <c r="Q292" s="212" t="s">
        <v>68</v>
      </c>
      <c r="R292" s="212" t="s">
        <v>852</v>
      </c>
      <c r="T292" s="229"/>
    </row>
    <row r="293" spans="1:20" ht="22.5" customHeight="1">
      <c r="A293" s="166" t="s">
        <v>11032</v>
      </c>
      <c r="B293" s="99" t="s">
        <v>11064</v>
      </c>
      <c r="C293" s="107" t="s">
        <v>11076</v>
      </c>
      <c r="D293" s="99">
        <v>2</v>
      </c>
      <c r="E293" s="99">
        <v>4</v>
      </c>
      <c r="F293" s="99"/>
      <c r="G293" s="212" t="s">
        <v>12832</v>
      </c>
      <c r="H293" s="99">
        <v>240</v>
      </c>
      <c r="I293" s="99">
        <v>3</v>
      </c>
      <c r="J293" s="9"/>
      <c r="K293" s="9"/>
      <c r="L293" s="9"/>
      <c r="M293" s="9"/>
      <c r="N293" s="9"/>
      <c r="O293" s="230" t="s">
        <v>11075</v>
      </c>
      <c r="P293" s="189" t="s">
        <v>11066</v>
      </c>
      <c r="Q293" s="212"/>
      <c r="R293" s="212"/>
      <c r="S293" s="212"/>
      <c r="T293" s="234"/>
    </row>
    <row r="294" spans="1:20" ht="22.5" customHeight="1">
      <c r="A294" s="99" t="s">
        <v>11286</v>
      </c>
      <c r="B294" s="99" t="s">
        <v>11330</v>
      </c>
      <c r="C294" s="107" t="s">
        <v>11941</v>
      </c>
      <c r="D294" s="99">
        <v>6</v>
      </c>
      <c r="E294" s="99">
        <v>6</v>
      </c>
      <c r="F294" s="99">
        <v>6</v>
      </c>
      <c r="G294" s="222" t="s">
        <v>11334</v>
      </c>
      <c r="H294" s="99">
        <v>240</v>
      </c>
      <c r="I294" s="99">
        <v>2</v>
      </c>
      <c r="O294" s="230" t="s">
        <v>127</v>
      </c>
      <c r="P294" s="189" t="s">
        <v>11335</v>
      </c>
      <c r="Q294" s="212" t="s">
        <v>12780</v>
      </c>
      <c r="T294" s="229"/>
    </row>
    <row r="295" spans="1:20" ht="22.5" customHeight="1">
      <c r="A295" s="166" t="s">
        <v>10624</v>
      </c>
      <c r="B295" s="99" t="s">
        <v>10485</v>
      </c>
      <c r="C295" s="107" t="s">
        <v>11766</v>
      </c>
      <c r="D295" s="99">
        <v>4</v>
      </c>
      <c r="E295" s="99">
        <v>6</v>
      </c>
      <c r="F295" s="99">
        <v>4</v>
      </c>
      <c r="G295" s="251" t="s">
        <v>1453</v>
      </c>
      <c r="H295" s="99">
        <v>233</v>
      </c>
      <c r="I295" s="175">
        <v>6</v>
      </c>
      <c r="J295" s="14"/>
      <c r="K295" s="14"/>
      <c r="L295" s="14"/>
      <c r="M295" s="14"/>
      <c r="N295" s="14"/>
      <c r="O295" s="230" t="s">
        <v>9126</v>
      </c>
      <c r="P295" s="189" t="s">
        <v>10625</v>
      </c>
      <c r="Q295" s="251" t="s">
        <v>12400</v>
      </c>
      <c r="T295" s="229"/>
    </row>
    <row r="296" spans="1:20" ht="22.5" customHeight="1">
      <c r="A296" s="166" t="s">
        <v>25</v>
      </c>
      <c r="B296" s="99" t="s">
        <v>85</v>
      </c>
      <c r="C296" s="107" t="s">
        <v>10626</v>
      </c>
      <c r="D296" s="99">
        <v>5</v>
      </c>
      <c r="E296" s="99">
        <v>5</v>
      </c>
      <c r="F296" s="99"/>
      <c r="G296" s="214" t="s">
        <v>10627</v>
      </c>
      <c r="H296" s="99">
        <v>230</v>
      </c>
      <c r="I296" s="99">
        <v>4</v>
      </c>
      <c r="J296" s="13"/>
      <c r="K296" s="13"/>
      <c r="L296" s="13"/>
      <c r="M296" s="13"/>
      <c r="N296" s="13"/>
      <c r="O296" s="230" t="s">
        <v>10628</v>
      </c>
      <c r="P296" s="189" t="s">
        <v>10118</v>
      </c>
      <c r="T296" s="229"/>
    </row>
    <row r="297" spans="1:20" ht="22.5" customHeight="1">
      <c r="B297" s="99" t="s">
        <v>85</v>
      </c>
      <c r="C297" s="107" t="s">
        <v>1454</v>
      </c>
      <c r="D297" s="99">
        <v>2</v>
      </c>
      <c r="E297" s="99">
        <v>4</v>
      </c>
      <c r="F297" s="99"/>
      <c r="G297" s="214" t="s">
        <v>852</v>
      </c>
      <c r="H297" s="99">
        <v>230</v>
      </c>
      <c r="I297" s="175">
        <v>3</v>
      </c>
      <c r="J297" s="12"/>
      <c r="K297" s="12"/>
      <c r="L297" s="12"/>
      <c r="M297" s="12"/>
      <c r="N297" s="12"/>
      <c r="O297" s="230" t="s">
        <v>36</v>
      </c>
      <c r="P297" s="189" t="s">
        <v>10629</v>
      </c>
      <c r="T297" s="229"/>
    </row>
    <row r="298" spans="1:20" ht="22.5" customHeight="1">
      <c r="A298" s="166">
        <v>1</v>
      </c>
      <c r="B298" s="99" t="s">
        <v>85</v>
      </c>
      <c r="C298" s="107" t="s">
        <v>1455</v>
      </c>
      <c r="D298" s="99">
        <v>2</v>
      </c>
      <c r="E298" s="99">
        <v>4</v>
      </c>
      <c r="F298" s="99">
        <v>2</v>
      </c>
      <c r="G298" s="214" t="s">
        <v>1456</v>
      </c>
      <c r="H298" s="99">
        <v>230</v>
      </c>
      <c r="I298" s="99">
        <v>4</v>
      </c>
      <c r="J298" s="13"/>
      <c r="K298" s="13"/>
      <c r="L298" s="13"/>
      <c r="M298" s="13"/>
      <c r="N298" s="13"/>
      <c r="O298" s="230" t="s">
        <v>10117</v>
      </c>
      <c r="P298" s="189" t="s">
        <v>10630</v>
      </c>
      <c r="Q298" s="212" t="s">
        <v>12833</v>
      </c>
      <c r="T298" s="229"/>
    </row>
    <row r="299" spans="1:20" ht="22.5" customHeight="1">
      <c r="B299" s="99" t="s">
        <v>85</v>
      </c>
      <c r="C299" s="107" t="s">
        <v>1457</v>
      </c>
      <c r="D299" s="99">
        <v>2</v>
      </c>
      <c r="E299" s="99">
        <v>4</v>
      </c>
      <c r="F299" s="99"/>
      <c r="G299" s="214" t="s">
        <v>1458</v>
      </c>
      <c r="H299" s="99">
        <v>230</v>
      </c>
      <c r="I299" s="175">
        <v>4</v>
      </c>
      <c r="J299" s="12"/>
      <c r="K299" s="12"/>
      <c r="L299" s="12"/>
      <c r="M299" s="12"/>
      <c r="N299" s="12"/>
      <c r="O299" s="230" t="s">
        <v>36</v>
      </c>
      <c r="P299" s="189" t="s">
        <v>10631</v>
      </c>
      <c r="Q299" s="212" t="s">
        <v>852</v>
      </c>
      <c r="T299" s="229"/>
    </row>
    <row r="300" spans="1:20" ht="22.5" customHeight="1">
      <c r="A300" s="166" t="s">
        <v>34</v>
      </c>
      <c r="B300" s="99" t="s">
        <v>9006</v>
      </c>
      <c r="C300" s="107" t="s">
        <v>10632</v>
      </c>
      <c r="D300" s="99">
        <v>7</v>
      </c>
      <c r="E300" s="99">
        <v>7</v>
      </c>
      <c r="G300" s="214" t="s">
        <v>10633</v>
      </c>
      <c r="H300" s="99">
        <v>230</v>
      </c>
      <c r="I300" s="99">
        <v>5</v>
      </c>
      <c r="J300" s="13"/>
      <c r="K300" s="13"/>
      <c r="L300" s="13"/>
      <c r="M300" s="13"/>
      <c r="N300" s="15"/>
      <c r="O300" s="230" t="s">
        <v>36</v>
      </c>
      <c r="P300" s="189" t="s">
        <v>10634</v>
      </c>
      <c r="T300" s="229"/>
    </row>
    <row r="301" spans="1:20" ht="22.5" customHeight="1">
      <c r="A301" s="166" t="s">
        <v>27</v>
      </c>
      <c r="B301" s="99" t="s">
        <v>85</v>
      </c>
      <c r="C301" s="107" t="s">
        <v>1459</v>
      </c>
      <c r="D301" s="99">
        <v>2</v>
      </c>
      <c r="E301" s="99">
        <v>4</v>
      </c>
      <c r="F301" s="99"/>
      <c r="G301" s="214" t="s">
        <v>1460</v>
      </c>
      <c r="H301" s="99">
        <v>230</v>
      </c>
      <c r="I301" s="175">
        <v>3</v>
      </c>
      <c r="J301" s="12"/>
      <c r="K301" s="12"/>
      <c r="L301" s="12"/>
      <c r="M301" s="12"/>
      <c r="N301" s="12"/>
      <c r="O301" s="230" t="s">
        <v>36</v>
      </c>
      <c r="P301" s="189" t="s">
        <v>10635</v>
      </c>
      <c r="T301" s="229"/>
    </row>
    <row r="302" spans="1:20" ht="22.5" customHeight="1">
      <c r="A302" s="166" t="s">
        <v>11032</v>
      </c>
      <c r="B302" s="99" t="s">
        <v>11064</v>
      </c>
      <c r="C302" s="107" t="s">
        <v>11271</v>
      </c>
      <c r="D302" s="99">
        <v>1</v>
      </c>
      <c r="E302" s="99">
        <v>3</v>
      </c>
      <c r="F302" s="99"/>
      <c r="G302" s="212" t="s">
        <v>11073</v>
      </c>
      <c r="H302" s="99">
        <v>230</v>
      </c>
      <c r="I302" s="196">
        <v>3</v>
      </c>
      <c r="J302" s="12"/>
      <c r="K302" s="12"/>
      <c r="L302" s="12"/>
      <c r="M302" s="12"/>
      <c r="N302" s="13"/>
      <c r="O302" s="230" t="s">
        <v>11066</v>
      </c>
      <c r="P302" s="189" t="s">
        <v>11074</v>
      </c>
      <c r="Q302" s="212"/>
      <c r="R302" s="212"/>
      <c r="S302" s="212"/>
      <c r="T302" s="234"/>
    </row>
    <row r="303" spans="1:20" ht="22.5" customHeight="1">
      <c r="B303" s="99" t="s">
        <v>85</v>
      </c>
      <c r="C303" s="107" t="s">
        <v>1461</v>
      </c>
      <c r="D303" s="99">
        <v>2</v>
      </c>
      <c r="E303" s="99">
        <v>4</v>
      </c>
      <c r="F303" s="99">
        <v>2</v>
      </c>
      <c r="G303" s="214" t="s">
        <v>1462</v>
      </c>
      <c r="H303" s="99">
        <v>220</v>
      </c>
      <c r="I303" s="99">
        <v>2</v>
      </c>
      <c r="J303" s="13"/>
      <c r="K303" s="13"/>
      <c r="L303" s="13"/>
      <c r="M303" s="13"/>
      <c r="N303" s="13"/>
      <c r="O303" s="230" t="s">
        <v>9302</v>
      </c>
      <c r="P303" s="189" t="s">
        <v>10636</v>
      </c>
      <c r="T303" s="229"/>
    </row>
    <row r="304" spans="1:20" ht="22.5" customHeight="1">
      <c r="A304" s="166" t="s">
        <v>10637</v>
      </c>
      <c r="B304" s="99" t="s">
        <v>8333</v>
      </c>
      <c r="C304" s="107" t="s">
        <v>10638</v>
      </c>
      <c r="D304" s="99">
        <v>6</v>
      </c>
      <c r="E304" s="99">
        <v>6</v>
      </c>
      <c r="F304" s="99"/>
      <c r="G304" s="212" t="s">
        <v>12401</v>
      </c>
      <c r="H304" s="99">
        <v>220</v>
      </c>
      <c r="I304" s="99">
        <v>4</v>
      </c>
      <c r="J304" s="12"/>
      <c r="K304" s="12"/>
      <c r="L304" s="12"/>
      <c r="M304" s="12"/>
      <c r="N304" s="13"/>
      <c r="O304" s="268" t="s">
        <v>10639</v>
      </c>
      <c r="P304" s="189" t="s">
        <v>10640</v>
      </c>
      <c r="Q304" s="212"/>
      <c r="R304" s="212"/>
      <c r="S304" s="212"/>
      <c r="T304" s="228" t="s">
        <v>10641</v>
      </c>
    </row>
    <row r="305" spans="1:20" ht="22.5" customHeight="1">
      <c r="A305" s="166">
        <v>1</v>
      </c>
      <c r="B305" s="99" t="s">
        <v>85</v>
      </c>
      <c r="C305" s="107" t="s">
        <v>1463</v>
      </c>
      <c r="D305" s="99">
        <v>2</v>
      </c>
      <c r="E305" s="99">
        <v>4</v>
      </c>
      <c r="F305" s="99"/>
      <c r="G305" s="214" t="s">
        <v>1464</v>
      </c>
      <c r="H305" s="99">
        <v>210</v>
      </c>
      <c r="I305" s="175">
        <v>5</v>
      </c>
      <c r="J305" s="12"/>
      <c r="K305" s="12"/>
      <c r="L305" s="12"/>
      <c r="M305" s="12"/>
      <c r="N305" s="12"/>
      <c r="O305" s="230" t="s">
        <v>10642</v>
      </c>
      <c r="P305" s="189" t="s">
        <v>3563</v>
      </c>
      <c r="T305" s="229"/>
    </row>
    <row r="306" spans="1:20" ht="22.5" customHeight="1">
      <c r="A306" s="166" t="s">
        <v>30</v>
      </c>
      <c r="B306" s="99" t="s">
        <v>9006</v>
      </c>
      <c r="C306" s="107" t="s">
        <v>10643</v>
      </c>
      <c r="D306" s="99">
        <v>1</v>
      </c>
      <c r="E306" s="99">
        <v>3</v>
      </c>
      <c r="F306" s="99"/>
      <c r="G306" s="214" t="s">
        <v>12403</v>
      </c>
      <c r="H306" s="99">
        <v>210</v>
      </c>
      <c r="I306" s="99">
        <v>2</v>
      </c>
      <c r="J306" s="13"/>
      <c r="K306" s="13"/>
      <c r="L306" s="13"/>
      <c r="M306" s="13"/>
      <c r="N306" s="13"/>
      <c r="O306" s="230" t="s">
        <v>8681</v>
      </c>
      <c r="P306" s="189" t="s">
        <v>10327</v>
      </c>
      <c r="T306" s="229"/>
    </row>
    <row r="307" spans="1:20" ht="22.5" customHeight="1">
      <c r="A307" s="166" t="s">
        <v>49</v>
      </c>
      <c r="B307" s="99" t="s">
        <v>85</v>
      </c>
      <c r="C307" s="107" t="s">
        <v>10644</v>
      </c>
      <c r="D307" s="99">
        <v>7</v>
      </c>
      <c r="E307" s="99">
        <v>7</v>
      </c>
      <c r="F307" s="99">
        <v>7</v>
      </c>
      <c r="G307" s="214" t="s">
        <v>10645</v>
      </c>
      <c r="H307" s="99">
        <v>210</v>
      </c>
      <c r="I307" s="175">
        <v>5</v>
      </c>
      <c r="J307" s="12"/>
      <c r="K307" s="12"/>
      <c r="L307" s="12"/>
      <c r="M307" s="12"/>
      <c r="N307" s="12"/>
      <c r="O307" s="230" t="s">
        <v>9428</v>
      </c>
      <c r="P307" s="189" t="s">
        <v>10646</v>
      </c>
      <c r="Q307" s="214" t="s">
        <v>785</v>
      </c>
      <c r="T307" s="229"/>
    </row>
    <row r="308" spans="1:20" ht="22.5" customHeight="1">
      <c r="A308" s="166" t="s">
        <v>30</v>
      </c>
      <c r="B308" s="99" t="s">
        <v>9006</v>
      </c>
      <c r="C308" s="107" t="s">
        <v>10647</v>
      </c>
      <c r="D308" s="99">
        <v>6</v>
      </c>
      <c r="E308" s="99">
        <v>6</v>
      </c>
      <c r="F308" s="99"/>
      <c r="G308" s="214" t="s">
        <v>10648</v>
      </c>
      <c r="H308" s="99">
        <v>210</v>
      </c>
      <c r="I308" s="99">
        <v>5</v>
      </c>
      <c r="J308" s="13"/>
      <c r="K308" s="13"/>
      <c r="L308" s="13"/>
      <c r="M308" s="13"/>
      <c r="N308" s="13"/>
      <c r="O308" s="230" t="s">
        <v>10324</v>
      </c>
      <c r="P308" s="189" t="s">
        <v>10121</v>
      </c>
      <c r="T308" s="229"/>
    </row>
    <row r="309" spans="1:20" ht="22.5" customHeight="1">
      <c r="A309" s="166" t="s">
        <v>10649</v>
      </c>
      <c r="B309" s="99" t="s">
        <v>9006</v>
      </c>
      <c r="C309" s="107" t="s">
        <v>10650</v>
      </c>
      <c r="D309" s="99">
        <v>6</v>
      </c>
      <c r="E309" s="99">
        <v>6</v>
      </c>
      <c r="F309" s="99"/>
      <c r="G309" s="252" t="s">
        <v>10651</v>
      </c>
      <c r="H309" s="99">
        <v>210</v>
      </c>
      <c r="I309" s="175">
        <v>1</v>
      </c>
      <c r="J309" s="12"/>
      <c r="K309" s="12"/>
      <c r="L309" s="12"/>
      <c r="M309" s="12"/>
      <c r="N309" s="13"/>
      <c r="O309" s="230" t="s">
        <v>9172</v>
      </c>
      <c r="P309" s="189" t="s">
        <v>10652</v>
      </c>
      <c r="R309" s="227"/>
      <c r="S309" s="227"/>
      <c r="T309" s="296"/>
    </row>
    <row r="310" spans="1:20" ht="22.5" customHeight="1">
      <c r="A310" s="166" t="s">
        <v>11032</v>
      </c>
      <c r="B310" s="99" t="s">
        <v>11064</v>
      </c>
      <c r="C310" s="107" t="s">
        <v>11078</v>
      </c>
      <c r="D310" s="99">
        <v>4</v>
      </c>
      <c r="E310" s="99">
        <v>6</v>
      </c>
      <c r="F310" s="99"/>
      <c r="G310" s="212" t="s">
        <v>11433</v>
      </c>
      <c r="H310" s="99">
        <v>210</v>
      </c>
      <c r="I310" s="99">
        <v>9</v>
      </c>
      <c r="J310" s="12"/>
      <c r="K310" s="12"/>
      <c r="L310" s="12"/>
      <c r="M310" s="12"/>
      <c r="N310" s="13"/>
      <c r="O310" s="230" t="s">
        <v>11077</v>
      </c>
      <c r="P310" s="189" t="s">
        <v>11074</v>
      </c>
      <c r="Q310" s="212" t="s">
        <v>12835</v>
      </c>
      <c r="R310" s="212" t="s">
        <v>12834</v>
      </c>
      <c r="S310" s="212"/>
      <c r="T310" s="234"/>
    </row>
    <row r="311" spans="1:20" ht="22.5" customHeight="1">
      <c r="A311" s="99" t="s">
        <v>11497</v>
      </c>
      <c r="B311" s="99" t="s">
        <v>85</v>
      </c>
      <c r="C311" s="203" t="s">
        <v>11576</v>
      </c>
      <c r="D311" s="99">
        <v>6</v>
      </c>
      <c r="E311" s="99">
        <v>6</v>
      </c>
      <c r="F311" s="99"/>
      <c r="G311" s="222" t="s">
        <v>11580</v>
      </c>
      <c r="H311" s="99">
        <v>210</v>
      </c>
      <c r="I311" s="99">
        <v>3</v>
      </c>
      <c r="O311" s="230" t="s">
        <v>135</v>
      </c>
      <c r="P311" s="189" t="s">
        <v>11577</v>
      </c>
      <c r="Q311" s="247"/>
      <c r="T311" s="229"/>
    </row>
    <row r="312" spans="1:20" ht="22.5" customHeight="1">
      <c r="A312" s="166">
        <v>1</v>
      </c>
      <c r="B312" s="99" t="s">
        <v>103</v>
      </c>
      <c r="C312" s="107" t="s">
        <v>1465</v>
      </c>
      <c r="D312" s="99">
        <v>6</v>
      </c>
      <c r="E312" s="99">
        <v>6</v>
      </c>
      <c r="F312" s="99">
        <v>6</v>
      </c>
      <c r="G312" s="214" t="s">
        <v>10653</v>
      </c>
      <c r="H312" s="99">
        <v>200</v>
      </c>
      <c r="I312" s="175">
        <v>1</v>
      </c>
      <c r="J312" s="12"/>
      <c r="K312" s="12"/>
      <c r="L312" s="12"/>
      <c r="M312" s="12"/>
      <c r="N312" s="12"/>
      <c r="O312" s="230" t="s">
        <v>8944</v>
      </c>
      <c r="P312" s="189" t="s">
        <v>10654</v>
      </c>
      <c r="T312" s="229"/>
    </row>
    <row r="313" spans="1:20" ht="22.5" customHeight="1">
      <c r="B313" s="99" t="s">
        <v>103</v>
      </c>
      <c r="C313" s="107" t="s">
        <v>1466</v>
      </c>
      <c r="D313" s="99">
        <v>2</v>
      </c>
      <c r="E313" s="99">
        <v>4</v>
      </c>
      <c r="F313" s="99"/>
      <c r="G313" s="214" t="s">
        <v>1467</v>
      </c>
      <c r="H313" s="99">
        <v>200</v>
      </c>
      <c r="I313" s="99">
        <v>1</v>
      </c>
      <c r="J313" s="13"/>
      <c r="K313" s="13"/>
      <c r="L313" s="13"/>
      <c r="M313" s="13"/>
      <c r="N313" s="13"/>
      <c r="O313" s="230" t="s">
        <v>135</v>
      </c>
      <c r="P313" s="189" t="s">
        <v>127</v>
      </c>
      <c r="T313" s="229"/>
    </row>
    <row r="314" spans="1:20" ht="22.5" customHeight="1">
      <c r="A314" s="166" t="s">
        <v>11705</v>
      </c>
      <c r="B314" s="99" t="s">
        <v>103</v>
      </c>
      <c r="C314" s="107" t="s">
        <v>11720</v>
      </c>
      <c r="D314" s="99">
        <v>6</v>
      </c>
      <c r="E314" s="99">
        <v>6</v>
      </c>
      <c r="F314" s="99"/>
      <c r="G314" s="222" t="s">
        <v>11728</v>
      </c>
      <c r="H314" s="99">
        <v>200</v>
      </c>
      <c r="I314" s="99">
        <v>5</v>
      </c>
      <c r="J314" s="12"/>
      <c r="K314" s="12"/>
      <c r="L314" s="12"/>
      <c r="M314" s="12"/>
      <c r="N314" s="13"/>
      <c r="O314" s="230" t="s">
        <v>135</v>
      </c>
      <c r="P314" s="189" t="s">
        <v>3382</v>
      </c>
      <c r="Q314" s="222" t="s">
        <v>11727</v>
      </c>
      <c r="R314" s="212"/>
      <c r="S314" s="212"/>
      <c r="T314" s="234"/>
    </row>
    <row r="315" spans="1:20" ht="22.5" customHeight="1">
      <c r="A315" s="166" t="s">
        <v>10655</v>
      </c>
      <c r="B315" s="99" t="s">
        <v>103</v>
      </c>
      <c r="C315" s="107" t="s">
        <v>10656</v>
      </c>
      <c r="D315" s="99">
        <v>6</v>
      </c>
      <c r="E315" s="99">
        <v>6</v>
      </c>
      <c r="F315" s="99">
        <v>6</v>
      </c>
      <c r="G315" s="212" t="s">
        <v>10657</v>
      </c>
      <c r="H315" s="99">
        <v>190</v>
      </c>
      <c r="I315" s="99">
        <v>4</v>
      </c>
      <c r="O315" s="230" t="s">
        <v>10658</v>
      </c>
      <c r="P315" s="189" t="s">
        <v>10659</v>
      </c>
      <c r="Q315" s="212" t="s">
        <v>1417</v>
      </c>
      <c r="T315" s="229"/>
    </row>
    <row r="316" spans="1:20" ht="22.5" customHeight="1">
      <c r="A316" s="327" t="s">
        <v>34</v>
      </c>
      <c r="B316" s="99" t="s">
        <v>103</v>
      </c>
      <c r="C316" s="328" t="s">
        <v>10660</v>
      </c>
      <c r="D316" s="103">
        <v>5</v>
      </c>
      <c r="E316" s="103">
        <v>5</v>
      </c>
      <c r="F316" s="329"/>
      <c r="G316" s="214" t="s">
        <v>10661</v>
      </c>
      <c r="H316" s="103">
        <v>190</v>
      </c>
      <c r="I316" s="103">
        <v>5</v>
      </c>
      <c r="J316" s="12"/>
      <c r="K316" s="12"/>
      <c r="L316" s="16"/>
      <c r="M316" s="16"/>
      <c r="N316" s="16"/>
      <c r="O316" s="269" t="s">
        <v>9731</v>
      </c>
      <c r="P316" s="189" t="s">
        <v>10662</v>
      </c>
      <c r="Q316" s="214" t="s">
        <v>6604</v>
      </c>
      <c r="R316" s="212"/>
      <c r="S316" s="212"/>
      <c r="T316" s="234"/>
    </row>
    <row r="317" spans="1:20" ht="22.5" customHeight="1">
      <c r="A317" s="166" t="s">
        <v>30</v>
      </c>
      <c r="B317" s="99" t="s">
        <v>103</v>
      </c>
      <c r="C317" s="107" t="s">
        <v>10663</v>
      </c>
      <c r="D317" s="99">
        <v>5</v>
      </c>
      <c r="E317" s="99">
        <v>5</v>
      </c>
      <c r="F317" s="99"/>
      <c r="G317" s="214" t="s">
        <v>10664</v>
      </c>
      <c r="H317" s="99">
        <v>180</v>
      </c>
      <c r="I317" s="99">
        <v>5</v>
      </c>
      <c r="J317" s="13"/>
      <c r="K317" s="13"/>
      <c r="L317" s="13"/>
      <c r="M317" s="13"/>
      <c r="N317" s="13"/>
      <c r="O317" s="230" t="s">
        <v>10665</v>
      </c>
      <c r="P317" s="189" t="s">
        <v>10666</v>
      </c>
      <c r="T317" s="229"/>
    </row>
    <row r="318" spans="1:20" ht="22.5" customHeight="1">
      <c r="B318" s="99" t="s">
        <v>103</v>
      </c>
      <c r="C318" s="107" t="s">
        <v>1468</v>
      </c>
      <c r="D318" s="99">
        <v>1</v>
      </c>
      <c r="E318" s="99">
        <v>3</v>
      </c>
      <c r="F318" s="99">
        <v>1</v>
      </c>
      <c r="G318" s="214" t="s">
        <v>1469</v>
      </c>
      <c r="H318" s="99">
        <v>180</v>
      </c>
      <c r="I318" s="175">
        <v>1</v>
      </c>
      <c r="J318" s="12"/>
      <c r="K318" s="12"/>
      <c r="L318" s="12"/>
      <c r="M318" s="12"/>
      <c r="N318" s="12"/>
      <c r="O318" s="230" t="s">
        <v>356</v>
      </c>
      <c r="P318" s="189" t="s">
        <v>10667</v>
      </c>
      <c r="T318" s="229"/>
    </row>
    <row r="319" spans="1:20" ht="22.5" customHeight="1">
      <c r="B319" s="99" t="s">
        <v>103</v>
      </c>
      <c r="C319" s="107" t="s">
        <v>1470</v>
      </c>
      <c r="D319" s="99">
        <v>1</v>
      </c>
      <c r="E319" s="99">
        <v>3</v>
      </c>
      <c r="F319" s="99"/>
      <c r="G319" s="214" t="s">
        <v>1471</v>
      </c>
      <c r="H319" s="99">
        <v>170</v>
      </c>
      <c r="I319" s="99">
        <v>1</v>
      </c>
      <c r="J319" s="13"/>
      <c r="K319" s="13"/>
      <c r="L319" s="13"/>
      <c r="M319" s="13"/>
      <c r="N319" s="13"/>
      <c r="O319" s="230" t="s">
        <v>123</v>
      </c>
      <c r="P319" s="189" t="s">
        <v>10668</v>
      </c>
      <c r="T319" s="229"/>
    </row>
    <row r="320" spans="1:20" ht="22.5" customHeight="1">
      <c r="A320" s="166" t="s">
        <v>151</v>
      </c>
      <c r="B320" s="99" t="s">
        <v>103</v>
      </c>
      <c r="C320" s="107" t="s">
        <v>1472</v>
      </c>
      <c r="D320" s="99">
        <v>6</v>
      </c>
      <c r="E320" s="99">
        <v>6</v>
      </c>
      <c r="F320" s="99"/>
      <c r="G320" s="214" t="s">
        <v>10669</v>
      </c>
      <c r="H320" s="99">
        <v>160</v>
      </c>
      <c r="I320" s="175">
        <v>5</v>
      </c>
      <c r="J320" s="12"/>
      <c r="K320" s="12"/>
      <c r="L320" s="12"/>
      <c r="M320" s="12"/>
      <c r="N320" s="12"/>
      <c r="O320" s="230" t="s">
        <v>10670</v>
      </c>
      <c r="P320" s="189" t="s">
        <v>10671</v>
      </c>
      <c r="T320" s="229"/>
    </row>
    <row r="321" spans="1:20" ht="22.5" customHeight="1">
      <c r="A321" s="166" t="s">
        <v>69</v>
      </c>
      <c r="B321" s="99" t="s">
        <v>10672</v>
      </c>
      <c r="C321" s="107" t="s">
        <v>10673</v>
      </c>
      <c r="D321" s="99">
        <v>5</v>
      </c>
      <c r="E321" s="99">
        <v>5</v>
      </c>
      <c r="F321" s="99"/>
      <c r="G321" s="214" t="s">
        <v>10674</v>
      </c>
      <c r="H321" s="99">
        <v>160</v>
      </c>
      <c r="I321" s="99">
        <v>5</v>
      </c>
      <c r="J321" s="13"/>
      <c r="K321" s="13"/>
      <c r="L321" s="13"/>
      <c r="M321" s="13"/>
      <c r="N321" s="13"/>
      <c r="O321" s="230" t="s">
        <v>10670</v>
      </c>
      <c r="P321" s="189" t="s">
        <v>10675</v>
      </c>
      <c r="Q321" s="247" t="s">
        <v>10829</v>
      </c>
      <c r="T321" s="229"/>
    </row>
    <row r="322" spans="1:20" ht="22.5" customHeight="1">
      <c r="A322" s="166" t="s">
        <v>27</v>
      </c>
      <c r="B322" s="99" t="s">
        <v>103</v>
      </c>
      <c r="C322" s="107" t="s">
        <v>1473</v>
      </c>
      <c r="D322" s="99">
        <v>6</v>
      </c>
      <c r="E322" s="99">
        <v>6</v>
      </c>
      <c r="F322" s="99">
        <v>6</v>
      </c>
      <c r="G322" s="214" t="s">
        <v>10676</v>
      </c>
      <c r="H322" s="99">
        <v>160</v>
      </c>
      <c r="I322" s="175">
        <v>4</v>
      </c>
      <c r="J322" s="12"/>
      <c r="K322" s="12"/>
      <c r="L322" s="12"/>
      <c r="M322" s="12"/>
      <c r="N322" s="12"/>
      <c r="O322" s="230" t="s">
        <v>10519</v>
      </c>
      <c r="P322" s="189" t="s">
        <v>10677</v>
      </c>
      <c r="T322" s="229"/>
    </row>
    <row r="323" spans="1:20" ht="22.5" customHeight="1">
      <c r="A323" s="166" t="s">
        <v>27</v>
      </c>
      <c r="B323" s="99" t="s">
        <v>103</v>
      </c>
      <c r="C323" s="107" t="s">
        <v>1474</v>
      </c>
      <c r="D323" s="99">
        <v>4</v>
      </c>
      <c r="E323" s="99">
        <v>4</v>
      </c>
      <c r="F323" s="99">
        <v>4</v>
      </c>
      <c r="G323" s="214" t="s">
        <v>10678</v>
      </c>
      <c r="H323" s="99">
        <v>160</v>
      </c>
      <c r="I323" s="99">
        <v>4</v>
      </c>
      <c r="J323" s="13"/>
      <c r="K323" s="13"/>
      <c r="L323" s="13"/>
      <c r="M323" s="13"/>
      <c r="N323" s="13"/>
      <c r="O323" s="230" t="s">
        <v>10679</v>
      </c>
      <c r="P323" s="189" t="s">
        <v>10680</v>
      </c>
      <c r="T323" s="229"/>
    </row>
    <row r="324" spans="1:20" ht="22.5" customHeight="1">
      <c r="A324" s="166" t="s">
        <v>698</v>
      </c>
      <c r="B324" s="99" t="s">
        <v>103</v>
      </c>
      <c r="C324" s="107" t="s">
        <v>1475</v>
      </c>
      <c r="D324" s="99">
        <v>5</v>
      </c>
      <c r="E324" s="99">
        <v>5</v>
      </c>
      <c r="F324" s="99">
        <v>5</v>
      </c>
      <c r="G324" s="214" t="s">
        <v>10681</v>
      </c>
      <c r="H324" s="99">
        <v>150</v>
      </c>
      <c r="I324" s="175">
        <v>5</v>
      </c>
      <c r="J324" s="12"/>
      <c r="K324" s="12"/>
      <c r="L324" s="12"/>
      <c r="M324" s="12"/>
      <c r="N324" s="12"/>
      <c r="O324" s="230" t="s">
        <v>10682</v>
      </c>
      <c r="P324" s="189" t="s">
        <v>10683</v>
      </c>
      <c r="T324" s="229"/>
    </row>
    <row r="325" spans="1:20" ht="22.5" customHeight="1">
      <c r="B325" s="99" t="s">
        <v>103</v>
      </c>
      <c r="C325" s="107" t="s">
        <v>1476</v>
      </c>
      <c r="D325" s="99">
        <v>1</v>
      </c>
      <c r="E325" s="99">
        <v>3</v>
      </c>
      <c r="F325" s="99">
        <v>1</v>
      </c>
      <c r="G325" s="214" t="s">
        <v>1477</v>
      </c>
      <c r="H325" s="99">
        <v>150</v>
      </c>
      <c r="I325" s="99">
        <v>3</v>
      </c>
      <c r="J325" s="13"/>
      <c r="K325" s="13"/>
      <c r="L325" s="13"/>
      <c r="M325" s="13"/>
      <c r="N325" s="13"/>
      <c r="O325" s="230" t="s">
        <v>10684</v>
      </c>
      <c r="P325" s="189" t="s">
        <v>10685</v>
      </c>
      <c r="Q325" s="212" t="s">
        <v>12836</v>
      </c>
      <c r="T325" s="234" t="s">
        <v>10686</v>
      </c>
    </row>
    <row r="326" spans="1:20" ht="22.5" customHeight="1">
      <c r="B326" s="99" t="s">
        <v>103</v>
      </c>
      <c r="C326" s="107" t="s">
        <v>1478</v>
      </c>
      <c r="D326" s="99">
        <v>1</v>
      </c>
      <c r="E326" s="99">
        <v>3</v>
      </c>
      <c r="F326" s="99">
        <v>1</v>
      </c>
      <c r="G326" s="214" t="s">
        <v>1479</v>
      </c>
      <c r="H326" s="99">
        <v>150</v>
      </c>
      <c r="I326" s="175">
        <v>1</v>
      </c>
      <c r="J326" s="12"/>
      <c r="K326" s="12"/>
      <c r="L326" s="12"/>
      <c r="M326" s="12"/>
      <c r="N326" s="12"/>
      <c r="O326" s="230" t="s">
        <v>10687</v>
      </c>
      <c r="P326" s="189" t="s">
        <v>10688</v>
      </c>
      <c r="T326" s="229"/>
    </row>
    <row r="327" spans="1:20" ht="22.5" customHeight="1">
      <c r="A327" s="166" t="s">
        <v>27</v>
      </c>
      <c r="B327" s="99" t="s">
        <v>103</v>
      </c>
      <c r="C327" s="107" t="s">
        <v>1480</v>
      </c>
      <c r="D327" s="99">
        <v>5</v>
      </c>
      <c r="E327" s="99">
        <v>5</v>
      </c>
      <c r="F327" s="99">
        <v>5</v>
      </c>
      <c r="G327" s="214" t="s">
        <v>10689</v>
      </c>
      <c r="H327" s="99">
        <v>150</v>
      </c>
      <c r="I327" s="99">
        <v>4</v>
      </c>
      <c r="J327" s="13"/>
      <c r="K327" s="13"/>
      <c r="L327" s="13"/>
      <c r="M327" s="13"/>
      <c r="N327" s="13"/>
      <c r="O327" s="230" t="s">
        <v>123</v>
      </c>
      <c r="P327" s="189" t="s">
        <v>10690</v>
      </c>
      <c r="T327" s="229"/>
    </row>
    <row r="328" spans="1:20" ht="22.5" customHeight="1">
      <c r="A328" s="166" t="s">
        <v>27</v>
      </c>
      <c r="B328" s="99" t="s">
        <v>103</v>
      </c>
      <c r="C328" s="107" t="s">
        <v>1481</v>
      </c>
      <c r="D328" s="99">
        <v>6</v>
      </c>
      <c r="E328" s="99">
        <v>6</v>
      </c>
      <c r="F328" s="99">
        <v>6</v>
      </c>
      <c r="G328" s="214" t="s">
        <v>10691</v>
      </c>
      <c r="H328" s="99">
        <v>150</v>
      </c>
      <c r="I328" s="175">
        <v>4</v>
      </c>
      <c r="J328" s="12"/>
      <c r="K328" s="12"/>
      <c r="L328" s="12"/>
      <c r="M328" s="12"/>
      <c r="N328" s="12"/>
      <c r="O328" s="230" t="s">
        <v>135</v>
      </c>
      <c r="P328" s="189" t="s">
        <v>10692</v>
      </c>
      <c r="T328" s="229"/>
    </row>
    <row r="329" spans="1:20" ht="22.5" customHeight="1">
      <c r="A329" s="166" t="s">
        <v>27</v>
      </c>
      <c r="B329" s="99" t="s">
        <v>103</v>
      </c>
      <c r="C329" s="107" t="s">
        <v>1482</v>
      </c>
      <c r="D329" s="99">
        <v>5</v>
      </c>
      <c r="E329" s="99">
        <v>5</v>
      </c>
      <c r="F329" s="99">
        <v>5</v>
      </c>
      <c r="G329" s="214" t="s">
        <v>10693</v>
      </c>
      <c r="H329" s="99">
        <v>150</v>
      </c>
      <c r="I329" s="99">
        <v>4</v>
      </c>
      <c r="J329" s="13"/>
      <c r="K329" s="13"/>
      <c r="L329" s="13"/>
      <c r="M329" s="13"/>
      <c r="N329" s="13"/>
      <c r="O329" s="230" t="s">
        <v>10694</v>
      </c>
      <c r="P329" s="189" t="s">
        <v>10695</v>
      </c>
      <c r="T329" s="229"/>
    </row>
    <row r="330" spans="1:20" ht="22.5" customHeight="1">
      <c r="A330" s="166" t="s">
        <v>27</v>
      </c>
      <c r="B330" s="99" t="s">
        <v>103</v>
      </c>
      <c r="C330" s="107" t="s">
        <v>1483</v>
      </c>
      <c r="D330" s="99">
        <v>4</v>
      </c>
      <c r="E330" s="99">
        <v>4</v>
      </c>
      <c r="F330" s="99">
        <v>4</v>
      </c>
      <c r="G330" s="214" t="s">
        <v>10696</v>
      </c>
      <c r="H330" s="99">
        <v>150</v>
      </c>
      <c r="I330" s="175">
        <v>1</v>
      </c>
      <c r="J330" s="12"/>
      <c r="K330" s="12"/>
      <c r="L330" s="12"/>
      <c r="M330" s="12"/>
      <c r="N330" s="12"/>
      <c r="O330" s="230" t="s">
        <v>10697</v>
      </c>
      <c r="P330" s="189" t="s">
        <v>10698</v>
      </c>
      <c r="T330" s="229"/>
    </row>
    <row r="331" spans="1:20" ht="22.5" customHeight="1">
      <c r="A331" s="166" t="s">
        <v>6263</v>
      </c>
      <c r="B331" s="99" t="s">
        <v>8530</v>
      </c>
      <c r="C331" s="107" t="s">
        <v>10699</v>
      </c>
      <c r="D331" s="99">
        <v>4</v>
      </c>
      <c r="E331" s="99">
        <v>4</v>
      </c>
      <c r="F331" s="99"/>
      <c r="G331" s="212" t="s">
        <v>12848</v>
      </c>
      <c r="H331" s="99">
        <v>143</v>
      </c>
      <c r="I331" s="99">
        <v>2</v>
      </c>
      <c r="J331" s="12"/>
      <c r="K331" s="12"/>
      <c r="L331" s="12"/>
      <c r="M331" s="12"/>
      <c r="N331" s="13"/>
      <c r="O331" s="268" t="s">
        <v>9052</v>
      </c>
      <c r="P331" s="189" t="s">
        <v>8745</v>
      </c>
      <c r="Q331" s="212"/>
      <c r="R331" s="212"/>
      <c r="S331" s="212"/>
      <c r="T331" s="234"/>
    </row>
    <row r="332" spans="1:20" ht="22.5" customHeight="1">
      <c r="B332" s="99" t="s">
        <v>103</v>
      </c>
      <c r="C332" s="107" t="s">
        <v>1484</v>
      </c>
      <c r="D332" s="99">
        <v>1</v>
      </c>
      <c r="E332" s="99">
        <v>3</v>
      </c>
      <c r="F332" s="99">
        <v>1</v>
      </c>
      <c r="G332" s="214" t="s">
        <v>10700</v>
      </c>
      <c r="H332" s="99">
        <v>140</v>
      </c>
      <c r="I332" s="99">
        <v>2</v>
      </c>
      <c r="J332" s="13"/>
      <c r="K332" s="13"/>
      <c r="L332" s="13"/>
      <c r="M332" s="13"/>
      <c r="N332" s="13"/>
      <c r="O332" s="230" t="s">
        <v>135</v>
      </c>
      <c r="P332" s="189" t="s">
        <v>10701</v>
      </c>
      <c r="T332" s="229"/>
    </row>
    <row r="333" spans="1:20" ht="22.5" customHeight="1">
      <c r="A333" s="166" t="s">
        <v>69</v>
      </c>
      <c r="B333" s="99" t="s">
        <v>10702</v>
      </c>
      <c r="C333" s="107" t="s">
        <v>10703</v>
      </c>
      <c r="D333" s="99">
        <v>4</v>
      </c>
      <c r="E333" s="99">
        <v>4</v>
      </c>
      <c r="F333" s="99"/>
      <c r="G333" s="214" t="s">
        <v>10704</v>
      </c>
      <c r="H333" s="99">
        <v>140</v>
      </c>
      <c r="I333" s="175">
        <v>5</v>
      </c>
      <c r="J333" s="13"/>
      <c r="K333" s="13"/>
      <c r="L333" s="13"/>
      <c r="M333" s="13"/>
      <c r="N333" s="12"/>
      <c r="O333" s="230" t="s">
        <v>10705</v>
      </c>
      <c r="P333" s="189" t="s">
        <v>10706</v>
      </c>
      <c r="Q333" s="247" t="s">
        <v>10829</v>
      </c>
      <c r="T333" s="229"/>
    </row>
    <row r="334" spans="1:20" ht="22.5" customHeight="1">
      <c r="A334" s="166" t="s">
        <v>27</v>
      </c>
      <c r="B334" s="99" t="s">
        <v>103</v>
      </c>
      <c r="C334" s="107" t="s">
        <v>1485</v>
      </c>
      <c r="D334" s="99">
        <v>4</v>
      </c>
      <c r="E334" s="99">
        <v>4</v>
      </c>
      <c r="F334" s="99">
        <v>4</v>
      </c>
      <c r="G334" s="214" t="s">
        <v>10707</v>
      </c>
      <c r="H334" s="99">
        <v>140</v>
      </c>
      <c r="I334" s="99">
        <v>1</v>
      </c>
      <c r="J334" s="13"/>
      <c r="K334" s="13"/>
      <c r="L334" s="13"/>
      <c r="M334" s="13"/>
      <c r="N334" s="13"/>
      <c r="O334" s="230" t="s">
        <v>127</v>
      </c>
      <c r="P334" s="189" t="s">
        <v>10708</v>
      </c>
      <c r="T334" s="229"/>
    </row>
    <row r="335" spans="1:20" ht="22.5" customHeight="1">
      <c r="A335" s="166" t="s">
        <v>27</v>
      </c>
      <c r="B335" s="99" t="s">
        <v>103</v>
      </c>
      <c r="C335" s="107" t="s">
        <v>1486</v>
      </c>
      <c r="D335" s="99">
        <v>5</v>
      </c>
      <c r="E335" s="99">
        <v>5</v>
      </c>
      <c r="F335" s="99">
        <v>5</v>
      </c>
      <c r="G335" s="214" t="s">
        <v>10709</v>
      </c>
      <c r="H335" s="99">
        <v>140</v>
      </c>
      <c r="I335" s="175">
        <v>4</v>
      </c>
      <c r="J335" s="13"/>
      <c r="K335" s="13"/>
      <c r="L335" s="13"/>
      <c r="M335" s="13"/>
      <c r="N335" s="13"/>
      <c r="O335" s="230" t="s">
        <v>135</v>
      </c>
      <c r="P335" s="189" t="s">
        <v>9729</v>
      </c>
      <c r="T335" s="229"/>
    </row>
    <row r="336" spans="1:20" ht="22.5" customHeight="1">
      <c r="A336" s="166" t="s">
        <v>27</v>
      </c>
      <c r="B336" s="99" t="s">
        <v>103</v>
      </c>
      <c r="C336" s="107" t="s">
        <v>1487</v>
      </c>
      <c r="D336" s="99">
        <v>5</v>
      </c>
      <c r="E336" s="99">
        <v>5</v>
      </c>
      <c r="F336" s="99">
        <v>5</v>
      </c>
      <c r="G336" s="214" t="s">
        <v>10693</v>
      </c>
      <c r="H336" s="99">
        <v>140</v>
      </c>
      <c r="I336" s="99">
        <v>4</v>
      </c>
      <c r="J336" s="13"/>
      <c r="K336" s="13"/>
      <c r="L336" s="13"/>
      <c r="M336" s="13"/>
      <c r="N336" s="13"/>
      <c r="O336" s="230" t="s">
        <v>255</v>
      </c>
      <c r="P336" s="189" t="s">
        <v>10695</v>
      </c>
      <c r="T336" s="229"/>
    </row>
    <row r="337" spans="1:20" ht="22.5" customHeight="1">
      <c r="A337" s="166" t="s">
        <v>30</v>
      </c>
      <c r="B337" s="99" t="s">
        <v>103</v>
      </c>
      <c r="C337" s="107" t="s">
        <v>10710</v>
      </c>
      <c r="D337" s="99">
        <v>4</v>
      </c>
      <c r="E337" s="99">
        <v>4</v>
      </c>
      <c r="F337" s="99"/>
      <c r="G337" s="214" t="s">
        <v>10711</v>
      </c>
      <c r="H337" s="99">
        <v>140</v>
      </c>
      <c r="I337" s="175">
        <v>4</v>
      </c>
      <c r="J337" s="13"/>
      <c r="K337" s="13"/>
      <c r="L337" s="13"/>
      <c r="M337" s="13"/>
      <c r="N337" s="12"/>
      <c r="O337" s="230" t="s">
        <v>10665</v>
      </c>
      <c r="P337" s="233" t="s">
        <v>9699</v>
      </c>
      <c r="T337" s="229"/>
    </row>
    <row r="338" spans="1:20" ht="22.5" customHeight="1">
      <c r="B338" s="99" t="s">
        <v>103</v>
      </c>
      <c r="C338" s="107" t="s">
        <v>1488</v>
      </c>
      <c r="D338" s="99">
        <v>6</v>
      </c>
      <c r="E338" s="99">
        <v>6</v>
      </c>
      <c r="F338" s="99">
        <v>6</v>
      </c>
      <c r="G338" s="214" t="s">
        <v>10712</v>
      </c>
      <c r="H338" s="99">
        <v>125</v>
      </c>
      <c r="I338" s="99">
        <v>1</v>
      </c>
      <c r="J338" s="13"/>
      <c r="K338" s="13"/>
      <c r="L338" s="13"/>
      <c r="M338" s="13"/>
      <c r="N338" s="13"/>
      <c r="O338" s="230" t="s">
        <v>10713</v>
      </c>
      <c r="P338" s="189" t="s">
        <v>10714</v>
      </c>
      <c r="Q338" s="214" t="s">
        <v>13145</v>
      </c>
      <c r="T338" s="229"/>
    </row>
    <row r="339" spans="1:20" ht="22.5" customHeight="1">
      <c r="B339" s="99" t="s">
        <v>103</v>
      </c>
      <c r="C339" s="107" t="s">
        <v>1489</v>
      </c>
      <c r="D339" s="99">
        <v>1</v>
      </c>
      <c r="E339" s="99">
        <v>2</v>
      </c>
      <c r="F339" s="99"/>
      <c r="G339" s="214" t="s">
        <v>1257</v>
      </c>
      <c r="H339" s="99">
        <v>120</v>
      </c>
      <c r="I339" s="175">
        <v>1</v>
      </c>
      <c r="J339" s="13"/>
      <c r="K339" s="13"/>
      <c r="L339" s="13"/>
      <c r="M339" s="13"/>
      <c r="N339" s="12"/>
      <c r="O339" s="230" t="s">
        <v>10715</v>
      </c>
      <c r="P339" s="189" t="s">
        <v>10716</v>
      </c>
      <c r="T339" s="229"/>
    </row>
    <row r="340" spans="1:20" ht="22.5" customHeight="1">
      <c r="A340" s="166" t="s">
        <v>35</v>
      </c>
      <c r="B340" s="99" t="s">
        <v>103</v>
      </c>
      <c r="C340" s="107" t="s">
        <v>1490</v>
      </c>
      <c r="D340" s="99">
        <v>4</v>
      </c>
      <c r="E340" s="99">
        <v>4</v>
      </c>
      <c r="F340" s="99"/>
      <c r="G340" s="214" t="s">
        <v>10717</v>
      </c>
      <c r="H340" s="99">
        <v>120</v>
      </c>
      <c r="I340" s="99">
        <v>4</v>
      </c>
      <c r="J340" s="13"/>
      <c r="K340" s="13"/>
      <c r="L340" s="13"/>
      <c r="M340" s="13"/>
      <c r="N340" s="13"/>
      <c r="O340" s="230" t="s">
        <v>10718</v>
      </c>
      <c r="P340" s="189" t="s">
        <v>10719</v>
      </c>
      <c r="T340" s="229"/>
    </row>
    <row r="341" spans="1:20" ht="22.5" customHeight="1">
      <c r="A341" s="166" t="s">
        <v>34</v>
      </c>
      <c r="B341" s="99" t="s">
        <v>10720</v>
      </c>
      <c r="C341" s="107" t="s">
        <v>10721</v>
      </c>
      <c r="D341" s="99">
        <v>4</v>
      </c>
      <c r="E341" s="99">
        <v>4</v>
      </c>
      <c r="G341" s="214" t="s">
        <v>10722</v>
      </c>
      <c r="H341" s="99">
        <v>120</v>
      </c>
      <c r="I341" s="175">
        <v>5</v>
      </c>
      <c r="J341" s="13"/>
      <c r="K341" s="13"/>
      <c r="L341" s="13"/>
      <c r="M341" s="13"/>
      <c r="N341" s="13"/>
      <c r="O341" s="230" t="s">
        <v>10723</v>
      </c>
      <c r="P341" s="189" t="s">
        <v>10724</v>
      </c>
      <c r="T341" s="229"/>
    </row>
    <row r="342" spans="1:20" ht="22.5" customHeight="1">
      <c r="A342" s="166" t="s">
        <v>151</v>
      </c>
      <c r="B342" s="99" t="s">
        <v>103</v>
      </c>
      <c r="C342" s="107" t="s">
        <v>1491</v>
      </c>
      <c r="D342" s="99">
        <v>4</v>
      </c>
      <c r="E342" s="99">
        <v>4</v>
      </c>
      <c r="F342" s="99"/>
      <c r="G342" s="214" t="s">
        <v>10725</v>
      </c>
      <c r="H342" s="99">
        <v>120</v>
      </c>
      <c r="I342" s="99">
        <v>5</v>
      </c>
      <c r="J342" s="13"/>
      <c r="K342" s="13"/>
      <c r="L342" s="13"/>
      <c r="M342" s="13"/>
      <c r="N342" s="13"/>
      <c r="O342" s="230" t="s">
        <v>10726</v>
      </c>
      <c r="P342" s="189" t="s">
        <v>10727</v>
      </c>
      <c r="T342" s="229"/>
    </row>
    <row r="343" spans="1:20" ht="22.5" customHeight="1">
      <c r="A343" s="166" t="s">
        <v>7281</v>
      </c>
      <c r="B343" s="99" t="s">
        <v>10728</v>
      </c>
      <c r="C343" s="107" t="s">
        <v>10729</v>
      </c>
      <c r="D343" s="99">
        <v>4</v>
      </c>
      <c r="E343" s="99">
        <v>4</v>
      </c>
      <c r="F343" s="99"/>
      <c r="G343" s="212" t="s">
        <v>10730</v>
      </c>
      <c r="H343" s="99">
        <v>120</v>
      </c>
      <c r="I343" s="99">
        <v>2</v>
      </c>
      <c r="J343" s="13"/>
      <c r="K343" s="13"/>
      <c r="L343" s="13"/>
      <c r="M343" s="13"/>
      <c r="N343" s="13"/>
      <c r="O343" s="230" t="s">
        <v>10731</v>
      </c>
      <c r="P343" s="189" t="s">
        <v>10732</v>
      </c>
      <c r="Q343" s="247"/>
      <c r="T343" s="229"/>
    </row>
    <row r="344" spans="1:20" ht="22.5" customHeight="1">
      <c r="A344" s="166" t="s">
        <v>11032</v>
      </c>
      <c r="B344" s="99" t="s">
        <v>11080</v>
      </c>
      <c r="C344" s="107" t="s">
        <v>11079</v>
      </c>
      <c r="D344" s="99">
        <v>1</v>
      </c>
      <c r="E344" s="99">
        <v>3</v>
      </c>
      <c r="F344" s="99"/>
      <c r="G344" s="212" t="s">
        <v>12835</v>
      </c>
      <c r="H344" s="99">
        <v>120</v>
      </c>
      <c r="I344" s="99">
        <v>9</v>
      </c>
      <c r="J344" s="12"/>
      <c r="K344" s="12"/>
      <c r="L344" s="12"/>
      <c r="M344" s="12"/>
      <c r="N344" s="13"/>
      <c r="O344" s="230" t="s">
        <v>11077</v>
      </c>
      <c r="P344" s="189" t="s">
        <v>11077</v>
      </c>
      <c r="Q344" s="212" t="s">
        <v>12703</v>
      </c>
      <c r="R344" s="212" t="s">
        <v>12837</v>
      </c>
      <c r="S344" s="212"/>
      <c r="T344" s="234"/>
    </row>
    <row r="345" spans="1:20" ht="22.5" customHeight="1">
      <c r="B345" s="99" t="s">
        <v>103</v>
      </c>
      <c r="C345" s="107" t="s">
        <v>10733</v>
      </c>
      <c r="D345" s="99">
        <v>5</v>
      </c>
      <c r="E345" s="99">
        <v>5</v>
      </c>
      <c r="F345" s="99">
        <v>5</v>
      </c>
      <c r="G345" s="214" t="s">
        <v>10734</v>
      </c>
      <c r="H345" s="99">
        <v>115</v>
      </c>
      <c r="I345" s="175">
        <v>1</v>
      </c>
      <c r="J345" s="13"/>
      <c r="K345" s="13"/>
      <c r="L345" s="13"/>
      <c r="M345" s="13"/>
      <c r="N345" s="13"/>
      <c r="O345" s="230" t="s">
        <v>10735</v>
      </c>
      <c r="P345" s="189" t="s">
        <v>11570</v>
      </c>
      <c r="Q345" s="247" t="s">
        <v>10830</v>
      </c>
      <c r="T345" s="229"/>
    </row>
    <row r="346" spans="1:20" ht="22.5" customHeight="1">
      <c r="B346" s="99" t="s">
        <v>103</v>
      </c>
      <c r="C346" s="107" t="s">
        <v>1492</v>
      </c>
      <c r="D346" s="99">
        <v>6</v>
      </c>
      <c r="E346" s="99">
        <v>6</v>
      </c>
      <c r="F346" s="99">
        <v>6</v>
      </c>
      <c r="G346" s="214" t="s">
        <v>10736</v>
      </c>
      <c r="H346" s="99">
        <v>113</v>
      </c>
      <c r="I346" s="99">
        <v>1</v>
      </c>
      <c r="J346" s="13"/>
      <c r="K346" s="13"/>
      <c r="L346" s="13"/>
      <c r="M346" s="13"/>
      <c r="N346" s="13"/>
      <c r="O346" s="230" t="s">
        <v>10737</v>
      </c>
      <c r="P346" s="189" t="s">
        <v>10738</v>
      </c>
      <c r="Q346" s="214" t="s">
        <v>13146</v>
      </c>
      <c r="T346" s="229"/>
    </row>
    <row r="347" spans="1:20" ht="22.5" customHeight="1">
      <c r="A347" s="166" t="s">
        <v>10814</v>
      </c>
      <c r="B347" s="99" t="s">
        <v>10824</v>
      </c>
      <c r="C347" s="107" t="s">
        <v>11273</v>
      </c>
      <c r="D347" s="99">
        <v>1</v>
      </c>
      <c r="E347" s="99">
        <v>2</v>
      </c>
      <c r="F347" s="99"/>
      <c r="G347" s="212" t="s">
        <v>7814</v>
      </c>
      <c r="H347" s="99">
        <v>113</v>
      </c>
      <c r="I347" s="99">
        <v>9</v>
      </c>
      <c r="J347" s="12"/>
      <c r="K347" s="12"/>
      <c r="L347" s="12"/>
      <c r="M347" s="12"/>
      <c r="N347" s="13"/>
      <c r="O347" s="230" t="s">
        <v>10825</v>
      </c>
      <c r="P347" s="189" t="s">
        <v>10825</v>
      </c>
      <c r="Q347" s="212" t="s">
        <v>12838</v>
      </c>
      <c r="R347" s="212"/>
      <c r="S347" s="212"/>
      <c r="T347" s="234" t="s">
        <v>12839</v>
      </c>
    </row>
    <row r="348" spans="1:20" ht="22.5" customHeight="1">
      <c r="A348" s="166" t="s">
        <v>27</v>
      </c>
      <c r="B348" s="99" t="s">
        <v>103</v>
      </c>
      <c r="C348" s="107" t="s">
        <v>1493</v>
      </c>
      <c r="D348" s="99">
        <v>3</v>
      </c>
      <c r="E348" s="99">
        <v>3</v>
      </c>
      <c r="F348" s="99">
        <v>3</v>
      </c>
      <c r="G348" s="214" t="s">
        <v>1494</v>
      </c>
      <c r="H348" s="99">
        <v>110</v>
      </c>
      <c r="I348" s="175">
        <v>1</v>
      </c>
      <c r="J348" s="13"/>
      <c r="K348" s="13"/>
      <c r="L348" s="13"/>
      <c r="M348" s="13"/>
      <c r="N348" s="13"/>
      <c r="O348" s="269" t="s">
        <v>10194</v>
      </c>
      <c r="P348" s="335" t="s">
        <v>10739</v>
      </c>
      <c r="T348" s="229"/>
    </row>
    <row r="349" spans="1:20" ht="22.5" customHeight="1">
      <c r="B349" s="99" t="s">
        <v>103</v>
      </c>
      <c r="C349" s="107" t="s">
        <v>1495</v>
      </c>
      <c r="D349" s="99">
        <v>1</v>
      </c>
      <c r="E349" s="99">
        <v>2</v>
      </c>
      <c r="F349" s="99"/>
      <c r="G349" s="214" t="s">
        <v>713</v>
      </c>
      <c r="H349" s="99">
        <v>110</v>
      </c>
      <c r="I349" s="99">
        <v>2</v>
      </c>
      <c r="J349" s="13"/>
      <c r="K349" s="13"/>
      <c r="L349" s="13"/>
      <c r="M349" s="13"/>
      <c r="N349" s="13"/>
      <c r="O349" s="230" t="s">
        <v>3268</v>
      </c>
      <c r="P349" s="189" t="s">
        <v>10740</v>
      </c>
      <c r="Q349" s="214" t="s">
        <v>106</v>
      </c>
      <c r="T349" s="229"/>
    </row>
    <row r="350" spans="1:20" ht="22.5" customHeight="1">
      <c r="A350" s="166" t="s">
        <v>49</v>
      </c>
      <c r="B350" s="99" t="s">
        <v>103</v>
      </c>
      <c r="C350" s="107" t="s">
        <v>11571</v>
      </c>
      <c r="D350" s="99">
        <v>1</v>
      </c>
      <c r="E350" s="99">
        <v>2</v>
      </c>
      <c r="F350" s="99"/>
      <c r="G350" s="214" t="s">
        <v>1496</v>
      </c>
      <c r="H350" s="99">
        <v>110</v>
      </c>
      <c r="I350" s="175">
        <v>2</v>
      </c>
      <c r="J350" s="12"/>
      <c r="K350" s="12"/>
      <c r="L350" s="12"/>
      <c r="M350" s="12"/>
      <c r="N350" s="12"/>
      <c r="O350" s="230" t="s">
        <v>123</v>
      </c>
      <c r="P350" s="189" t="s">
        <v>10509</v>
      </c>
      <c r="T350" s="229"/>
    </row>
    <row r="351" spans="1:20" ht="22.5" customHeight="1">
      <c r="B351" s="99" t="s">
        <v>103</v>
      </c>
      <c r="C351" s="107" t="s">
        <v>1497</v>
      </c>
      <c r="D351" s="99">
        <v>1</v>
      </c>
      <c r="E351" s="99">
        <v>2</v>
      </c>
      <c r="F351" s="99"/>
      <c r="G351" s="214" t="s">
        <v>1498</v>
      </c>
      <c r="H351" s="99">
        <v>110</v>
      </c>
      <c r="I351" s="99">
        <v>1</v>
      </c>
      <c r="J351" s="13"/>
      <c r="K351" s="13"/>
      <c r="L351" s="13"/>
      <c r="M351" s="13"/>
      <c r="N351" s="13"/>
      <c r="O351" s="230" t="s">
        <v>135</v>
      </c>
      <c r="P351" s="189" t="s">
        <v>10741</v>
      </c>
      <c r="T351" s="229"/>
    </row>
    <row r="352" spans="1:20" ht="22.5" customHeight="1">
      <c r="B352" s="99" t="s">
        <v>103</v>
      </c>
      <c r="C352" s="107" t="s">
        <v>1499</v>
      </c>
      <c r="D352" s="99">
        <v>1</v>
      </c>
      <c r="E352" s="99">
        <v>2</v>
      </c>
      <c r="F352" s="99"/>
      <c r="G352" s="214" t="s">
        <v>1375</v>
      </c>
      <c r="H352" s="99">
        <v>110</v>
      </c>
      <c r="I352" s="175">
        <v>1</v>
      </c>
      <c r="J352" s="12"/>
      <c r="K352" s="12"/>
      <c r="L352" s="12"/>
      <c r="M352" s="12"/>
      <c r="N352" s="12"/>
      <c r="O352" s="230" t="s">
        <v>1500</v>
      </c>
      <c r="P352" s="189" t="s">
        <v>10742</v>
      </c>
      <c r="T352" s="229"/>
    </row>
    <row r="353" spans="1:20" ht="22.5" customHeight="1">
      <c r="B353" s="99" t="s">
        <v>103</v>
      </c>
      <c r="C353" s="107" t="s">
        <v>1501</v>
      </c>
      <c r="D353" s="99">
        <v>1</v>
      </c>
      <c r="E353" s="99">
        <v>2</v>
      </c>
      <c r="F353" s="99"/>
      <c r="G353" s="214" t="s">
        <v>1502</v>
      </c>
      <c r="H353" s="99">
        <v>110</v>
      </c>
      <c r="I353" s="99">
        <v>1</v>
      </c>
      <c r="J353" s="13"/>
      <c r="K353" s="13"/>
      <c r="L353" s="13"/>
      <c r="M353" s="13"/>
      <c r="N353" s="13"/>
      <c r="O353" s="230" t="s">
        <v>10743</v>
      </c>
      <c r="P353" s="189" t="s">
        <v>10744</v>
      </c>
      <c r="T353" s="229"/>
    </row>
    <row r="354" spans="1:20" ht="22.5" customHeight="1">
      <c r="B354" s="99" t="s">
        <v>103</v>
      </c>
      <c r="C354" s="107" t="s">
        <v>1503</v>
      </c>
      <c r="D354" s="99">
        <v>6</v>
      </c>
      <c r="E354" s="99">
        <v>6</v>
      </c>
      <c r="F354" s="99"/>
      <c r="G354" s="214" t="s">
        <v>10745</v>
      </c>
      <c r="H354" s="99">
        <v>108</v>
      </c>
      <c r="I354" s="175">
        <v>2</v>
      </c>
      <c r="J354" s="12"/>
      <c r="K354" s="12"/>
      <c r="L354" s="12"/>
      <c r="M354" s="12"/>
      <c r="N354" s="12"/>
      <c r="O354" s="230" t="s">
        <v>10746</v>
      </c>
      <c r="P354" s="189" t="s">
        <v>10747</v>
      </c>
      <c r="Q354" s="214" t="s">
        <v>105</v>
      </c>
      <c r="T354" s="229"/>
    </row>
    <row r="355" spans="1:20" ht="22.5" customHeight="1">
      <c r="B355" s="99" t="s">
        <v>103</v>
      </c>
      <c r="C355" s="107" t="s">
        <v>1504</v>
      </c>
      <c r="D355" s="99">
        <v>6</v>
      </c>
      <c r="E355" s="99">
        <v>6</v>
      </c>
      <c r="F355" s="99"/>
      <c r="G355" s="214" t="s">
        <v>10748</v>
      </c>
      <c r="H355" s="99">
        <v>108</v>
      </c>
      <c r="I355" s="99">
        <v>2</v>
      </c>
      <c r="J355" s="13"/>
      <c r="K355" s="13"/>
      <c r="L355" s="13"/>
      <c r="M355" s="13"/>
      <c r="N355" s="13"/>
      <c r="O355" s="230" t="s">
        <v>10749</v>
      </c>
      <c r="P355" s="189" t="s">
        <v>10747</v>
      </c>
      <c r="Q355" s="214" t="s">
        <v>105</v>
      </c>
      <c r="T355" s="229"/>
    </row>
    <row r="356" spans="1:20" ht="22.5" customHeight="1">
      <c r="B356" s="99" t="s">
        <v>103</v>
      </c>
      <c r="C356" s="107" t="s">
        <v>1505</v>
      </c>
      <c r="D356" s="99">
        <v>1</v>
      </c>
      <c r="E356" s="99">
        <v>3</v>
      </c>
      <c r="F356" s="99">
        <v>1</v>
      </c>
      <c r="G356" s="214" t="s">
        <v>1505</v>
      </c>
      <c r="H356" s="99">
        <v>100</v>
      </c>
      <c r="I356" s="175">
        <v>6</v>
      </c>
      <c r="J356" s="12"/>
      <c r="K356" s="12"/>
      <c r="L356" s="12"/>
      <c r="M356" s="12"/>
      <c r="N356" s="12"/>
      <c r="O356" s="230" t="s">
        <v>10750</v>
      </c>
      <c r="P356" s="189" t="s">
        <v>10751</v>
      </c>
      <c r="Q356" s="214" t="s">
        <v>12404</v>
      </c>
      <c r="R356" s="214" t="s">
        <v>12405</v>
      </c>
      <c r="T356" s="234" t="s">
        <v>10752</v>
      </c>
    </row>
    <row r="357" spans="1:20" ht="22.5" customHeight="1">
      <c r="B357" s="99" t="s">
        <v>103</v>
      </c>
      <c r="C357" s="107" t="s">
        <v>1506</v>
      </c>
      <c r="D357" s="99">
        <v>1</v>
      </c>
      <c r="E357" s="99">
        <v>3</v>
      </c>
      <c r="F357" s="99">
        <v>1</v>
      </c>
      <c r="G357" s="214" t="s">
        <v>1506</v>
      </c>
      <c r="H357" s="99">
        <v>100</v>
      </c>
      <c r="I357" s="99">
        <v>5</v>
      </c>
      <c r="J357" s="13"/>
      <c r="K357" s="13"/>
      <c r="L357" s="13"/>
      <c r="M357" s="13"/>
      <c r="N357" s="13"/>
      <c r="O357" s="230" t="s">
        <v>10753</v>
      </c>
      <c r="P357" s="189" t="s">
        <v>10754</v>
      </c>
      <c r="Q357" s="214" t="s">
        <v>12406</v>
      </c>
      <c r="R357" s="214" t="s">
        <v>1505</v>
      </c>
      <c r="T357" s="234" t="s">
        <v>10752</v>
      </c>
    </row>
    <row r="358" spans="1:20" ht="22.5" customHeight="1">
      <c r="B358" s="99" t="s">
        <v>103</v>
      </c>
      <c r="C358" s="107" t="s">
        <v>1507</v>
      </c>
      <c r="D358" s="99">
        <v>1</v>
      </c>
      <c r="E358" s="99">
        <v>3</v>
      </c>
      <c r="F358" s="99">
        <v>1</v>
      </c>
      <c r="G358" s="214" t="s">
        <v>1507</v>
      </c>
      <c r="H358" s="99">
        <v>100</v>
      </c>
      <c r="I358" s="175">
        <v>1</v>
      </c>
      <c r="J358" s="12"/>
      <c r="K358" s="12"/>
      <c r="L358" s="12"/>
      <c r="M358" s="12"/>
      <c r="N358" s="12"/>
      <c r="O358" s="230" t="s">
        <v>123</v>
      </c>
      <c r="P358" s="189" t="s">
        <v>10755</v>
      </c>
      <c r="Q358" s="214" t="s">
        <v>12352</v>
      </c>
      <c r="R358" s="214" t="s">
        <v>383</v>
      </c>
      <c r="T358" s="234" t="s">
        <v>10756</v>
      </c>
    </row>
    <row r="359" spans="1:20" ht="22.5" customHeight="1">
      <c r="B359" s="99" t="s">
        <v>103</v>
      </c>
      <c r="C359" s="107" t="s">
        <v>1508</v>
      </c>
      <c r="D359" s="99">
        <v>1</v>
      </c>
      <c r="E359" s="99">
        <v>3</v>
      </c>
      <c r="F359" s="99">
        <v>1</v>
      </c>
      <c r="G359" s="214" t="s">
        <v>1508</v>
      </c>
      <c r="H359" s="99">
        <v>100</v>
      </c>
      <c r="I359" s="99">
        <v>6</v>
      </c>
      <c r="J359" s="13"/>
      <c r="K359" s="13"/>
      <c r="L359" s="13"/>
      <c r="M359" s="13"/>
      <c r="N359" s="13"/>
      <c r="O359" s="230" t="s">
        <v>10757</v>
      </c>
      <c r="P359" s="189" t="s">
        <v>10758</v>
      </c>
      <c r="Q359" s="214" t="s">
        <v>12407</v>
      </c>
      <c r="R359" s="214" t="s">
        <v>1507</v>
      </c>
      <c r="T359" s="234" t="s">
        <v>10756</v>
      </c>
    </row>
    <row r="360" spans="1:20" s="6" customFormat="1" ht="22.5" customHeight="1">
      <c r="A360" s="166" t="s">
        <v>27</v>
      </c>
      <c r="B360" s="99" t="s">
        <v>103</v>
      </c>
      <c r="C360" s="107" t="s">
        <v>1509</v>
      </c>
      <c r="D360" s="99">
        <v>3</v>
      </c>
      <c r="E360" s="99">
        <v>3</v>
      </c>
      <c r="F360" s="99">
        <v>3</v>
      </c>
      <c r="G360" s="214" t="s">
        <v>1510</v>
      </c>
      <c r="H360" s="99">
        <v>100</v>
      </c>
      <c r="I360" s="175">
        <v>1</v>
      </c>
      <c r="J360" s="12"/>
      <c r="K360" s="12"/>
      <c r="L360" s="12"/>
      <c r="M360" s="12"/>
      <c r="N360" s="12"/>
      <c r="O360" s="269" t="s">
        <v>10759</v>
      </c>
      <c r="P360" s="189" t="s">
        <v>10760</v>
      </c>
      <c r="Q360" s="202"/>
      <c r="R360" s="202"/>
      <c r="S360" s="202"/>
      <c r="T360" s="229"/>
    </row>
    <row r="361" spans="1:20" ht="22.5" customHeight="1">
      <c r="B361" s="99" t="s">
        <v>103</v>
      </c>
      <c r="C361" s="107" t="s">
        <v>1511</v>
      </c>
      <c r="D361" s="99">
        <v>1</v>
      </c>
      <c r="E361" s="99">
        <v>2</v>
      </c>
      <c r="F361" s="99"/>
      <c r="G361" s="214" t="s">
        <v>1512</v>
      </c>
      <c r="H361" s="99">
        <v>100</v>
      </c>
      <c r="I361" s="99">
        <v>2</v>
      </c>
      <c r="J361" s="13"/>
      <c r="K361" s="13"/>
      <c r="L361" s="13"/>
      <c r="M361" s="13"/>
      <c r="N361" s="13"/>
      <c r="O361" s="230" t="s">
        <v>10761</v>
      </c>
      <c r="P361" s="189" t="s">
        <v>10760</v>
      </c>
      <c r="T361" s="229"/>
    </row>
    <row r="362" spans="1:20" ht="22.5" customHeight="1">
      <c r="B362" s="99" t="s">
        <v>103</v>
      </c>
      <c r="C362" s="107" t="s">
        <v>1513</v>
      </c>
      <c r="D362" s="99">
        <v>1</v>
      </c>
      <c r="E362" s="99">
        <v>2</v>
      </c>
      <c r="F362" s="99"/>
      <c r="G362" s="214" t="s">
        <v>1514</v>
      </c>
      <c r="H362" s="99">
        <v>100</v>
      </c>
      <c r="I362" s="175">
        <v>1</v>
      </c>
      <c r="J362" s="12"/>
      <c r="K362" s="12"/>
      <c r="L362" s="12"/>
      <c r="M362" s="12"/>
      <c r="N362" s="12"/>
      <c r="O362" s="230" t="s">
        <v>10762</v>
      </c>
      <c r="P362" s="189" t="s">
        <v>10763</v>
      </c>
      <c r="T362" s="229"/>
    </row>
    <row r="363" spans="1:20" ht="22.5" customHeight="1">
      <c r="A363" s="166" t="s">
        <v>10515</v>
      </c>
      <c r="B363" s="99" t="s">
        <v>10672</v>
      </c>
      <c r="C363" s="107" t="s">
        <v>10764</v>
      </c>
      <c r="D363" s="99">
        <v>1</v>
      </c>
      <c r="E363" s="99">
        <v>1</v>
      </c>
      <c r="F363" s="99"/>
      <c r="G363" s="251" t="s">
        <v>1365</v>
      </c>
      <c r="H363" s="99">
        <v>100</v>
      </c>
      <c r="I363" s="175">
        <v>4</v>
      </c>
      <c r="J363" s="12"/>
      <c r="K363" s="12"/>
      <c r="L363" s="12"/>
      <c r="M363" s="12"/>
      <c r="N363" s="13"/>
      <c r="O363" s="230" t="s">
        <v>10765</v>
      </c>
      <c r="P363" s="189" t="s">
        <v>10766</v>
      </c>
      <c r="Q363" s="212" t="s">
        <v>1515</v>
      </c>
      <c r="R363" s="212" t="s">
        <v>21</v>
      </c>
      <c r="S363" s="227"/>
      <c r="T363" s="234" t="s">
        <v>10767</v>
      </c>
    </row>
    <row r="364" spans="1:20" ht="22.5" customHeight="1">
      <c r="B364" s="99" t="s">
        <v>103</v>
      </c>
      <c r="C364" s="107" t="s">
        <v>1516</v>
      </c>
      <c r="D364" s="99">
        <v>1</v>
      </c>
      <c r="E364" s="99">
        <v>1</v>
      </c>
      <c r="F364" s="99"/>
      <c r="G364" s="214" t="s">
        <v>1517</v>
      </c>
      <c r="H364" s="99">
        <v>90</v>
      </c>
      <c r="I364" s="99">
        <v>1</v>
      </c>
      <c r="J364" s="13"/>
      <c r="K364" s="13"/>
      <c r="L364" s="13"/>
      <c r="M364" s="13"/>
      <c r="N364" s="13"/>
      <c r="O364" s="230" t="s">
        <v>10768</v>
      </c>
      <c r="P364" s="189" t="s">
        <v>10769</v>
      </c>
      <c r="T364" s="229"/>
    </row>
    <row r="365" spans="1:20" ht="22.5" customHeight="1">
      <c r="B365" s="99" t="s">
        <v>103</v>
      </c>
      <c r="C365" s="107" t="s">
        <v>1518</v>
      </c>
      <c r="D365" s="99">
        <v>1</v>
      </c>
      <c r="E365" s="99">
        <v>1</v>
      </c>
      <c r="F365" s="99"/>
      <c r="G365" s="214" t="s">
        <v>1519</v>
      </c>
      <c r="H365" s="99">
        <v>75</v>
      </c>
      <c r="I365" s="175">
        <v>1</v>
      </c>
      <c r="J365" s="12"/>
      <c r="K365" s="12"/>
      <c r="L365" s="12"/>
      <c r="M365" s="12"/>
      <c r="N365" s="12"/>
      <c r="O365" s="230" t="s">
        <v>10768</v>
      </c>
      <c r="P365" s="189" t="s">
        <v>10770</v>
      </c>
      <c r="T365" s="229"/>
    </row>
    <row r="366" spans="1:20" ht="22.5" customHeight="1">
      <c r="B366" s="99" t="s">
        <v>103</v>
      </c>
      <c r="C366" s="107" t="s">
        <v>1520</v>
      </c>
      <c r="D366" s="99">
        <v>4</v>
      </c>
      <c r="E366" s="99">
        <v>4</v>
      </c>
      <c r="F366" s="99">
        <v>4</v>
      </c>
      <c r="G366" s="214" t="s">
        <v>10771</v>
      </c>
      <c r="H366" s="99">
        <v>71</v>
      </c>
      <c r="I366" s="99">
        <v>2</v>
      </c>
      <c r="J366" s="13"/>
      <c r="K366" s="13"/>
      <c r="L366" s="13"/>
      <c r="M366" s="13"/>
      <c r="N366" s="13"/>
      <c r="O366" s="230" t="s">
        <v>10772</v>
      </c>
      <c r="P366" s="189" t="s">
        <v>3840</v>
      </c>
      <c r="Q366" s="214" t="s">
        <v>1512</v>
      </c>
      <c r="T366" s="229"/>
    </row>
    <row r="367" spans="1:20" ht="22.5" customHeight="1">
      <c r="B367" s="99" t="s">
        <v>103</v>
      </c>
      <c r="C367" s="107" t="s">
        <v>1521</v>
      </c>
      <c r="D367" s="99">
        <v>1</v>
      </c>
      <c r="E367" s="99">
        <v>1</v>
      </c>
      <c r="F367" s="99"/>
      <c r="G367" s="214" t="s">
        <v>1522</v>
      </c>
      <c r="H367" s="99">
        <v>70</v>
      </c>
      <c r="I367" s="175">
        <v>1</v>
      </c>
      <c r="J367" s="12"/>
      <c r="K367" s="12"/>
      <c r="L367" s="12"/>
      <c r="M367" s="12"/>
      <c r="N367" s="12"/>
      <c r="O367" s="230" t="s">
        <v>10773</v>
      </c>
      <c r="P367" s="189" t="s">
        <v>10774</v>
      </c>
      <c r="T367" s="229"/>
    </row>
    <row r="368" spans="1:20" ht="22.5" customHeight="1">
      <c r="B368" s="99" t="s">
        <v>103</v>
      </c>
      <c r="C368" s="107" t="s">
        <v>1523</v>
      </c>
      <c r="D368" s="99">
        <v>3</v>
      </c>
      <c r="E368" s="99">
        <v>3</v>
      </c>
      <c r="F368" s="99"/>
      <c r="G368" s="214" t="s">
        <v>1524</v>
      </c>
      <c r="H368" s="99">
        <v>69</v>
      </c>
      <c r="I368" s="99">
        <v>1</v>
      </c>
      <c r="J368" s="13"/>
      <c r="K368" s="13"/>
      <c r="L368" s="13"/>
      <c r="M368" s="13"/>
      <c r="N368" s="13"/>
      <c r="O368" s="230" t="s">
        <v>11627</v>
      </c>
      <c r="P368" s="189" t="s">
        <v>10775</v>
      </c>
      <c r="Q368" s="247" t="s">
        <v>9255</v>
      </c>
      <c r="T368" s="229"/>
    </row>
    <row r="369" spans="2:20" ht="22.5" customHeight="1">
      <c r="B369" s="99" t="s">
        <v>103</v>
      </c>
      <c r="C369" s="107" t="s">
        <v>1525</v>
      </c>
      <c r="D369" s="99">
        <v>4</v>
      </c>
      <c r="E369" s="99">
        <v>4</v>
      </c>
      <c r="F369" s="99">
        <v>4</v>
      </c>
      <c r="G369" s="214" t="s">
        <v>10777</v>
      </c>
      <c r="H369" s="99">
        <v>66</v>
      </c>
      <c r="I369" s="175">
        <v>1</v>
      </c>
      <c r="J369" s="12"/>
      <c r="K369" s="12"/>
      <c r="L369" s="12"/>
      <c r="M369" s="12"/>
      <c r="N369" s="12"/>
      <c r="O369" s="230" t="s">
        <v>10776</v>
      </c>
      <c r="P369" s="189" t="s">
        <v>10778</v>
      </c>
      <c r="Q369" s="214" t="s">
        <v>1514</v>
      </c>
      <c r="T369" s="229"/>
    </row>
    <row r="370" spans="2:20" ht="22.5" customHeight="1">
      <c r="B370" s="99" t="s">
        <v>103</v>
      </c>
      <c r="C370" s="107" t="s">
        <v>1526</v>
      </c>
      <c r="D370" s="99">
        <v>3</v>
      </c>
      <c r="E370" s="99">
        <v>3</v>
      </c>
      <c r="F370" s="99"/>
      <c r="G370" s="214" t="s">
        <v>1527</v>
      </c>
      <c r="H370" s="99">
        <v>64</v>
      </c>
      <c r="I370" s="99">
        <v>1</v>
      </c>
      <c r="J370" s="13"/>
      <c r="K370" s="13"/>
      <c r="L370" s="13"/>
      <c r="M370" s="13"/>
      <c r="N370" s="13"/>
      <c r="O370" s="230" t="s">
        <v>174</v>
      </c>
      <c r="P370" s="189" t="s">
        <v>10779</v>
      </c>
      <c r="Q370" s="247" t="s">
        <v>9255</v>
      </c>
      <c r="T370" s="229"/>
    </row>
    <row r="371" spans="2:20" ht="22.5" customHeight="1">
      <c r="B371" s="99" t="s">
        <v>103</v>
      </c>
      <c r="C371" s="107" t="s">
        <v>1528</v>
      </c>
      <c r="D371" s="99">
        <v>4</v>
      </c>
      <c r="E371" s="99">
        <v>4</v>
      </c>
      <c r="F371" s="99"/>
      <c r="G371" s="214" t="s">
        <v>10780</v>
      </c>
      <c r="H371" s="99">
        <v>61</v>
      </c>
      <c r="I371" s="175">
        <v>2</v>
      </c>
      <c r="J371" s="12"/>
      <c r="K371" s="12"/>
      <c r="L371" s="12"/>
      <c r="M371" s="12"/>
      <c r="N371" s="12"/>
      <c r="O371" s="230" t="s">
        <v>10781</v>
      </c>
      <c r="P371" s="189" t="s">
        <v>10782</v>
      </c>
      <c r="Q371" s="214" t="s">
        <v>105</v>
      </c>
      <c r="T371" s="229"/>
    </row>
    <row r="372" spans="2:20" ht="22.5" customHeight="1">
      <c r="B372" s="99" t="s">
        <v>103</v>
      </c>
      <c r="C372" s="107" t="s">
        <v>1529</v>
      </c>
      <c r="D372" s="99">
        <v>1</v>
      </c>
      <c r="E372" s="99">
        <v>1</v>
      </c>
      <c r="F372" s="99"/>
      <c r="G372" s="214" t="s">
        <v>309</v>
      </c>
      <c r="H372" s="99">
        <v>60</v>
      </c>
      <c r="I372" s="99">
        <v>2</v>
      </c>
      <c r="J372" s="13"/>
      <c r="K372" s="13"/>
      <c r="L372" s="13"/>
      <c r="M372" s="13"/>
      <c r="N372" s="13"/>
      <c r="O372" s="230" t="s">
        <v>255</v>
      </c>
      <c r="P372" s="189" t="s">
        <v>10783</v>
      </c>
      <c r="T372" s="229"/>
    </row>
    <row r="373" spans="2:20" ht="22.5" customHeight="1">
      <c r="B373" s="99" t="s">
        <v>103</v>
      </c>
      <c r="C373" s="107" t="s">
        <v>1530</v>
      </c>
      <c r="D373" s="99">
        <v>1</v>
      </c>
      <c r="E373" s="99">
        <v>1</v>
      </c>
      <c r="F373" s="99"/>
      <c r="G373" s="214" t="s">
        <v>168</v>
      </c>
      <c r="H373" s="99">
        <v>60</v>
      </c>
      <c r="I373" s="175">
        <v>1</v>
      </c>
      <c r="J373" s="12"/>
      <c r="K373" s="12"/>
      <c r="L373" s="12"/>
      <c r="M373" s="12"/>
      <c r="N373" s="12"/>
      <c r="O373" s="230" t="s">
        <v>10784</v>
      </c>
      <c r="P373" s="189" t="s">
        <v>10785</v>
      </c>
      <c r="T373" s="234" t="s">
        <v>10786</v>
      </c>
    </row>
    <row r="374" spans="2:20" ht="22.5" customHeight="1">
      <c r="B374" s="99" t="s">
        <v>103</v>
      </c>
      <c r="C374" s="107" t="s">
        <v>1531</v>
      </c>
      <c r="D374" s="99">
        <v>4</v>
      </c>
      <c r="E374" s="99">
        <v>4</v>
      </c>
      <c r="F374" s="99">
        <v>4</v>
      </c>
      <c r="G374" s="214" t="s">
        <v>10787</v>
      </c>
      <c r="H374" s="99">
        <v>59</v>
      </c>
      <c r="I374" s="99">
        <v>1</v>
      </c>
      <c r="J374" s="13"/>
      <c r="K374" s="13"/>
      <c r="L374" s="13"/>
      <c r="M374" s="13"/>
      <c r="N374" s="13"/>
      <c r="O374" s="230" t="s">
        <v>10788</v>
      </c>
      <c r="P374" s="189" t="s">
        <v>10789</v>
      </c>
      <c r="Q374" s="214" t="s">
        <v>1479</v>
      </c>
      <c r="T374" s="229"/>
    </row>
    <row r="375" spans="2:20" ht="22.5" customHeight="1">
      <c r="B375" s="99" t="s">
        <v>103</v>
      </c>
      <c r="C375" s="107" t="s">
        <v>1532</v>
      </c>
      <c r="D375" s="99">
        <v>4</v>
      </c>
      <c r="E375" s="99">
        <v>4</v>
      </c>
      <c r="F375" s="99"/>
      <c r="G375" s="214" t="s">
        <v>10790</v>
      </c>
      <c r="H375" s="99">
        <v>57</v>
      </c>
      <c r="I375" s="175">
        <v>2</v>
      </c>
      <c r="J375" s="12"/>
      <c r="K375" s="12"/>
      <c r="L375" s="12"/>
      <c r="M375" s="12"/>
      <c r="N375" s="12"/>
      <c r="O375" s="230" t="s">
        <v>10791</v>
      </c>
      <c r="P375" s="189" t="s">
        <v>10792</v>
      </c>
      <c r="Q375" s="247" t="s">
        <v>10831</v>
      </c>
      <c r="T375" s="229"/>
    </row>
    <row r="376" spans="2:20" ht="22.5" customHeight="1">
      <c r="B376" s="99" t="s">
        <v>103</v>
      </c>
      <c r="C376" s="107" t="s">
        <v>1533</v>
      </c>
      <c r="D376" s="99">
        <v>3</v>
      </c>
      <c r="E376" s="99">
        <v>3</v>
      </c>
      <c r="F376" s="99"/>
      <c r="G376" s="214" t="s">
        <v>1534</v>
      </c>
      <c r="H376" s="99">
        <v>57</v>
      </c>
      <c r="I376" s="99">
        <v>1</v>
      </c>
      <c r="J376" s="13"/>
      <c r="K376" s="13"/>
      <c r="L376" s="13"/>
      <c r="M376" s="13"/>
      <c r="N376" s="13"/>
      <c r="O376" s="230" t="s">
        <v>127</v>
      </c>
      <c r="P376" s="189" t="s">
        <v>10793</v>
      </c>
      <c r="Q376" s="247" t="s">
        <v>9255</v>
      </c>
      <c r="T376" s="229"/>
    </row>
    <row r="377" spans="2:20" ht="22.5" customHeight="1">
      <c r="B377" s="99" t="s">
        <v>103</v>
      </c>
      <c r="C377" s="107" t="s">
        <v>1535</v>
      </c>
      <c r="D377" s="99">
        <v>3</v>
      </c>
      <c r="E377" s="99">
        <v>3</v>
      </c>
      <c r="F377" s="99"/>
      <c r="G377" s="214" t="s">
        <v>1536</v>
      </c>
      <c r="H377" s="99">
        <v>57</v>
      </c>
      <c r="I377" s="175">
        <v>1</v>
      </c>
      <c r="J377" s="12"/>
      <c r="K377" s="12"/>
      <c r="L377" s="12"/>
      <c r="M377" s="12"/>
      <c r="N377" s="12"/>
      <c r="O377" s="230" t="s">
        <v>10794</v>
      </c>
      <c r="P377" s="189" t="s">
        <v>10793</v>
      </c>
      <c r="Q377" s="247" t="s">
        <v>9255</v>
      </c>
      <c r="T377" s="229"/>
    </row>
    <row r="378" spans="2:20" ht="22.5" customHeight="1">
      <c r="B378" s="99" t="s">
        <v>103</v>
      </c>
      <c r="C378" s="107" t="s">
        <v>1537</v>
      </c>
      <c r="D378" s="99">
        <v>4</v>
      </c>
      <c r="E378" s="99">
        <v>4</v>
      </c>
      <c r="F378" s="99"/>
      <c r="G378" s="214" t="s">
        <v>10795</v>
      </c>
      <c r="H378" s="99">
        <v>56</v>
      </c>
      <c r="I378" s="99">
        <v>2</v>
      </c>
      <c r="J378" s="13"/>
      <c r="K378" s="13"/>
      <c r="L378" s="13"/>
      <c r="M378" s="13"/>
      <c r="N378" s="13"/>
      <c r="O378" s="230" t="s">
        <v>10796</v>
      </c>
      <c r="P378" s="189" t="s">
        <v>10797</v>
      </c>
      <c r="Q378" s="247" t="s">
        <v>10832</v>
      </c>
      <c r="T378" s="229"/>
    </row>
    <row r="379" spans="2:20" ht="22.5" customHeight="1">
      <c r="B379" s="99" t="s">
        <v>103</v>
      </c>
      <c r="C379" s="107" t="s">
        <v>1538</v>
      </c>
      <c r="D379" s="99">
        <v>1</v>
      </c>
      <c r="E379" s="99"/>
      <c r="F379" s="99"/>
      <c r="G379" s="214" t="s">
        <v>796</v>
      </c>
      <c r="H379" s="99">
        <v>55</v>
      </c>
      <c r="I379" s="175">
        <v>1</v>
      </c>
      <c r="J379" s="12"/>
      <c r="K379" s="12"/>
      <c r="L379" s="12"/>
      <c r="M379" s="12"/>
      <c r="N379" s="12"/>
      <c r="O379" s="230" t="s">
        <v>10798</v>
      </c>
      <c r="P379" s="189" t="s">
        <v>10799</v>
      </c>
      <c r="T379" s="229"/>
    </row>
    <row r="380" spans="2:20" ht="22.5" customHeight="1">
      <c r="B380" s="99" t="s">
        <v>103</v>
      </c>
      <c r="C380" s="107" t="s">
        <v>1539</v>
      </c>
      <c r="D380" s="99">
        <v>3</v>
      </c>
      <c r="E380" s="99">
        <v>3</v>
      </c>
      <c r="F380" s="99">
        <v>3</v>
      </c>
      <c r="G380" s="214" t="s">
        <v>1540</v>
      </c>
      <c r="H380" s="99">
        <v>53</v>
      </c>
      <c r="I380" s="99">
        <v>1</v>
      </c>
      <c r="J380" s="13"/>
      <c r="K380" s="13"/>
      <c r="L380" s="13"/>
      <c r="M380" s="13"/>
      <c r="N380" s="13"/>
      <c r="O380" s="230" t="s">
        <v>10794</v>
      </c>
      <c r="P380" s="189" t="s">
        <v>10800</v>
      </c>
      <c r="Q380" s="214" t="s">
        <v>13147</v>
      </c>
      <c r="T380" s="229"/>
    </row>
    <row r="381" spans="2:20" ht="22.5" customHeight="1">
      <c r="B381" s="99" t="s">
        <v>103</v>
      </c>
      <c r="C381" s="107" t="s">
        <v>10801</v>
      </c>
      <c r="D381" s="99">
        <v>2</v>
      </c>
      <c r="E381" s="99">
        <v>2</v>
      </c>
      <c r="F381" s="99"/>
      <c r="G381" s="214" t="s">
        <v>1541</v>
      </c>
      <c r="H381" s="99">
        <v>38</v>
      </c>
      <c r="I381" s="175">
        <v>1</v>
      </c>
      <c r="J381" s="12"/>
      <c r="K381" s="12"/>
      <c r="L381" s="12"/>
      <c r="M381" s="12"/>
      <c r="N381" s="12"/>
      <c r="O381" s="230" t="s">
        <v>10802</v>
      </c>
      <c r="P381" s="189" t="s">
        <v>10803</v>
      </c>
      <c r="Q381" s="247" t="s">
        <v>10830</v>
      </c>
      <c r="T381" s="229"/>
    </row>
    <row r="382" spans="2:20" ht="22.5" customHeight="1">
      <c r="B382" s="99" t="s">
        <v>103</v>
      </c>
      <c r="C382" s="107" t="s">
        <v>1542</v>
      </c>
      <c r="D382" s="99">
        <v>2</v>
      </c>
      <c r="E382" s="99">
        <v>2</v>
      </c>
      <c r="F382" s="99"/>
      <c r="G382" s="214" t="s">
        <v>1543</v>
      </c>
      <c r="H382" s="99">
        <v>34</v>
      </c>
      <c r="I382" s="99">
        <v>1</v>
      </c>
      <c r="J382" s="13"/>
      <c r="K382" s="13"/>
      <c r="L382" s="13"/>
      <c r="M382" s="13"/>
      <c r="N382" s="13"/>
      <c r="O382" s="230" t="s">
        <v>3263</v>
      </c>
      <c r="P382" s="189" t="s">
        <v>10804</v>
      </c>
      <c r="Q382" s="247" t="s">
        <v>9255</v>
      </c>
      <c r="T382" s="229"/>
    </row>
    <row r="383" spans="2:20" ht="22.5" customHeight="1">
      <c r="B383" s="99" t="s">
        <v>103</v>
      </c>
      <c r="C383" s="107" t="s">
        <v>1544</v>
      </c>
      <c r="D383" s="99">
        <v>1</v>
      </c>
      <c r="E383" s="99">
        <v>1</v>
      </c>
      <c r="F383" s="99"/>
      <c r="G383" s="214" t="s">
        <v>1545</v>
      </c>
      <c r="H383" s="99">
        <v>34</v>
      </c>
      <c r="I383" s="175">
        <v>1</v>
      </c>
      <c r="J383" s="12"/>
      <c r="K383" s="12"/>
      <c r="L383" s="12"/>
      <c r="M383" s="12"/>
      <c r="N383" s="12"/>
      <c r="O383" s="230" t="s">
        <v>10794</v>
      </c>
      <c r="P383" s="189" t="s">
        <v>10805</v>
      </c>
      <c r="Q383" s="247" t="s">
        <v>10830</v>
      </c>
      <c r="T383" s="229"/>
    </row>
    <row r="384" spans="2:20" ht="22.5" customHeight="1">
      <c r="B384" s="99" t="s">
        <v>103</v>
      </c>
      <c r="C384" s="107" t="s">
        <v>1546</v>
      </c>
      <c r="D384" s="99">
        <v>2</v>
      </c>
      <c r="E384" s="99">
        <v>2</v>
      </c>
      <c r="F384" s="99"/>
      <c r="G384" s="214" t="s">
        <v>1543</v>
      </c>
      <c r="H384" s="99">
        <v>22</v>
      </c>
      <c r="I384" s="99">
        <v>1</v>
      </c>
      <c r="J384" s="13"/>
      <c r="K384" s="13"/>
      <c r="L384" s="13"/>
      <c r="M384" s="13"/>
      <c r="N384" s="13"/>
      <c r="O384" s="230" t="s">
        <v>10806</v>
      </c>
      <c r="P384" s="189" t="s">
        <v>10807</v>
      </c>
      <c r="Q384" s="247" t="s">
        <v>255</v>
      </c>
      <c r="T384" s="229"/>
    </row>
    <row r="385" spans="1:20" ht="22.5" customHeight="1">
      <c r="B385" s="99" t="s">
        <v>103</v>
      </c>
      <c r="C385" s="107" t="s">
        <v>10808</v>
      </c>
      <c r="D385" s="99">
        <v>1</v>
      </c>
      <c r="E385" s="99">
        <v>1</v>
      </c>
      <c r="F385" s="99"/>
      <c r="G385" s="214" t="s">
        <v>1547</v>
      </c>
      <c r="H385" s="99">
        <v>19</v>
      </c>
      <c r="I385" s="175">
        <v>1</v>
      </c>
      <c r="J385" s="12"/>
      <c r="K385" s="12"/>
      <c r="L385" s="12"/>
      <c r="M385" s="12"/>
      <c r="N385" s="12"/>
      <c r="O385" s="230" t="s">
        <v>1548</v>
      </c>
      <c r="P385" s="189" t="s">
        <v>10803</v>
      </c>
      <c r="Q385" s="247" t="s">
        <v>10830</v>
      </c>
      <c r="T385" s="229"/>
    </row>
    <row r="386" spans="1:20" ht="22.5" customHeight="1">
      <c r="B386" s="99" t="s">
        <v>103</v>
      </c>
      <c r="C386" s="107" t="s">
        <v>1549</v>
      </c>
      <c r="D386" s="99">
        <v>1</v>
      </c>
      <c r="E386" s="99">
        <v>1</v>
      </c>
      <c r="F386" s="99"/>
      <c r="G386" s="214" t="s">
        <v>1547</v>
      </c>
      <c r="H386" s="99">
        <v>18</v>
      </c>
      <c r="I386" s="99">
        <v>1</v>
      </c>
      <c r="J386" s="13"/>
      <c r="K386" s="13"/>
      <c r="L386" s="13"/>
      <c r="M386" s="13"/>
      <c r="N386" s="13"/>
      <c r="O386" s="230" t="s">
        <v>10809</v>
      </c>
      <c r="P386" s="189" t="s">
        <v>10789</v>
      </c>
      <c r="Q386" s="247" t="s">
        <v>117</v>
      </c>
      <c r="T386" s="229"/>
    </row>
    <row r="387" spans="1:20" ht="22.5" customHeight="1">
      <c r="A387" s="166">
        <v>1</v>
      </c>
      <c r="B387" s="99" t="s">
        <v>103</v>
      </c>
      <c r="C387" s="107" t="s">
        <v>1550</v>
      </c>
      <c r="D387" s="99">
        <v>10</v>
      </c>
      <c r="E387" s="99">
        <v>12</v>
      </c>
      <c r="F387" s="99"/>
      <c r="G387" s="214" t="s">
        <v>1551</v>
      </c>
      <c r="H387" s="99">
        <v>1</v>
      </c>
      <c r="I387" s="99">
        <v>8</v>
      </c>
      <c r="J387" s="12"/>
      <c r="K387" s="12"/>
      <c r="L387" s="12"/>
      <c r="M387" s="12"/>
      <c r="N387" s="13"/>
      <c r="O387" s="230" t="s">
        <v>10810</v>
      </c>
      <c r="P387" s="189" t="s">
        <v>10811</v>
      </c>
      <c r="Q387" s="214" t="s">
        <v>223</v>
      </c>
      <c r="R387" s="214" t="s">
        <v>277</v>
      </c>
      <c r="S387" s="214" t="s">
        <v>10812</v>
      </c>
      <c r="T387" s="234" t="s">
        <v>10813</v>
      </c>
    </row>
    <row r="388" spans="1:20" ht="22.5" customHeight="1">
      <c r="A388" s="166" t="s">
        <v>145</v>
      </c>
      <c r="B388" s="166"/>
      <c r="C388" s="183">
        <f>SUBTOTAL(103,寶藏[寶藏])</f>
        <v>386</v>
      </c>
      <c r="D388" s="166"/>
      <c r="E388" s="166"/>
      <c r="F388" s="166"/>
      <c r="G388" s="290"/>
      <c r="H388" s="166"/>
      <c r="I388" s="166"/>
      <c r="J388" s="72">
        <f>SUBTOTAL(103,寶藏[þ])</f>
        <v>0</v>
      </c>
      <c r="K388" s="72">
        <f>SUBTOTAL(103,寶藏[2])</f>
        <v>0</v>
      </c>
      <c r="L388" s="72">
        <f>SUBTOTAL(103,寶藏[3])</f>
        <v>0</v>
      </c>
      <c r="M388" s="72">
        <f>SUBTOTAL(103,寶藏[4])</f>
        <v>0</v>
      </c>
      <c r="N388" s="77">
        <f>SUBTOTAL(103,寶藏[5])</f>
        <v>0</v>
      </c>
      <c r="Q388" s="299"/>
      <c r="R388" s="299"/>
      <c r="S388" s="299"/>
      <c r="T388" s="299"/>
    </row>
  </sheetData>
  <sheetProtection insertColumns="0" insertRows="0" deleteColumns="0" deleteRows="0" sort="0" autoFilter="0"/>
  <protectedRanges>
    <protectedRange sqref="A380:P380 R380:T380 A381:T381 R382:T385 C382:P385 A1:T379" name="寶藏"/>
    <protectedRange sqref="Q380" name="建築"/>
    <protectedRange sqref="A382:A385" name="寶藏_1"/>
    <protectedRange sqref="B382:B385" name="史跡"/>
    <protectedRange sqref="Q382:Q385" name="地理"/>
  </protectedRanges>
  <phoneticPr fontId="1" type="noConversion"/>
  <conditionalFormatting sqref="C2:C387">
    <cfRule type="expression" dxfId="727" priority="417">
      <formula>IF(COUNTIF($J2:$N2,"þ")&gt;=5,1,0)</formula>
    </cfRule>
  </conditionalFormatting>
  <conditionalFormatting sqref="G2:G387">
    <cfRule type="expression" dxfId="726" priority="61">
      <formula>IF(COUNTIF($J2:$N2,"þ")&gt;=5,1,0)</formula>
    </cfRule>
  </conditionalFormatting>
  <hyperlinks>
    <hyperlink ref="T38" r:id="rId1" display="煉金術系列5" xr:uid="{00000000-0004-0000-0600-000000000000}"/>
    <hyperlink ref="T28" r:id="rId2" display="小丑的詩系列6" xr:uid="{00000000-0004-0000-0600-000001000000}"/>
    <hyperlink ref="T25" r:id="rId3" display="國王大道系列6" xr:uid="{00000000-0004-0000-0600-000002000000}"/>
    <hyperlink ref="T24" r:id="rId4" display="稀世的寶石系列4" xr:uid="{00000000-0004-0000-0600-000003000000}"/>
    <hyperlink ref="T141" r:id="rId5" display="印加劇情二、冒險3" xr:uid="{00000000-0004-0000-0600-000004000000}"/>
    <hyperlink ref="T22" r:id="rId6" display="印加劇情二、冒險4" xr:uid="{00000000-0004-0000-0600-000005000000}"/>
    <hyperlink ref="T76" r:id="rId7" display="印加劇情二、冒險4" xr:uid="{00000000-0004-0000-0600-000006000000}"/>
    <hyperlink ref="T77" r:id="rId8" display="盜賊騎士系列3B" xr:uid="{00000000-0004-0000-0600-000007000000}"/>
    <hyperlink ref="T101" r:id="rId9" display="收復失地運動系列2" xr:uid="{00000000-0004-0000-0600-000008000000}"/>
    <hyperlink ref="T171" r:id="rId10" display="印加劇情二、冒險3" xr:uid="{00000000-0004-0000-0600-000009000000}"/>
    <hyperlink ref="T210" r:id="rId11" display="光之長笛系列3" xr:uid="{00000000-0004-0000-0600-00000A000000}"/>
    <hyperlink ref="T252" r:id="rId12" display="庫夫林系列4" xr:uid="{00000000-0004-0000-0600-00000B000000}"/>
    <hyperlink ref="T258" r:id="rId13" display="將軍、敵國女士和公主系列3" xr:uid="{00000000-0004-0000-0600-00000C000000}"/>
    <hyperlink ref="T325" r:id="rId14" display="巨匠歌星系列4" xr:uid="{00000000-0004-0000-0600-00000D000000}"/>
    <hyperlink ref="T356" r:id="rId15" display="所羅門王的鑰匙系列1" xr:uid="{00000000-0004-0000-0600-00000E000000}"/>
    <hyperlink ref="T373" r:id="rId16" display="特洛伊戰爭系列1" xr:uid="{00000000-0004-0000-0600-00000F000000}"/>
    <hyperlink ref="T387" r:id="rId17" display="盜賊騎士系列1A" xr:uid="{00000000-0004-0000-0600-000010000000}"/>
    <hyperlink ref="T83" r:id="rId18" display="文蘭島系列2" xr:uid="{00000000-0004-0000-0600-000011000000}"/>
    <hyperlink ref="T201" r:id="rId19" display="文蘭島系列1" xr:uid="{00000000-0004-0000-0600-000012000000}"/>
    <hyperlink ref="T363" r:id="rId20" display="https://wiki2.gamer.com.tw/wiki.php?n=7501%3A%E5%A5%87%E5%B9%BB%E5%A4%A7%E9%99%B8%E7%B3%BB%E5%88%97&amp;ss=7501" xr:uid="{00000000-0004-0000-0600-000013000000}"/>
    <hyperlink ref="T164" r:id="rId21" display="https://wiki2.gamer.com.tw/wiki.php?n=7501%3A%E5%A5%87%E5%B9%BB%E5%A4%A7%E9%99%B8%E7%B3%BB%E5%88%97&amp;ss=7501" xr:uid="{00000000-0004-0000-0600-000014000000}"/>
    <hyperlink ref="T71" r:id="rId22" display="https://wiki2.gamer.com.tw/wiki.php?n=7501%3A%E5%A5%87%E5%B9%BB%E5%A4%A7%E9%99%B8%E7%B3%BB%E5%88%97&amp;ss=7501" xr:uid="{00000000-0004-0000-0600-000015000000}"/>
    <hyperlink ref="T291:T293" r:id="rId23" display="所羅門王的鑰匙系列1" xr:uid="{00000000-0004-0000-0600-000016000000}"/>
    <hyperlink ref="T37" r:id="rId24" display="國王大道系列6" xr:uid="{00000000-0004-0000-0600-000017000000}"/>
    <hyperlink ref="T61" r:id="rId25" display="國王大道系列6" xr:uid="{00000000-0004-0000-0600-000018000000}"/>
    <hyperlink ref="T66" r:id="rId26" display="國王大道系列6" xr:uid="{00000000-0004-0000-0600-000019000000}"/>
    <hyperlink ref="T242" r:id="rId27" display="國王大道系列6" xr:uid="{00000000-0004-0000-0600-00001A000000}"/>
    <hyperlink ref="T35" r:id="rId28" display="稀世的寶石系列4" xr:uid="{00000000-0004-0000-0600-00001B000000}"/>
    <hyperlink ref="T52" r:id="rId29" display="稀世的寶石系列4" xr:uid="{00000000-0004-0000-0600-00001C000000}"/>
    <hyperlink ref="T78" r:id="rId30" display="稀世的寶石系列4" xr:uid="{00000000-0004-0000-0600-00001D000000}"/>
    <hyperlink ref="T228" r:id="rId31" display="聖喬治系列7" xr:uid="{00000000-0004-0000-0600-00001E000000}"/>
    <hyperlink ref="T99" r:id="rId32" display="煉金術系列5" xr:uid="{00000000-0004-0000-0600-00001F000000}"/>
    <hyperlink ref="Q94" r:id="rId33" xr:uid="{00000000-0004-0000-0600-0000A8000000}"/>
    <hyperlink ref="Q163" r:id="rId34" xr:uid="{00000000-0004-0000-0600-00000B010000}"/>
    <hyperlink ref="Q193" r:id="rId35" xr:uid="{00000000-0004-0000-0600-000038010000}"/>
    <hyperlink ref="Q212" r:id="rId36" xr:uid="{00000000-0004-0000-0600-000050010000}"/>
    <hyperlink ref="T243" r:id="rId37" xr:uid="{00000000-0004-0000-0600-00007F010000}"/>
    <hyperlink ref="T254" r:id="rId38" xr:uid="{00000000-0004-0000-0600-000084010000}"/>
    <hyperlink ref="T253" r:id="rId39" xr:uid="{00000000-0004-0000-0600-000086010000}"/>
    <hyperlink ref="G264" r:id="rId40" location="級別7" xr:uid="{00000000-0004-0000-0600-00009B010000}"/>
    <hyperlink ref="G315" r:id="rId41" location="級別6" xr:uid="{00000000-0004-0000-0600-0000CC010000}"/>
    <hyperlink ref="G235" r:id="rId42" location="級別10" display="圖：競技用具的地圖(財寶10)" xr:uid="{00000000-0004-0000-0600-00002E020000}"/>
    <hyperlink ref="R104" r:id="rId43" location="生物學" xr:uid="{00000000-0004-0000-0600-000032020000}"/>
    <hyperlink ref="G276" r:id="rId44" xr:uid="{00000000-0004-0000-0600-000033020000}"/>
    <hyperlink ref="G331" r:id="rId45" location="級別4" display="圖：中亞樂器的地圖" xr:uid="{00000000-0004-0000-0600-00003B020000}"/>
    <hyperlink ref="G187" r:id="rId46" location="級別7" xr:uid="{00000000-0004-0000-0600-00005E020000}"/>
    <hyperlink ref="G167" r:id="rId47" location="級別12" xr:uid="{E01D3484-51E1-4A88-9C59-8990E1F7E019}"/>
    <hyperlink ref="G294" r:id="rId48" xr:uid="{A08177D3-B881-44CC-95A8-BC6A2EDE4F0F}"/>
    <hyperlink ref="G249" r:id="rId49" display="http://gvo.cbo.com.tw/adv_missionDetail.aspx?MID=5739" xr:uid="{BF9047D9-266A-4826-8CED-98DEB6FB9BCC}"/>
    <hyperlink ref="G17" r:id="rId50" xr:uid="{6F837BCD-75BD-4C99-AE1A-4BB95376944C}"/>
    <hyperlink ref="Q17" r:id="rId51" display="传颂传说之物" xr:uid="{DA16E28B-6234-44D0-AAF2-B1C5E280F571}"/>
    <hyperlink ref="G311" r:id="rId52" xr:uid="{902F941C-6DCE-4A5C-8C7A-D36A081A1890}"/>
    <hyperlink ref="G62" r:id="rId53" xr:uid="{DE323CA6-0807-41BE-B529-0CEAB2378D3D}"/>
    <hyperlink ref="S62" r:id="rId54" display="比薩的航海圖(圖：未完成的地圖(財寶8)" xr:uid="{81F38438-C8EC-40A5-A78F-9B10D6A02739}"/>
    <hyperlink ref="G133" r:id="rId55" xr:uid="{D7346B9F-1042-4FE8-80CA-65046C998B4D}"/>
    <hyperlink ref="Q314" r:id="rId56" xr:uid="{7B829099-8D6E-4251-B26C-3E1C8A23F2C5}"/>
    <hyperlink ref="G314" r:id="rId57" xr:uid="{CF851479-B450-4E25-A7D8-25048B35FB17}"/>
    <hyperlink ref="Q18" r:id="rId58" xr:uid="{C826299F-7C91-4CCE-83DA-E742F615FE38}"/>
    <hyperlink ref="G18" r:id="rId59" xr:uid="{8380EFDE-0521-4F53-872E-6B59E2A55C85}"/>
    <hyperlink ref="G42" r:id="rId60" xr:uid="{C3EA29A7-FDFB-431A-8DB1-4A1977065595}"/>
    <hyperlink ref="G174" r:id="rId61" xr:uid="{D3082383-1109-432C-9210-C4DF6FAEC986}"/>
    <hyperlink ref="G208" r:id="rId62" xr:uid="{EBEEF953-E9AB-41B2-9398-682BC00C4F1A}"/>
    <hyperlink ref="G158" r:id="rId63" xr:uid="{1A14EDBE-1129-4800-B616-A6484EB8E634}"/>
    <hyperlink ref="G24" r:id="rId64" display="http://wiki2.gamer.com.tw/wiki.php?n=7501%3A%E5%B0%87%E5%9B%9E%E6%86%B6%E8%97%8F%E6%96%BC%E5%BF%83%E4%B8%AD&amp;ss=7501" xr:uid="{6C576565-BAED-472D-A5D9-64376EFF8709}"/>
    <hyperlink ref="G25" r:id="rId65" display="http://wiki2.gamer.com.tw/wiki.php?n=7501%3A%E5%9C%8B%E7%8E%8B%E4%B9%8B%E8%B7%AF%E2%80%A6&amp;ss=7501" xr:uid="{DA530C42-0277-4977-B957-763393AAC767}"/>
    <hyperlink ref="G22" r:id="rId66" display="http://wiki2.gamer.com.tw/wiki.php?n=7501%3A%E5%A5%B3%E7%A5%9E%E4%B9%8B%E9%AD%82&amp;ss=7501" xr:uid="{99B38C67-EBF8-4C06-9592-024EF2C39E54}"/>
    <hyperlink ref="G20" r:id="rId67" xr:uid="{E9A0C77E-7C28-4862-B629-B162AE909CF4}"/>
    <hyperlink ref="G21" r:id="rId68" display="http://wiki2.gamer.com.tw/wiki.php?n=7501:%E5%A5%B3%E7%8E%8B%E9%B3%B3%E5%87%B0%E8%9E%BA%E5%AD%95%E8%82%B2%E7%9A%84%E7%8F%8D%E7%8F%A0" xr:uid="{581876E0-F45B-44DC-8954-D191631DE098}"/>
    <hyperlink ref="G23" r:id="rId69" display="http://wiki2.gamer.com.tw/wiki.php?n=7501:%E6%9D%B1%E6%B4%8B%E5%8D%A0%E8%A1%93%E7%9A%84%E8%A7%A3%E8%AA%AA%E6%9B%B8" xr:uid="{F51582D9-A92F-4597-8965-498823048CFE}"/>
    <hyperlink ref="G40" r:id="rId70" display="http://wiki2.gamer.com.tw/wiki.php?n=7501%3A%E9%86%89%E8%8A%B1&amp;ss=7501" xr:uid="{B6E80B20-3449-4352-A6A3-84A29E2B357E}"/>
    <hyperlink ref="G35" r:id="rId71" display="http://wiki2.gamer.com.tw/wiki.php?n=7501%3A%E4%BD%8F%E8%91%97%E5%A6%96%E7%B2%BE%E7%9A%84%E5%AF%B6%E7%9F%B3&amp;ss=7501" xr:uid="{2F6EDEEB-9108-48ED-AAE5-5C52BDD1B908}"/>
    <hyperlink ref="G38" r:id="rId72" display="http://wiki2.gamer.com.tw/wiki.php?n=7501%3A%E8%B3%A2%E8%80%85%E4%B9%8B%E7%9F%B3&amp;ss=7501" xr:uid="{ED2C8E70-775F-4004-BC3C-59E3B7CA0C02}"/>
    <hyperlink ref="G37" r:id="rId73" display="http://wiki2.gamer.com.tw/wiki.php?n=7501%3A%E9%80%81%E7%B5%A6%E4%BD%A0%E7%9A%84%E6%AD%8C%E8%A9%9E&amp;ss=7501" xr:uid="{B4522C55-F703-41BA-8391-925DB9D954F9}"/>
    <hyperlink ref="G36" r:id="rId74" display="http://wiki2.gamer.com.tw/wiki.php?n=7501%3A%E7%BE%8E%E9%BA%97%E5%A5%87%E5%A6%99%E4%B9%8B%E7%9F%B3&amp;ss=7501" xr:uid="{312EB01D-7DFD-407A-A30E-D4217E03C78E}"/>
    <hyperlink ref="G33" r:id="rId75" display="http://wiki2.gamer.com.tw/wiki.php?n=7501%3A%E6%AD%BB%E8%80%85%E5%81%9A%E7%9A%84%E5%A4%A2&amp;ss=7501" xr:uid="{7F3E043F-B0FA-4938-B7B4-E28652D35393}"/>
    <hyperlink ref="G32" r:id="rId76" display="http://wiki2.gamer.com.tw/wiki.php?n=7501%3A%E6%B0%B8%E6%81%92%E7%9A%84%E7%BE%A4%E6%98%9F&amp;ss=7501" xr:uid="{E914B8AE-4C0A-4EAD-AE48-26C4EB0954B7}"/>
    <hyperlink ref="G31" r:id="rId77" display="http://wiki2.gamer.com.tw/wiki.php?n=7501%3A%E5%AE%88%E8%AD%B7%E8%8B%B1%E6%A0%BC%E8%98%AD%E7%8E%8B%E5%9C%8B%E4%B9%8B%E5%AF%B6%E7%9F%B3&amp;ss=7501" xr:uid="{21FB2C27-8C55-4782-8AE6-10795E5D9B1F}"/>
    <hyperlink ref="G30" r:id="rId78" display="http://wiki2.gamer.com.tw/wiki.php?n=7501%3A%E9%AD%94%E6%80%A7%E4%B9%8B%E9%91%BD&amp;ss=7501" xr:uid="{F1DF18D0-B868-48D8-ACF4-313F177140A6}"/>
    <hyperlink ref="G28" r:id="rId79" display="http://wiki2.gamer.com.tw/wiki.php?n=7501%3A%E6%B0%B8%E4%B8%8D%E5%87%8B%E8%AC%9D%E7%9A%84%E8%8A%B1&amp;ss=7501" xr:uid="{9A0A357F-5FB1-4DF6-A7C9-B1C3106FFD20}"/>
    <hyperlink ref="G27" r:id="rId80" display="http://wiki2.gamer.com.tw/wiki.php?n=7501%3A%E7%B2%BE%E9%9D%88%E5%8A%9B%E9%87%8F%E7%9A%84%E6%B3%89%E6%B9%A7&amp;ss=7501" xr:uid="{CFA33C17-76A6-4F82-9293-5859541290D4}"/>
    <hyperlink ref="G29" r:id="rId81" display="http://wiki2.gamer.com.tw/wiki.php?n=7501:%E6%B5%B7%E7%9B%9C%E7%9A%84%E8%B1%A1%E5%BE%B5" xr:uid="{DD98CEAA-2B9A-43A0-B88B-10635AA7E59E}"/>
    <hyperlink ref="G34" r:id="rId82" display="http://wiki2.gamer.com.tw/wiki.php?n=7501:%E8%92%99%E5%8F%A4%E7%9A%84%E5%BC%93%E6%8A%80%E8%A1%93" xr:uid="{889422A7-582A-45DB-ABC3-FDCF5C32B4A1}"/>
    <hyperlink ref="G26" r:id="rId83" display="http://wiki2.gamer.com.tw/wiki.php?n=7501:%E5%9C%A8%E6%AD%90%E6%B4%B2%E6%B5%81%E5%82%B3%E7%9A%84%E6%B5%B7%E7%9B%9C%E5%82%B3%E5%A5%87" xr:uid="{B32E10B0-586C-4C09-AD6B-072C65933658}"/>
    <hyperlink ref="G41" r:id="rId84" display="http://wiki2.gamer.com.tw/wiki.php?n=7501:%E6%9D%B1%E6%B4%8B%E7%9A%84%E5%8D%A0%E5%8D%9C%E5%B7%A5%E5%85%B7" xr:uid="{93E65AA8-A9F1-4615-A958-4B23279E3874}"/>
    <hyperlink ref="G39" r:id="rId85" display="https://wiki2.gamer.com.tw/wiki.php?n=7501%3A%E5%8F%A4%E5%B8%8C%E8%87%98%E7%9A%84%E6%B5%B7%E7%9B%9C%E7%8E%8B&amp;ss=7501" xr:uid="{DBB2264A-3E73-49E7-80D8-09217E07CB4A}"/>
    <hyperlink ref="G48" r:id="rId86" display="http://wiki2.gamer.com.tw/wiki.php?n=7501%3A%E5%84%80%E5%BC%8F%E3%80%81%E8%AD%B7%E8%BA%AB%E7%AC%A6%E7%AD%89&amp;ss=7501" xr:uid="{5B351F1E-013D-4626-8104-5D0B45FA6FB7}"/>
    <hyperlink ref="G47" r:id="rId87" display="http://wiki2.gamer.com.tw/wiki.php?n=7501%3A%E4%B8%8D%E9%9A%95%E4%B9%8B%E6%98%9F&amp;ss=7501" xr:uid="{CE7595BB-FA08-4E4B-9849-98E8436AC233}"/>
    <hyperlink ref="G43" r:id="rId88" xr:uid="{54282591-94CE-47C9-AF17-43959AB71680}"/>
    <hyperlink ref="G45" r:id="rId89" display="http://wiki2.gamer.com.tw/wiki.php?n=7501:%E6%B5%B7%E7%9B%9C%E8%AB%96" xr:uid="{BB9044F3-5EB5-4046-A7C5-EAFA9DA7C507}"/>
    <hyperlink ref="G44" r:id="rId90" display="http://wiki2.gamer.com.tw/wiki.php?n=7501:%E5%B8%AB%E5%82%85%E7%9A%84%E9%81%BA%E7%89%A9" xr:uid="{1D58AE14-04EB-4373-80B3-A67F013AD7E7}"/>
    <hyperlink ref="R32" r:id="rId91" display="http://wiki2.gamer.com.tw/wiki.php?n=7501%3A%E8%AB%8B%E7%B5%A6%E6%88%91%E7%81%AB%E7%84%B0&amp;ss=7501" xr:uid="{E641E19C-63BF-44D5-AFD7-3519A5A0B08B}"/>
    <hyperlink ref="Q32" r:id="rId92" display="http://wiki2.gamer.com.tw/wiki.php?n=7501%3A%E6%B5%B7%E4%B8%AD%E7%9A%84%E5%BD%A9%E8%99%B9&amp;ss=7501" xr:uid="{F8DCA261-39DA-4EE9-A276-DB1D8B324A6F}"/>
    <hyperlink ref="Q31" r:id="rId93" display="http://wiki2.gamer.com.tw/wiki.php?n=7501%3A%E6%84%9B%E7%88%BE%E8%98%AD%E7%9A%84%E9%81%BA%E8%B7%A1&amp;ss=7501" xr:uid="{3D39FDB2-8C23-403C-872B-530BE3DFFCE9}"/>
    <hyperlink ref="Q30" r:id="rId94" display="http://wiki2.gamer.com.tw/wiki.php?n=7501%3A%E7%A5%AD%E7%A5%80%E5%A4%AA%E9%99%BD%E7%A5%9E%E7%9A%84%E7%A5%9E%E5%BB%9F" xr:uid="{096D5F62-01BF-49C2-B32B-19EBA7945EA5}"/>
    <hyperlink ref="Q28" r:id="rId95" xr:uid="{BACB7DA4-62CA-4C67-A291-2D01666A752E}"/>
    <hyperlink ref="R28" r:id="rId96" display="http://wiki2.gamer.com.tw/wiki.php?n=7501%3A%E8%81%96%E8%8A%B1&amp;ss=7501" xr:uid="{148FF635-0810-4C6A-8E10-E3F9D270E3E2}"/>
    <hyperlink ref="Q27" r:id="rId97" display="http://wiki2.gamer.com.tw/wiki.php?n=7501%3A%E8%AA%BF%E6%9F%A5%E6%8B%89%E8%AB%BE%E6%8B%89%E6%8B%89%E5%BA%AB" xr:uid="{67416C42-32FF-4B8C-8CB6-C405249D16A3}"/>
    <hyperlink ref="Q25" r:id="rId98" display="http://wiki2.gamer.com.tw/wiki.php?n=7501%3A%E9%80%81%E7%B5%A6%E4%BD%A0%E7%9A%84%E6%AD%8C%E8%A9%9E&amp;ss=7501" xr:uid="{387BE2EF-A7D2-4338-9C4E-298FDC7272F5}"/>
    <hyperlink ref="Q24" r:id="rId99" display="http://wiki2.gamer.com.tw/wiki.php?n=7501%3A%E4%BD%8F%E8%91%97%E5%A6%96%E7%B2%BE%E7%9A%84%E5%AF%B6%E7%9F%B3&amp;ss=7501" xr:uid="{1B2DB346-C12C-4C90-934A-8231DFF5A99F}"/>
    <hyperlink ref="Q22" r:id="rId100" display="http://wiki2.gamer.com.tw/wiki.php?n=7501%3A%E8%B2%AC%E4%BB%BB%E8%88%87%E9%81%B8%E6%93%87&amp;ss=7501" xr:uid="{583E17DC-1E24-491B-A6E8-C16A62B92510}"/>
    <hyperlink ref="Q20" r:id="rId101" xr:uid="{DDE610C4-03DC-41CD-B3EE-CB63D9EB1A12}"/>
    <hyperlink ref="R20" r:id="rId102" xr:uid="{9FFD3E38-A4BB-499B-92BD-9B97B6709D0D}"/>
    <hyperlink ref="S20" r:id="rId103" xr:uid="{AB0AA508-906C-4673-9084-748232AC8509}"/>
    <hyperlink ref="Q29" r:id="rId104" display="http://wiki2.gamer.com.tw/wiki.php?n=7501:%E6%B5%B7%E7%9B%9C%E8%AB%96" xr:uid="{74F6E2BE-82DD-460F-B79E-B5B4EF044EBE}"/>
    <hyperlink ref="Q21" r:id="rId105" display="http://wiki2.gamer.com.tw/wiki.php?n=7501:%E7%B2%89%E7%B4%85%E8%89%B2%E7%9A%84%E5%8E%9F%E5%9B%A0" xr:uid="{8DE1C73D-6D0C-4CAD-8ED0-545B587E72EF}"/>
    <hyperlink ref="Q23" r:id="rId106" display="http://wiki2.gamer.com.tw/wiki.php?n=7501:%E6%9D%B1%E6%B4%8B%E7%9A%84%E5%8D%A0%E5%8D%9C%E5%B7%A5%E5%85%B7" xr:uid="{736BB976-5703-4007-A0A2-03E166512B0B}"/>
    <hyperlink ref="Q26" r:id="rId107" display="http://wiki2.gamer.com.tw/wiki.php?n=7501:%E6%B5%B7%E7%9B%9C%E7%9A%84%E8%B1%A1%E5%BE%B5" xr:uid="{4C6B08B6-7D62-43E2-B351-3F04CCCFC2A9}"/>
    <hyperlink ref="Q38" r:id="rId108" display="http://wiki2.gamer.com.tw/wiki.php?n=7501%3A%E8%AC%8E%E6%A8%A3%E7%9A%84%E6%96%87%E6%9B%B8&amp;ss=7501" xr:uid="{18CF4FE9-1387-4F97-80FB-9394A0552CBC}"/>
    <hyperlink ref="R35" r:id="rId109" display="http://wiki2.gamer.com.tw/wiki.php?n=7501%3A%E6%B0%B8%E6%81%92%E7%9A%84%E7%BE%A4%E6%98%9F&amp;ss=7501" xr:uid="{4B75FD77-3EC5-4551-93F1-BE71B1B5FEE3}"/>
    <hyperlink ref="Q35" r:id="rId110" display="http://wiki2.gamer.com.tw/wiki.php?n=7501%3A%E8%A1%80%E8%89%B2%E7%9A%84%E5%AF%B6%E7%9F%B3&amp;ss=7501" xr:uid="{0D9E8E44-C48E-4F37-A3C0-DE231A6FD30D}"/>
    <hyperlink ref="Q36" r:id="rId111" location="級別13" display="http://wiki2.gamer.com.tw/wiki.php?n=7501%3A%E8%B2%A1%E5%AF%B6%E9%91%91%E5%AE%9A%E5%9C%B0%E5%9C%96 - 級別13" xr:uid="{CD59F919-AFC2-4013-B2DC-A8F4455D0BAD}"/>
    <hyperlink ref="Q37" r:id="rId112" xr:uid="{587431E3-E614-4D90-BAD8-DACA4819EBD6}"/>
    <hyperlink ref="R37" r:id="rId113" location="級別4" display="http://wiki2.gamer.com.tw/wiki.php?n=7501%3A%E7%94%9F%E7%89%A9%E5%AD%B8%E5%9C%B0%E5%9C%96 - 級別4" xr:uid="{3F6DFD5F-9CDE-4F87-85B0-DE9DFD50FD98}"/>
    <hyperlink ref="Q34" r:id="rId114" xr:uid="{1B6D5B96-9811-498F-AD48-63FD6F0724D7}"/>
    <hyperlink ref="Q39" r:id="rId115" display="http://wiki2.gamer.com.tw/wiki.php?n=7501:%E5%8F%A4%E5%B8%8C%E8%87%98%E7%9A%84%E6%AD%B7%E5%8F%B2%E5%85%B8%E7%B1%8D" xr:uid="{2AF1E8CC-EE9A-4309-9A51-A52484104A4B}"/>
    <hyperlink ref="R39" r:id="rId116" location="級別8" xr:uid="{6C3E3B2C-DD41-48D7-AF93-A617F39ADAE3}"/>
    <hyperlink ref="Q43" r:id="rId117" xr:uid="{87E1FE3D-CD6F-4A27-83DF-6C013045B604}"/>
    <hyperlink ref="Q44" r:id="rId118" display="http://wiki2.gamer.com.tw/wiki.php?n=7501:%E4%BF%84%E7%BE%85%E6%96%AF%E7%9A%84%E5%82%B3%E7%B5%B1%E6%A8%82%E5%99%A8" xr:uid="{4C25A72D-845C-4661-9037-4F9A8BABF1B9}"/>
    <hyperlink ref="Q47" r:id="rId119" xr:uid="{6F64FB57-FF56-4C97-BE62-46A6FAC8112F}"/>
    <hyperlink ref="G51" r:id="rId120" xr:uid="{0917D4F9-112D-4E16-9DB9-B4725BB16441}"/>
    <hyperlink ref="G53" r:id="rId121" display="http://wiki2.gamer.com.tw/wiki.php?n=7501:%E3%80%8C%E9%84%AD%E6%88%90%E5%8A%9F%E3%80%8D%E4%B9%8B%E7%9B%B8%E9%97%9C%E8%AA%BF%E6%9F%A5" xr:uid="{326A453E-B32F-4D05-BEB4-8B28F495B599}"/>
    <hyperlink ref="G55" r:id="rId122" display="http://wiki2.gamer.com.tw/wiki.php?n=7501%3A%E6%B5%B7%E4%B8%AD%E7%9A%84%E5%BD%A9%E8%99%B9&amp;ss=7501" xr:uid="{E643FC04-4A24-49BA-A141-F4BC7FE5F3F2}"/>
    <hyperlink ref="G54" r:id="rId123" display="http://wiki2.gamer.com.tw/wiki.php?n=7501%3A%E6%8C%91%E9%81%B8%E4%BA%BA%E7%9A%84%E5%AF%B6%E7%9F%B3&amp;ss=7501" xr:uid="{CF9645D9-5421-4C7A-9385-256AD28D0C7D}"/>
    <hyperlink ref="G52" r:id="rId124" display="http://wiki2.gamer.com.tw/wiki.php?n=7501%3A%E8%A1%80%E8%89%B2%E7%9A%84%E5%AF%B6%E7%9F%B3&amp;ss=7501" xr:uid="{FD64A292-F152-475C-A5A0-3293BE3DC403}"/>
    <hyperlink ref="G50" r:id="rId125" display="http://wiki2.gamer.com.tw/wiki.php?n=7501%3A%E5%A5%B3%E7%8E%8B%E4%B9%8B%E5%BF%83&amp;ss=7501" xr:uid="{F32B8A24-7993-4872-8DDB-A2DFAB7D133A}"/>
    <hyperlink ref="G57" r:id="rId126" xr:uid="{D32148CF-F232-4A77-906A-98848F13CB83}"/>
    <hyperlink ref="G56" r:id="rId127" xr:uid="{FC824324-0C1F-4867-BEC6-EAECC83B5152}"/>
    <hyperlink ref="G49" r:id="rId128" display="http://wiki2.gamer.com.tw/wiki.php?n=7501:%E9%9A%B1%E8%97%8F%E7%9A%84%E8%B2%A1%E5%AF%B6" xr:uid="{53DE48AB-09EB-4AEA-9987-7E09B44EE09D}"/>
    <hyperlink ref="G61" r:id="rId129" display="http://wiki2.gamer.com.tw/wiki.php?n=7501%3A%E8%A3%9D%E7%93%B6%E7%9A%84%E5%9B%9E%E6%86%B6&amp;ss=7501" xr:uid="{C42BB779-EEAB-4F61-808F-967B24DE9442}"/>
    <hyperlink ref="G60" r:id="rId130" display="http://wiki2.gamer.com.tw/wiki.php?n=7501%3A%E7%BE%8E%E6%B4%B2%E8%B1%B9%E7%9A%84%E9%9B%99%E7%9C%BC&amp;ss=7501" xr:uid="{AC3317F1-A257-4E60-B9BF-8268BC57D38E}"/>
    <hyperlink ref="G59" r:id="rId131" display="https://wiki2.gamer.com.tw/wiki.php?n=7501%3A%E6%9C%80%E6%97%A9%E7%9A%84%E8%92%B8%E6%B1%BD%E8%A3%9D%E7%BD%AE&amp;ss=7501" xr:uid="{6ECF875E-146A-4893-8024-6813FE2B8139}"/>
    <hyperlink ref="G63" r:id="rId132" display="http://wiki2.gamer.com.tw/wiki.php?n=7501%3A%E6%9C%80%E4%B8%8A%E7%AD%89%E7%9A%84%E9%BB%91%E7%8F%8D%E7%8F%A0&amp;ss=7501" xr:uid="{5A4F91C4-2988-492E-BF8B-D8612433B6E2}"/>
    <hyperlink ref="G66" r:id="rId133" display="http://wiki2.gamer.com.tw/wiki.php?n=7501%3A%E4%B9%85%E9%81%A0%E7%9A%84%E7%B4%84%E5%AE%9A&amp;ss=7501" xr:uid="{6B138F3E-D217-42CA-BEDB-B27D97FBB6C0}"/>
    <hyperlink ref="G67" r:id="rId134" xr:uid="{1120BAFD-9B77-4EC9-9824-3AC0B8F9FE0F}"/>
    <hyperlink ref="G68" r:id="rId135" xr:uid="{D89EF122-076D-4766-A20E-6018DFEAB4B2}"/>
    <hyperlink ref="G64" r:id="rId136" display="http://wiki2.gamer.com.tw/wiki.php?n=7501:%E8%8D%89%E5%8E%9F%E5%9C%B0%E5%B8%B6%E7%9A%84%E7%94%9F%E6%B4%BB%E9%81%93%E5%85%B7" xr:uid="{1B9E81BD-7311-45F0-8A32-8491A7411B79}"/>
    <hyperlink ref="G65" r:id="rId137" display="http://wiki2.gamer.com.tw/wiki.php?n=7501:%E5%A4%A7%E5%9C%B0%E7%9A%84%E9%9F%B3%E8%89%B2" xr:uid="{C0017AFB-5D33-4596-84F0-192EA602F3BC}"/>
    <hyperlink ref="G77" r:id="rId138" display="http://wiki2.gamer.com.tw/wiki.php?n=7501%3A%E8%AB%8B%E7%B5%A6%E6%88%91%E7%81%AB%E7%84%B0&amp;ss=7501" xr:uid="{3B41D973-EE9D-4C03-820A-95C91A78F2BA}"/>
    <hyperlink ref="G76" r:id="rId139" display="http://wiki2.gamer.com.tw/wiki.php?n=7501%3A%E7%B8%BD%E6%98%AF%E4%BA%8C%E4%BA%BA&amp;ss=7501" xr:uid="{B9B5F324-6B08-4C72-96D5-FDB63BEA0288}"/>
    <hyperlink ref="G73" r:id="rId140" display="http://wiki2.gamer.com.tw/wiki.php?n=7501%3A%E5%B1%85%E4%BD%8F%E6%96%BC%E6%96%B0%E5%B9%BE%E5%85%A7%E4%BA%9E%E7%9A%84%E4%BA%BA%E5%80%91&amp;ss=7501" xr:uid="{85707757-5BF0-4045-88BE-E680E7BCF800}"/>
    <hyperlink ref="G72" r:id="rId141" display="http://wiki2.gamer.com.tw/wiki.php?n=7501%3A%E5%90%84%E6%9C%89%E8%87%AA%E8%B1%AA&amp;ss=7501" xr:uid="{414BB39C-8C1B-4B16-8FB8-96B6D6AF5C4A}"/>
    <hyperlink ref="G70" r:id="rId142" display="http://wiki2.gamer.com.tw/wiki.php?n=7501%3A%E9%B3%A5%E5%92%8C%E5%A4%AA%E9%99%BD%E7%9A%84%E5%AF%B6%E7%8E%89&amp;ss=7501" xr:uid="{A4AB63B1-19C1-4724-B715-5E8E95699712}"/>
    <hyperlink ref="G75" r:id="rId143" xr:uid="{16CA2BDC-1262-4FA2-A263-6AF40B810BF0}"/>
    <hyperlink ref="G74" r:id="rId144" xr:uid="{13449376-7394-4171-8832-117846F994D7}"/>
    <hyperlink ref="G71" r:id="rId145" display="https://wiki2.gamer.com.tw/wiki.php?n=7501%3A%E5%85%85%E6%BB%BF%E7%84%A1%E9%99%90%E5%8F%AF%E8%83%BD%E7%9A%84%E4%B8%96%E7%95%8C&amp;ss=7501" xr:uid="{19DD4A25-1FD8-4801-8C5C-1539FAF208DD}"/>
    <hyperlink ref="Q53" r:id="rId146" display="http://wiki2.gamer.com.tw/wiki.php?n=7501:%E6%B7%A1%E6%B0%B4%E5%91%A8%E9%82%8A%E7%9A%84%E5%AE%89%E5%85%A8%E8%AA%BF%E6%9F%A5" xr:uid="{62EF07C8-918F-4E30-A93A-3F5A89EDB539}"/>
    <hyperlink ref="Q52" r:id="rId147" display="http://wiki2.gamer.com.tw/wiki.php?n=7501%3A%E6%9C%AA%E6%9B%BE%E8%A6%8B%E4%B9%8B%E8%97%8D&amp;ss=7501" xr:uid="{DE586DCE-78D4-4A14-BCF8-4EFDE488133B}"/>
    <hyperlink ref="R52" r:id="rId148" location="級別12" display="http://wiki2.gamer.com.tw/wiki.php?n=7501%3A%E8%B2%A1%E5%AF%B6%E9%91%91%E5%AE%9A%E5%9C%B0%E5%9C%96 - 級別12" xr:uid="{30AD197D-F6D6-4319-8044-270BF6F3FBC1}"/>
    <hyperlink ref="R54" r:id="rId149" display="http://wiki2.gamer.com.tw/wiki.php?n=7501%3A%E8%AB%8B%E7%B5%A6%E6%88%91%E7%81%AB%E7%84%B0&amp;ss=7501" xr:uid="{074AFA41-96F1-4C2F-87C3-BEE6C516D015}"/>
    <hyperlink ref="Q54" r:id="rId150" display="http://wiki2.gamer.com.tw/wiki.php?n=7501%3A%E6%B5%B7%E4%B8%AD%E7%9A%84%E5%BD%A9%E8%99%B9&amp;ss=7501" xr:uid="{BE6E3617-D5C2-43A0-AC1A-1E49B5C06B82}"/>
    <hyperlink ref="Q56" r:id="rId151" xr:uid="{4B489558-8115-4CCD-BB3F-D255B3489A08}"/>
    <hyperlink ref="R56" r:id="rId152" xr:uid="{569FB2AF-8515-4B53-B2BC-D6BF9C7D49D2}"/>
    <hyperlink ref="Q59" r:id="rId153" display="https://wiki2.gamer.com.tw/wiki.php?n=7501%3A%E7%A0%94%E7%A9%B6%E8%92%B8%E6%B1%BD%E8%A3%9D%E7%BD%AE%E7%9A%84%E9%96%8B%E7%AB%AF&amp;ss=7501" xr:uid="{91414FBE-A0C4-4DCB-8037-DAE68C5D86E6}"/>
    <hyperlink ref="R61" r:id="rId154" display="http://wiki2.gamer.com.tw/wiki.php?n=7501%3A%E5%88%97%E6%96%AF%E5%8A%A0%E7%89%B9%E9%AD%AF&amp;ss=7501" xr:uid="{0343D6A6-9319-4105-87A1-7FD6DE148403}"/>
    <hyperlink ref="Q61" r:id="rId155" xr:uid="{4D1906EF-7B01-40F8-9B80-91AF12617E60}"/>
    <hyperlink ref="Q66" r:id="rId156" display="http://wiki2.gamer.com.tw/wiki.php?n=7501%3A%E8%A3%9D%E7%93%B6%E7%9A%84%E5%9B%9E%E6%86%B6&amp;ss=7501" xr:uid="{57E0933D-1157-4984-8F40-AAA607063D88}"/>
    <hyperlink ref="R66" r:id="rId157" display="http://wiki2.gamer.com.tw/wiki.php?n=7501%3A%E5%88%97%E6%96%AF%E5%8A%A0%E7%89%B9%E9%AD%AF&amp;ss=7501" xr:uid="{074FDD62-0540-4891-87DC-2C6EFF83A92F}"/>
    <hyperlink ref="S66" r:id="rId158" xr:uid="{DE573477-9977-44F1-A4D1-5B4CC122FB72}"/>
    <hyperlink ref="Q65" r:id="rId159" xr:uid="{07DD0197-CE38-4FE5-99DC-6F6D09BEC7F2}"/>
    <hyperlink ref="Q64" r:id="rId160" display="http://wiki2.gamer.com.tw/wiki.php?n=7501:%E5%9C%A8%E8%8D%89%E5%8E%9F%E5%9C%B0%E5%B8%B6%E7%94%9F%E6%B4%BB" xr:uid="{457CF087-F030-4AAE-9968-64E10A2923C7}"/>
    <hyperlink ref="Q68" r:id="rId161" xr:uid="{BB1EB77C-C6EF-457C-8961-618ACDAE4369}"/>
    <hyperlink ref="Q71" r:id="rId162" display="https://wiki2.gamer.com.tw/wiki.php?n=7501%3A%E5%BE%97%E7%9F%A5%E7%9A%84%E8%B3%87%E6%A0%BC%E8%88%87%E5%BF%83%E7%90%86%E6%BA%96%E5%82%99&amp;ss=7501" xr:uid="{16D8D123-9129-4D20-8212-417AB9FDB604}"/>
    <hyperlink ref="Q72" r:id="rId163" display="http://wiki2.gamer.com.tw/wiki.php?n=7501%3A%E5%B1%85%E4%BD%8F%E6%96%BC%E6%96%B0%E5%B9%BE%E5%85%A7%E4%BA%9E%E7%9A%84%E4%BA%BA%E5%80%91&amp;ss=7501" xr:uid="{646EB54A-1373-4176-AA13-5107D4269A6D}"/>
    <hyperlink ref="R72" r:id="rId164" location="級別7" display="http://wiki2.gamer.com.tw/wiki.php?n=7501%3A%E8%B2%A1%E5%AF%B6%E9%91%91%E5%AE%9A%E5%9C%B0%E5%9C%96 - 級別7" xr:uid="{5F0D4607-342A-45EA-88D5-3B3D6A257DD2}"/>
    <hyperlink ref="Q76" r:id="rId165" display="http://wiki2.gamer.com.tw/wiki.php?n=7501%3A%E5%A5%B3%E7%A5%9E%E4%B9%8B%E9%AD%82&amp;ss=7501" xr:uid="{8DAC234D-F22F-4933-A90D-FA62E4DEC8C7}"/>
    <hyperlink ref="Q77" r:id="rId166" display="http://wiki2.gamer.com.tw/wiki.php?n=7501%3A%E5%BE%A9%E4%BB%87%E4%B9%8B%E5%AE%B4&amp;ss=7501" xr:uid="{32FFA1FA-F97F-4051-AD98-C5959EEA175A}"/>
    <hyperlink ref="Q75" r:id="rId167" xr:uid="{3B2E971F-1E64-46F5-8F06-B9033694995F}"/>
    <hyperlink ref="G81" r:id="rId168" display="http://wiki2.gamer.com.tw/wiki.php?n=7501:%E9%97%9C%E6%96%BC%E9%84%AD%E6%88%90%E5%8A%9F%E7%9A%84%E5%86%8D%E6%AC%A1%E8%AA%BF%E6%9F%A5" xr:uid="{E128E176-5400-4B1F-9521-A5658623656D}"/>
    <hyperlink ref="G78" r:id="rId169" display="http://wiki2.gamer.com.tw/wiki.php?n=7501%3A%E6%9C%AA%E6%9B%BE%E8%A6%8B%E4%B9%8B%E8%97%8D&amp;ss=7501" xr:uid="{1989D5C0-FC96-4249-8879-9713BE4F68BD}"/>
    <hyperlink ref="G79" r:id="rId170" xr:uid="{654D94BC-D203-4BDC-A0CD-DB67E2C41C4A}"/>
    <hyperlink ref="G80" r:id="rId171" xr:uid="{86DB4001-CDEA-432B-9695-1CCA2C67A56F}"/>
    <hyperlink ref="Q57" r:id="rId172" display="http://wiki2.gamer.com.tw/wiki.php?n=7501:%E9%97%9C%E6%96%BC%E9%84%AD%E6%88%90%E5%8A%9F%E7%9A%84%E5%86%8D%E6%AC%A1%E8%AA%BF%E6%9F%A5" xr:uid="{C66C267F-1417-4314-92E7-AB4A75876AF8}"/>
    <hyperlink ref="G92" r:id="rId173" display="http://wiki2.gamer.com.tw/wiki.php?n=7501:%E8%87%B3%E7%8E%8B%E5%AE%A4%E4%B9%8B%E5%A2%93%E7%9A%84%E7%B7%9A%E7%B4%A2" xr:uid="{3C6C6004-EE94-46EC-9D14-849A2218FAFF}"/>
    <hyperlink ref="G93" r:id="rId174" xr:uid="{BDD480CB-CC09-4B78-BB09-75C30C455D7F}"/>
    <hyperlink ref="G85" r:id="rId175" xr:uid="{A34EEBB8-1737-46CC-8FD2-B8A2D701D5C2}"/>
    <hyperlink ref="G84" r:id="rId176" xr:uid="{BE637C0F-EDEA-4E2D-AF5F-049E5F49797A}"/>
    <hyperlink ref="G87" r:id="rId177" xr:uid="{06090678-CE8D-44C1-9640-790F5C704964}"/>
    <hyperlink ref="G88" r:id="rId178" xr:uid="{F6BFB100-F369-4AF9-BBC9-EFD0878AB928}"/>
    <hyperlink ref="G83" r:id="rId179" xr:uid="{980CC54F-9085-4742-965F-9F3DD322CC52}"/>
    <hyperlink ref="G91" r:id="rId180" xr:uid="{A899CA78-CA31-4AFC-A7F1-87B52015E658}"/>
    <hyperlink ref="G89" r:id="rId181" xr:uid="{98CC2108-60AD-4185-A9F3-D8B29A0A378C}"/>
    <hyperlink ref="G90" r:id="rId182" xr:uid="{CD763B11-25E7-41DE-8186-932385B1AD23}"/>
    <hyperlink ref="G86" r:id="rId183" display="http://wiki2.gamer.com.tw/wiki.php?n=7501:%E4%BF%84%E7%BE%85%E6%96%AF%E7%9A%84%E5%82%B3%E7%B5%B1%E6%A8%82%E5%99%A8" xr:uid="{75CD393F-7D0F-427A-97D0-BD3F9D7FB3D7}"/>
    <hyperlink ref="G97" r:id="rId184" display="http://wiki2.gamer.com.tw/wiki.php?n=7501%3A%E5%A4%A9%E5%A5%B3%E4%B9%8B%E8%88%9E&amp;ss=7501" xr:uid="{561710CA-12EF-4D66-AD2C-2764F9253AE8}"/>
    <hyperlink ref="G101" r:id="rId185" xr:uid="{9739919E-3E5C-40A6-9350-867D8F6CD6DF}"/>
    <hyperlink ref="G99" r:id="rId186" display="http://wiki2.gamer.com.tw/wiki.php?n=7501%3A%E8%AC%8E%E6%A8%A3%E7%9A%84%E6%96%87%E6%9B%B8&amp;ss=7501" xr:uid="{0412EF68-1E31-43CC-AD30-7CBA1584B10C}"/>
    <hyperlink ref="G100" r:id="rId187" display="生自毒蛇的衣服" xr:uid="{0BF73424-1E64-480A-AE15-91838A44E85A}"/>
    <hyperlink ref="G102" r:id="rId188" xr:uid="{D3C05AF7-B2A4-4BC6-912C-E78C78BAEC74}"/>
    <hyperlink ref="G103" r:id="rId189" display="https://wiki2.gamer.com.tw/wiki.php?n=7501%3A%E6%98%94%E6%97%A5%E7%9A%84%E8%82%A5%E7%9A%82%E8%A3%BD%E4%BD%9C&amp;ss=7501" xr:uid="{762B64BF-D948-4CAF-944E-DF4D7B935A1E}"/>
    <hyperlink ref="G106" r:id="rId190" display="http://wiki2.gamer.com.tw/wiki.php?n=7501%3A%E8%A7%A3%E6%80%9D%E7%9A%84%E5%AF%B6%E7%9F%B3&amp;ss=7501" xr:uid="{724F8AB4-136A-4F2C-A09F-030B3E7A02CB}"/>
    <hyperlink ref="G105" r:id="rId191" xr:uid="{5C9D2581-BDF9-4A34-BCB3-0360ADDBA8B3}"/>
    <hyperlink ref="G107" r:id="rId192" display="遺(隱)：樂山大佛中層" xr:uid="{DBE1C15C-8A46-438B-A65C-8867C647D977}"/>
    <hyperlink ref="Q78" r:id="rId193" display="http://wiki2.gamer.com.tw/wiki.php?n=7501%3A%E6%B0%B8%E4%B8%8D%E5%87%8B%E8%AC%9D%E7%9A%84%E8%8A%B1&amp;ss=7501" xr:uid="{632A2570-7CFE-40D6-8B99-6B54782E788F}"/>
    <hyperlink ref="R78" r:id="rId194" location="級別11" display="http://wiki2.gamer.com.tw/wiki.php?n=7501%3A%E8%B2%A1%E5%AF%B6%E9%91%91%E5%AE%9A%E5%9C%B0%E5%9C%96 - 級別11" xr:uid="{D6F811E8-9F69-4A56-8FA4-6B297850938C}"/>
    <hyperlink ref="Q81" r:id="rId195" display="http://wiki2.gamer.com.tw/wiki.php?n=7501:%E6%86%B6%E8%B5%B7%E4%B9%8B%E4%B8%80%E8%A8%80" xr:uid="{E7448423-52AB-4C00-981A-9E7216294F5A}"/>
    <hyperlink ref="Q84" r:id="rId196" xr:uid="{A0321A13-1F6A-4C12-83C1-7D92918F5ADD}"/>
    <hyperlink ref="Q83" r:id="rId197" xr:uid="{2CD82DF8-2A9E-4D73-AC8D-0FBCDCA86824}"/>
    <hyperlink ref="Q92" r:id="rId198" display="http://wiki2.gamer.com.tw/wiki.php?n=7501:%E4%BD%8D%E6%96%BC%E5%9F%8E%E5%B8%82%E6%B7%B1%E8%99%95%E4%B9%8B%E7%89%A9" xr:uid="{F8389908-AB04-43B0-95AD-CE0F2E3A2D36}"/>
    <hyperlink ref="Q87" r:id="rId199" display="http://wiki2.gamer.com.tw/wiki.php?n=7501:%E9%A6%99%E7%9A%84%E5%8E%9F%E6%96%99" xr:uid="{3941819E-465B-44A0-977B-0EAB7C38205E}"/>
    <hyperlink ref="R87" r:id="rId200" display="http://wiki2.gamer.com.tw/wiki.php?n=7501%3A%E7%94%A2%E9%A6%99%E6%96%99%E7%9A%84%E8%B2%93&amp;ss=7501" xr:uid="{559A31E0-9251-4290-88CD-6908FCADA4F5}"/>
    <hyperlink ref="Q88" r:id="rId201" xr:uid="{A8EE1CD5-CA43-49F2-A8D0-20F97C445417}"/>
    <hyperlink ref="Q91" r:id="rId202" display="http://wiki2.gamer.com.tw/wiki.php?n=7501:%E5%B0%8D%E8%A9%B1%E7%9A%84%E9%9F%B3%E8%89%B2" xr:uid="{0755567D-A7D9-49F3-8F5F-C1C5636C7775}"/>
    <hyperlink ref="Q89" r:id="rId203" xr:uid="{06D1527F-726A-4295-9178-5983E1DC447F}"/>
    <hyperlink ref="Q90" r:id="rId204" display="大國的議論" xr:uid="{3BAA11DB-654A-4457-A36C-5EB351088C32}"/>
    <hyperlink ref="Q97" r:id="rId205" display="http://wiki2.gamer.com.tw/wiki.php?n=7501%3A%E6%82%A0%E4%B9%85%E7%9A%84%E5%BE%AE%E7%AC%91" xr:uid="{163B1D6B-EE16-46F3-B911-751D64083713}"/>
    <hyperlink ref="R99" r:id="rId206" display="http://wiki2.gamer.com.tw/wiki.php?n=7501%3A%E8%AA%BF%E6%9F%A5%E5%90%89%E8%96%A9%E7%9A%84%E9%87%91%E5%AD%97%E5%A1%94" xr:uid="{2D3D8E80-66E6-43C9-9486-C75D51E5C1AE}"/>
    <hyperlink ref="Q99" r:id="rId207" xr:uid="{DC07EDDB-0AEF-4295-B761-E181DDBDB84C}"/>
    <hyperlink ref="Q101" r:id="rId208" xr:uid="{DF28C6BF-BDBA-4CE9-8093-54CBCA0DC466}"/>
    <hyperlink ref="Q100" r:id="rId209" display="http://wiki2.gamer.com.tw/wiki.php?n=7501:%E5%B1%B1%E4%B8%AD%E7%9A%84%E5%8D%B1%E9%9A%AA%E7%94%9F%E7%89%A9" xr:uid="{A354CCF6-90BC-4D70-BBA9-0034A5A150D3}"/>
    <hyperlink ref="Q103" r:id="rId210" display="https://wiki2.gamer.com.tw/wiki.php?n=7501%3A%E8%B2%B4%E5%A9%A6%E4%BA%BA%E7%9A%84%E9%A6%99%E7%9A%82&amp;ss=7501" xr:uid="{7D187D49-99B2-4010-B687-92C02FD6F59A}"/>
    <hyperlink ref="Q105" r:id="rId211" display="http://wiki2.gamer.com.tw/wiki.php?n=7501%3A%E4%BD%86%E4%B8%81%E7%9A%84%E9%95%B7%E7%AF%87%E6%95%98%E4%BA%8B%E8%A9%A9&amp;ss=7501" xr:uid="{E83151BE-E918-4E48-A9EA-E6D301C3E76B}"/>
    <hyperlink ref="G108" r:id="rId212" display="http://wiki2.gamer.com.tw/wiki.php?n=7501%3A%E5%B7%A8%E5%A4%A7%E7%9A%84%E8%B2%A8%E5%B9%A3&amp;ss=7501" xr:uid="{21D84E05-899F-4BCB-BDF8-771B1E95EC0F}"/>
    <hyperlink ref="G111" r:id="rId213" display="http://wiki2.gamer.com.tw/wiki.php?n=7501%3A%E6%83%91%E4%BA%BA%E7%9A%84%E8%B1%8E%E7%90%B4&amp;ss=7501" xr:uid="{F7E36121-0B45-471C-9E53-802C2034BDC3}"/>
    <hyperlink ref="G114" r:id="rId214" xr:uid="{97F49FD9-8C10-4429-9FB7-4C2FE7C2CD22}"/>
    <hyperlink ref="G112" r:id="rId215" xr:uid="{C842968B-9EE2-4359-9F71-8101ED711316}"/>
    <hyperlink ref="G117" r:id="rId216" xr:uid="{472C0A65-B69A-4792-8828-8A68471485D0}"/>
    <hyperlink ref="G118" r:id="rId217" xr:uid="{EE2560C3-426E-4EA2-B3C6-4AF520C4C855}"/>
    <hyperlink ref="G119" r:id="rId218" xr:uid="{A8C996CB-C7BB-4F0F-9889-8DC2A89F2961}"/>
    <hyperlink ref="G120" r:id="rId219" xr:uid="{74035958-6C6B-41FC-A3BF-0B0DF74951E6}"/>
    <hyperlink ref="G116" r:id="rId220" display="http://wiki2.gamer.com.tw/wiki.php?n=7501:%E6%B5%B7%E6%B4%8B%E5%86%92%E9%9A%AA%E7%89%A9%E8%AA%9E%E7%9A%84%E9%A1%8C%E6%9D%90" xr:uid="{FD005A3C-A354-4B9B-8870-9399356B753B}"/>
    <hyperlink ref="G121" r:id="rId221" display="https://wiki2.gamer.com.tw/wiki.php?n=7501%3A%E5%8F%A4%E5%9F%83%E5%8F%8A%E7%9A%84%E5%AF%B6%E7%9F%B3&amp;ss=7501" xr:uid="{2EDE0100-13D4-42F7-BE7C-2FAA58EF0F1D}"/>
    <hyperlink ref="G115" r:id="rId222" display="https://wiki2.gamer.com.tw/wiki.php?n=7501%3A%E7%A5%9E%E8%A9%B1%E4%B8%AD%E7%9A%84%E7%8B%A9%E7%8D%B5&amp;ss=7501" xr:uid="{8E3769E7-DAC3-49B6-A2FC-0FF14A669AE0}"/>
    <hyperlink ref="G125" r:id="rId223" display="http://wiki2.gamer.com.tw/wiki.php?n=7501:%E8%98%AD%E5%B6%BC%E7%9A%84%E6%80%AA%E8%88%B9" xr:uid="{DB1604B8-6A10-4465-BE59-BF5FD5CB0BCF}"/>
    <hyperlink ref="G124" r:id="rId224" xr:uid="{EAA14E8A-E158-4847-A5A0-B7B63ADB7303}"/>
    <hyperlink ref="G123" r:id="rId225" location="%E8%B2%A1%E5%AF%B6%E9%91%91%E5%AE%9A%E6%9B%B8%E5%BA%AB" display="圖：某小鎮的貨幣的地圖(財寶5)" xr:uid="{B95F67E0-4D8E-4723-917D-3E4E3C70E84C}"/>
    <hyperlink ref="G130" r:id="rId226" display="http://wiki2.gamer.com.tw/wiki.php?n=7501%3A%E4%B8%8D%E5%8F%AF%E6%80%9D%E8%AD%B0%E7%9A%84%E5%90%B9%E5%A5%8F%E6%B3%95&amp;ss=7501" xr:uid="{E5758982-C07D-4B44-A6FB-9D0C8E2ECFC9}"/>
    <hyperlink ref="G127" r:id="rId227" display="http://wiki2.gamer.com.tw/wiki.php?n=7501%3A%E4%BC%8A%E6%96%AF%E8%98%AD%E7%9A%84%E8%8B%B1%E9%9B%84&amp;ss=7501" xr:uid="{E2E92A21-03D9-4349-AA76-B58D8E520786}"/>
    <hyperlink ref="G132" r:id="rId228" xr:uid="{06A6C24F-0F2E-49B3-9622-A69798AA6D32}"/>
    <hyperlink ref="G128" r:id="rId229" xr:uid="{B713F034-EB4A-47A3-AA6E-509FAA1AC385}"/>
    <hyperlink ref="G131" r:id="rId230" xr:uid="{F077B59D-D09B-4F89-9C85-411AC68BBD43}"/>
    <hyperlink ref="G129" r:id="rId231" xr:uid="{1CA53CCE-F4AB-4ED9-A6C3-CBDFB4FED4F4}"/>
    <hyperlink ref="G137" r:id="rId232" display="http://wiki2.gamer.com.tw/wiki.php?n=7501%3A%E5%BA%AB%E7%88%BE%E7%89%B9%E6%96%AF%E5%B8%B6%E5%9C%A8%E8%BA%AB%E9%82%8A%E7%9A%84%E5%A7%91%E5%A8%98&amp;ss=7501" xr:uid="{5AD814F1-834F-4C7D-8332-8A44522B3E30}"/>
    <hyperlink ref="G135" r:id="rId233" display="http://wiki2.gamer.com.tw/wiki.php?n=7501%3A%E7%89%B9%E6%AE%8A%E7%9A%84%E6%89%93%E6%93%8A%E6%A8%82%E5%99%A8&amp;ss=7501" xr:uid="{880F2020-CD4D-4C61-A1E7-476980D800CA}"/>
    <hyperlink ref="G134" r:id="rId234" display="http://wiki2.gamer.com.tw/wiki.php?n=7501%3A%E6%B7%B1%E7%B6%A0%E4%B9%8B%E5%88%83&amp;ss=7501" xr:uid="{9276C317-1FB4-4D00-B909-2657A3F1ED0A}"/>
    <hyperlink ref="G136" r:id="rId235" xr:uid="{BE834D90-7152-4357-B4E2-6119AB56318C}"/>
    <hyperlink ref="Q112" r:id="rId236" display="http://wiki2.gamer.com.tw/wiki.php?n=7501%3A%E6%83%91%E4%BA%BA%E7%9A%84%E8%B1%8E%E7%90%B4&amp;ss=7501" xr:uid="{DFA97C92-055B-4652-9C1C-3BF55951E463}"/>
    <hyperlink ref="Q113" r:id="rId237" xr:uid="{97EB6FC9-5E80-4407-95A3-923AB34C8D1C}"/>
    <hyperlink ref="Q115" r:id="rId238" display="http://wiki2.gamer.com.tw/wiki.php?n=7501%3A%E6%9C%88%E4%BA%AE%E5%A5%B3%E7%A5%9E%E5%83%8F&amp;ss=7501" xr:uid="{5AEA5EA0-96C5-482C-870E-C5816A07CBC3}"/>
    <hyperlink ref="R115" r:id="rId239" location="級別1" display="http://wiki2.gamer.com.tw/wiki.php?n=7501%3A%E7%94%9F%E7%89%A9%E5%AD%B8%E5%9C%B0%E5%9C%96 - 級別1" xr:uid="{914070B5-24FA-4303-87B4-B89691C12636}"/>
    <hyperlink ref="Q119" r:id="rId240" xr:uid="{18AD5F5C-43AB-4381-800A-08FA16B85F06}"/>
    <hyperlink ref="Q120" r:id="rId241" display="http://wiki2.gamer.com.tw/wiki.php?n=7501%3A%E4%BC%8A%E6%96%AF%E8%98%AD%E7%9A%84%E8%8B%B1%E9%9B%84&amp;ss=7501" xr:uid="{C80EB149-987F-4BB6-8FD6-5E7A7BF3937C}"/>
    <hyperlink ref="R120" r:id="rId242" display="http://wiki2.gamer.com.tw/wiki.php?n=7501%3A%E9%96%8B%E6%8B%93%E5%BE%B7%E6%84%8F%E5%BF%97%E7%9A%84%E9%A8%8E%E5%A3%AB%E5%9C%98&amp;ss=7501" xr:uid="{1FDA285C-A670-487C-8F94-FD715EFFC0AB}"/>
    <hyperlink ref="R121" r:id="rId243" display="http://wiki2.gamer.com.tw/wiki.php?n=7501%3A%E6%B0%B8%E9%81%A0%E7%9A%84%E7%9F%A2%E8%BB%8A%E8%8F%8A&amp;ss=7501" xr:uid="{9E67A470-94C2-44DE-BE96-30673F446621}"/>
    <hyperlink ref="Q121" r:id="rId244" display="http://wiki2.gamer.com.tw/wiki.php?n=7501%3A%E5%A4%A7%E6%B2%99%E6%BC%A0&amp;ss=7501" xr:uid="{826F6A51-54DC-4DFA-8410-55EFA5CE16FE}"/>
    <hyperlink ref="Q125" r:id="rId245" display="http://wiki2.gamer.com.tw/wiki.php?n=7501:%E5%B3%B6%E5%B6%BC%E7%9A%84%E7%B7%9A%E7%B4%A2%E6%94%B6%E9%9B%86" xr:uid="{4E8F5E6E-5E5D-4CFD-B18E-65ABAB397441}"/>
    <hyperlink ref="Q124" r:id="rId246" display="http://wiki2.gamer.com.tw/wiki.php?n=7501%3A%E5%A4%A9%E5%A5%B3%E4%B9%8B%E8%88%9E&amp;ss=7501" xr:uid="{E0BD4DE0-7867-42F5-81B7-D074CBA7F8A2}"/>
    <hyperlink ref="R124" r:id="rId247" display="http://wiki2.gamer.com.tw/wiki.php?n=7501%3A%E8%8B%B1%E5%82%91%E7%9A%84%E7%9A%87%E5%A6%83&amp;ss=7501" xr:uid="{DFBDFF6F-09BA-40E0-9C1F-9469AD9D9059}"/>
    <hyperlink ref="Q128" r:id="rId248" xr:uid="{54AD3F13-D3EF-4F0B-A381-A7B2E52F8B41}"/>
    <hyperlink ref="Q132" r:id="rId249" xr:uid="{74A59FEB-F558-4E33-A1AF-FA64D60D9138}"/>
    <hyperlink ref="Q131" r:id="rId250" display="http://wiki2.gamer.com.tw/wiki.php?n=7501%3A%E6%83%91%E4%BA%BA%E7%9A%84%E8%B1%8E%E7%90%B4&amp;ss=7501" xr:uid="{4BE5916F-88AF-4A87-A202-582EA158B86D}"/>
    <hyperlink ref="Q129" r:id="rId251" display="http://wiki2.gamer.com.tw/wiki.php?n=7501:%E7%83%8F%E7%88%BE%E7%9A%84%E6%A6%AE%E8%8F%AF" xr:uid="{F210C992-13D0-4055-96C5-EBC5EC0A8238}"/>
    <hyperlink ref="Q136" r:id="rId252" location="%E8%B2%A1%E5%AF%B6%E9%91%91%E5%AE%9A%E6%9B%B8%E5%BA%AB" display="圖：故事集的地圖(財寶7)" xr:uid="{0E710161-F6D4-4DA8-BA9E-F2C746FD8E7B}"/>
    <hyperlink ref="Q137" r:id="rId253" display="http://wiki2.gamer.com.tw/wiki.php?n=7501%3A%E5%BE%81%E6%9C%8D%E8%80%85%E2%80%A7%E5%BA%AB%E7%88%BE%E7%89%B9%E6%96%AF&amp;ss=7501" xr:uid="{4773A773-C993-4732-A372-C005C827ABB7}"/>
    <hyperlink ref="G141" r:id="rId254" display="http://wiki2.gamer.com.tw/wiki.php?n=7501%3A%E8%B2%AC%E4%BB%BB%E8%88%87%E9%81%B8%E6%93%87&amp;ss=7501" xr:uid="{278580CD-A5D7-438C-AE90-5D5B9BA01CE5}"/>
    <hyperlink ref="G140" r:id="rId255" xr:uid="{C56D7751-5906-45DC-8DA4-79FC590EDBBD}"/>
    <hyperlink ref="G139" r:id="rId256" xr:uid="{9C098751-21C3-450B-A5CA-1AB2CFD58D78}"/>
    <hyperlink ref="G142" r:id="rId257" display="遺(隱)：宋山里遺跡群深層" xr:uid="{9C8DC881-3CB9-4A19-9EE3-0F0A11AEE2FD}"/>
    <hyperlink ref="G138" r:id="rId258" xr:uid="{7F039E5F-81C7-4F51-BB36-EDAE172A6550}"/>
    <hyperlink ref="G146" r:id="rId259" location="級別12" display="http://wiki2.gamer.com.tw/wiki.php?n=7501%3A%E8%B2%A1%E5%AF%B6%E9%91%91%E5%AE%9A%E5%9C%B0%E5%9C%96 - 級別12" xr:uid="{F4973BA4-9BF6-4C60-A1F9-06C270A18D1E}"/>
    <hyperlink ref="G147" r:id="rId260" location="級別12" display="http://wiki2.gamer.com.tw/wiki.php?n=7501%3A%E8%B2%A1%E5%AF%B6%E9%91%91%E5%AE%9A%E5%9C%B0%E5%9C%96 - 級別12" xr:uid="{5577F3F4-01A0-4323-867D-DF4EB05D5CBF}"/>
    <hyperlink ref="G145" r:id="rId261" location="級別12" display="http://wiki2.gamer.com.tw/wiki.php?n=7501%3A%E8%B2%A1%E5%AF%B6%E9%91%91%E5%AE%9A%E5%9C%B0%E5%9C%96 - 級別12" xr:uid="{3B52A132-91F8-45F3-AD68-04E38E3FFE77}"/>
    <hyperlink ref="G144" r:id="rId262" location="級別13" display="http://wiki2.gamer.com.tw/wiki.php?n=7501%3A%E8%B2%A1%E5%AF%B6%E9%91%91%E5%AE%9A%E5%9C%B0%E5%9C%96 - 級別13" xr:uid="{051ED279-0E86-47E4-8603-A7CF90D1DBBB}"/>
    <hyperlink ref="G149" r:id="rId263" xr:uid="{E22F520C-B2A2-4BAE-B801-5A64E4DA83BC}"/>
    <hyperlink ref="G148" r:id="rId264" display="http://wiki2.gamer.com.tw/wiki.php?n=7501:%E5%85%B6%E4%BB%96%E7%9A%84%E5%8E%9F%E5%A7%8B%E7%B7%A8%E5%B9%B4%E5%8F%B2" xr:uid="{4703BA68-DB03-465B-9EEB-F8F6A59A5F00}"/>
    <hyperlink ref="G154" r:id="rId265" display="http://wiki2.gamer.com.tw/wiki.php?n=7501%3A%E5%84%80%E5%BC%8F%E7%9A%84%E8%B1%A1%E5%BE%B5&amp;ss=7501" xr:uid="{B0A3DF8E-49D4-4DC5-9C01-319845E46B6A}"/>
    <hyperlink ref="G151" r:id="rId266" display="http://wiki2.gamer.com.tw/wiki.php?n=7501%3A%E5%8C%97%E6%A5%B5%E5%85%89%E7%9A%84%E9%9B%A8%E6%BB%B4&amp;ss=7501" xr:uid="{76FBC32D-281F-4278-B97B-C6D11A273E2B}"/>
    <hyperlink ref="G155" r:id="rId267" location="級別11" display="http://wiki2.gamer.com.tw/wiki.php?n=7501%3A%E8%B2%A1%E5%AF%B6%E9%91%91%E5%AE%9A%E5%9C%B0%E5%9C%96 - 級別11" xr:uid="{02E1E5A5-1F28-4C91-BC10-7B3643A16515}"/>
    <hyperlink ref="G152" r:id="rId268" xr:uid="{41FF41EE-B1DA-42EA-842E-09B78C9F493C}"/>
    <hyperlink ref="G153" r:id="rId269" xr:uid="{E7AEA84C-1275-4E47-9055-B20681EA0F50}"/>
    <hyperlink ref="G156" r:id="rId270" display="遺(隱)：安土城深層" xr:uid="{1675A6FA-0532-4A3E-84AF-D2AEF7300B63}"/>
    <hyperlink ref="G157" r:id="rId271" display="遺(隱)：安土城深層" xr:uid="{1B5DFA32-14E6-496A-BC02-26A282653F07}"/>
    <hyperlink ref="G160" r:id="rId272" display="http://wiki2.gamer.com.tw/wiki.php?n=7501%3A%E7%8D%85%E5%BF%83%E7%8E%8B%E7%90%86%E6%9F%A5&amp;ss=7501" xr:uid="{B98B6968-AAD9-4602-A85F-F558EF0DA2AE}"/>
    <hyperlink ref="G159" r:id="rId273" display="http://wiki2.gamer.com.tw/wiki.php?n=7501%3A%E8%A2%AB%E9%81%BA%E7%95%99%E4%B8%8B%E7%9A%84%E4%BA%BA%E5%80%91&amp;ss=7501" xr:uid="{8384AB71-B86A-4C6C-9AC0-B0256D62FB7A}"/>
    <hyperlink ref="G166" r:id="rId274" xr:uid="{45749D7A-A3BC-4C5C-8F12-79E18F9B2146}"/>
    <hyperlink ref="G162" r:id="rId275" xr:uid="{CCF0663E-56A3-4A2D-8BA2-B94B50256501}"/>
    <hyperlink ref="G161" r:id="rId276" display="http://wiki2.gamer.com.tw/wiki.php?n=7501:%E8%97%9D%E8%A1%93%E6%80%A7%E7%9A%84%E5%AF%A6%E7%94%A8%E5%93%81" xr:uid="{E816A8D2-2793-4974-871A-2BC50A79D7AF}"/>
    <hyperlink ref="G164" r:id="rId277" display="https://wiki2.gamer.com.tw/wiki.php?n=7501%3A%E5%BE%97%E7%9F%A5%E7%9A%84%E8%B3%87%E6%A0%BC%E8%88%87%E5%BF%83%E7%90%86%E6%BA%96%E5%82%99&amp;ss=7501" xr:uid="{88B09D23-4D04-4B07-A32A-2D8F05FF92A2}"/>
    <hyperlink ref="Q139" r:id="rId278" display="http://wiki2.gamer.com.tw/wiki.php?n=7501%3A%E5%A4%A7%E6%B2%99%E6%BC%A0&amp;ss=7501" xr:uid="{39D627B6-207B-413F-A5D7-2F273C691476}"/>
    <hyperlink ref="Q138" r:id="rId279" display="http://wiki2.gamer.com.tw/wiki.php?n=7501:%E6%8B%89%E7%BE%8E%E8%A5%BF%E6%96%AF%E4%BA%8C%E4%B8%96%E7%9A%84%E7%A5%9E%E6%AE%BF" xr:uid="{253C7996-C6FC-4132-959D-8286F6914A68}"/>
    <hyperlink ref="Q141" r:id="rId280" display="http://wiki2.gamer.com.tw/wiki.php?n=7501%3A%E7%B4%A2%E7%B4%90%E5%8D%A1%E8%96%A9%E5%B8%95&amp;ss=7501" xr:uid="{8B2C8481-48FE-498B-87F7-6F8A487B1B1F}"/>
    <hyperlink ref="Q154" r:id="rId281" display="http://wiki2.gamer.com.tw/wiki.php?n=7501%3A%E5%8F%A4%E4%BB%A3%E7%9A%84%E5%B0%8F%E5%88%80&amp;ss=7501" xr:uid="{83416554-9F68-441A-A07F-03F4C610D4CF}"/>
    <hyperlink ref="Q152" r:id="rId282" xr:uid="{E1190342-5FA0-4138-ABDB-1F834AA00EF1}"/>
    <hyperlink ref="Q153" r:id="rId283" xr:uid="{E3772E66-3D88-408D-AE40-A9FFC48C5273}"/>
    <hyperlink ref="Q159" r:id="rId284" display="http://wiki2.gamer.com.tw/wiki.php?n=7501%3A%E6%9C%AA%E7%AB%9F%E7%9A%84%E5%A4%A2&amp;ss=7501" xr:uid="{75B69AC3-F73D-4AE1-AB51-165DBC13177B}"/>
    <hyperlink ref="Q162" r:id="rId285" xr:uid="{F89EAA1A-8B2C-4F4E-8FA6-8585CB2FFEC1}"/>
    <hyperlink ref="Q165" r:id="rId286" display="http://wiki2.gamer.com.tw/wiki.php?n=7501:%E6%8E%A2%E5%B0%8B%E7%B4%85%E6%AF%9B%E5%9F%8E%E7%9A%84%E6%8E%A2%E9%9A%AA%E5%AE%B6" xr:uid="{743FDF59-F4FF-44AB-861E-436E4C8F098C}"/>
    <hyperlink ref="Q164" r:id="rId287" display="https://wiki2.gamer.com.tw/wiki.php?n=7501%3A%E9%A0%90%E8%A6%8B%E8%80%85%E8%88%87%E5%BC%95%E5%B0%8E%E8%80%85&amp;ss=7501" xr:uid="{05014F1F-A948-4A4B-8944-8D546BC94663}"/>
    <hyperlink ref="G170" r:id="rId288" xr:uid="{489DE680-9DFD-46D8-B379-3E771C8CC37F}"/>
    <hyperlink ref="G172" r:id="rId289" display="http://wiki2.gamer.com.tw/wiki.php?n=7501%3A%E5%85%88%E7%8E%8B%E7%B5%B1%E6%B2%BB%E7%9A%84%E8%AD%89%E6%98%8E&amp;ss=7501" xr:uid="{78B8823E-797E-4A0B-9B2A-6F2B158A398D}"/>
    <hyperlink ref="G171" r:id="rId290" display="http://wiki2.gamer.com.tw/wiki.php?n=7501%3A%E7%B4%A2%E7%B4%90%E5%8D%A1%E8%96%A9%E5%B8%95&amp;ss=7501" xr:uid="{100985D2-D597-4F1A-A894-066F85920ABA}"/>
    <hyperlink ref="G168" r:id="rId291" display="http://wiki2.gamer.com.tw/wiki.php?n=7501%3A%E5%B8%B6%E4%BE%86%E5%8E%84%E9%81%8B%E7%9A%84%E8%81%96%E5%96%AC%E6%B2%BB%E5%AF%B6%E7%9F%B3&amp;ss=7501" xr:uid="{6909CC61-0A58-4143-9425-0D86F1708CCA}"/>
    <hyperlink ref="G169" r:id="rId292" xr:uid="{B055C94F-D688-47F8-881A-6E826D905BD5}"/>
    <hyperlink ref="G176" r:id="rId293" display="http://wiki2.gamer.com.tw/wiki.php?n=7501%3A%E5%8F%A4%E4%BB%A3%E7%9A%84%E5%B0%8F%E5%88%80&amp;ss=7501" xr:uid="{A42A12E3-D70F-4E25-AC78-4E0DF418E1CE}"/>
    <hyperlink ref="G175" r:id="rId294" display="http://wiki2.gamer.com.tw/wiki.php?n=7501%3A%E7%BE%8E%E4%BA%BA%E9%AD%9A%E4%B9%8B%E6%B7%9A&amp;ss=7501" xr:uid="{95917996-0AD3-42B1-8AB7-71AA1010EFBC}"/>
    <hyperlink ref="G181" r:id="rId295" display="http://wiki2.gamer.com.tw/wiki.php?n=7501%3A%E6%96%B0%E5%A4%A7%E9%99%B8%E7%9A%84%E7%A5%AD%E7%A5%80%E7%94%A8%E7%AC%9B%E5%AD%90&amp;ss=7501" xr:uid="{87A7E861-A9DA-4FEB-A911-CF92CD1566D1}"/>
    <hyperlink ref="G180" r:id="rId296" xr:uid="{F848E808-7F31-4985-94AE-C47C62D5C8F9}"/>
    <hyperlink ref="G184" r:id="rId297" xr:uid="{B7C16D58-1E4B-4B33-9CD5-F24525268A12}"/>
    <hyperlink ref="G183" r:id="rId298" xr:uid="{2E584DB9-E747-4736-A7A3-8FEC21429F51}"/>
    <hyperlink ref="G179" r:id="rId299" xr:uid="{7266210B-2098-49A0-92F9-63996C740162}"/>
    <hyperlink ref="G178" r:id="rId300" xr:uid="{66A7FEDF-730D-4045-8C91-FF9BA9E3EF7F}"/>
    <hyperlink ref="G182" r:id="rId301" display="遺(隱)：紅毛城深層" xr:uid="{44261963-EBEC-4A5C-A877-9E1A2F5D17C5}"/>
    <hyperlink ref="G185" r:id="rId302" xr:uid="{F17171BC-3DB7-41B5-984D-A97235D6A2C0}"/>
    <hyperlink ref="G186" r:id="rId303" display="https://wiki2.gamer.com.tw/wiki.php?n=7501%3A%E9%81%A0%E6%96%B9%E7%9A%84%E9%9F%B3%E6%A8%82&amp;ss=7501" xr:uid="{1B595DBF-E39F-4EFD-B309-A1BE280E8337}"/>
    <hyperlink ref="G192" r:id="rId304" display="http://wiki2.gamer.com.tw/wiki.php?n=7501%3A%E9%98%BF%E6%B3%A2%E7%BE%85%E4%B9%8B%E5%86%A0&amp;ss=7501" xr:uid="{C1D3A175-FAAE-42D8-AF6E-FAD6A308CF38}"/>
    <hyperlink ref="G188" r:id="rId305" display="http://wiki2.gamer.com.tw/wiki.php?n=7501%3A%E5%82%B3%E5%9C%8B%E7%9A%84%E5%90%8D%E8%91%97&amp;ss=7501" xr:uid="{D558ED86-0A34-4A7C-BE74-DEFDCD7CC424}"/>
    <hyperlink ref="G190" r:id="rId306" xr:uid="{A644DF0A-4BFC-4BCA-8FC8-02375C2F05E2}"/>
    <hyperlink ref="G191" r:id="rId307" xr:uid="{F78EBA68-945D-4B54-B585-317DF9B8031F}"/>
    <hyperlink ref="G189" r:id="rId308" xr:uid="{3B205A3A-744C-46D5-8E23-A1517A412FF6}"/>
    <hyperlink ref="G194" r:id="rId309" xr:uid="{87BD4963-AB28-40DB-BAAC-5AED288E251F}"/>
    <hyperlink ref="G197" r:id="rId310" location="級別10" display="http://wiki2.gamer.com.tw/wiki.php?n=7501%3A%E8%B2%A1%E5%AF%B6%E9%91%91%E5%AE%9A%E5%9C%B0%E5%9C%96 - 級別10" xr:uid="{562B5BDD-67BD-4AE1-8003-760183FF76E2}"/>
    <hyperlink ref="G196" r:id="rId311" xr:uid="{D008D3D0-E6CC-4DBF-8322-58E3BA35CDB2}"/>
    <hyperlink ref="Q171" r:id="rId312" display="http://wiki2.gamer.com.tw/wiki.php?n=7501%3A%E5%87%B6%E5%85%86%E4%B9%8B%E5%82%B3%E9%81%94%E8%80%85&amp;ss=7501" xr:uid="{235C1F0D-A3A6-4D01-B56E-34254DF73801}"/>
    <hyperlink ref="Q173" r:id="rId313" xr:uid="{33C53D2F-E593-497E-A2F2-DB9E14CF303A}"/>
    <hyperlink ref="Q169" r:id="rId314" xr:uid="{338918BF-AEE7-4EFD-BA59-DF4F4411AEDC}"/>
    <hyperlink ref="Q175" r:id="rId315" display="http://wiki2.gamer.com.tw/wiki.php?n=7501%3A%E5%8A%A0%E5%8B%92%E6%AF%94%E6%B5%B7%E4%BA%BA%E9%AD%9A&amp;ss=7501" xr:uid="{1F78D53D-2248-419A-8BB3-F3896E4AD349}"/>
    <hyperlink ref="Q176" r:id="rId316" display="http://wiki2.gamer.com.tw/wiki.php?n=7501%3A%E8%81%B3%E7%AB%8B%E6%96%BC%E5%AE%89%E5%9C%B0%E6%96%AF%E4%B9%8B%E9%83%BD&amp;ss=7501" xr:uid="{EE753E94-5751-45F7-B385-0F315AF692D3}"/>
    <hyperlink ref="R176" r:id="rId317" display="http://wiki2.gamer.com.tw/wiki.php?n=7501%3A%E9%86%AB%E5%AD%B8%E6%9B%B8%E4%B8%AD%E7%9A%84%E6%9C%80%E9%AB%98%E6%AC%8A%E5%A8%81&amp;ss=7501" xr:uid="{2F1104B7-1215-497F-918B-FDA9568BA0E9}"/>
    <hyperlink ref="Q178" r:id="rId318" location="%E8%B2%A1%E5%AF%B6%E9%91%91%E5%AE%9A%E6%9B%B8%E5%BA%AB" display="圖：東羅馬書籍的地圖(財寶5)" xr:uid="{622C35C1-6FBB-469C-B682-6980C6E38E57}"/>
    <hyperlink ref="Q184" r:id="rId319" xr:uid="{A6570621-1F61-4D59-A8D3-2A92C72CEE31}"/>
    <hyperlink ref="Q183" r:id="rId320" xr:uid="{104F894B-2A37-4710-94AE-05FBECC6510C}"/>
    <hyperlink ref="R183" r:id="rId321" display="http://wiki2.gamer.com.tw/wiki.php?n=7501%3A%E6%9C%89%E5%AE%B3%E7%9A%84%E7%8C%9B%E7%8D%B8&amp;ss=7501" xr:uid="{A04AEFBD-88D8-4AA9-BA46-81D779836422}"/>
    <hyperlink ref="R184" r:id="rId322" display="http://wiki2.gamer.com.tw/wiki.php?n=7501:%E7%9C%9F%E6%AD%A3%E6%89%80%E9%9C%80" xr:uid="{2CF73DA1-8834-4B06-89AB-18EEC66F02DD}"/>
    <hyperlink ref="Q191" r:id="rId323" xr:uid="{77DCA6C6-09DF-4F96-B05B-EE93ECA9A78E}"/>
    <hyperlink ref="Q194" r:id="rId324" xr:uid="{A76C1E76-E233-43D9-8C63-E895BBFE9B7D}"/>
    <hyperlink ref="G199" r:id="rId325" display="http://wiki2.gamer.com.tw/wiki.php?n=7501%3A%E8%8B%B1%E5%82%91%E7%9A%84%E7%9A%87%E5%A6%83&amp;ss=7501" xr:uid="{2C857243-D313-4436-A669-84CF98114B98}"/>
    <hyperlink ref="G200" r:id="rId326" display="http://wiki2.gamer.com.tw/wiki.php?n=7501%3A%E8%A5%BF%E7%BE%85%E9%A6%AC%E5%B8%9D%E5%9C%8B%E5%BE%A9%E6%B4%BB&amp;ss=7501" xr:uid="{3C737F46-B655-489E-9AB4-2917882A3E6E}"/>
    <hyperlink ref="G201" r:id="rId327" xr:uid="{9F88C06D-74E6-44A1-B136-A9351AC86E41}"/>
    <hyperlink ref="G204" r:id="rId328" xr:uid="{B25A2E47-BFD6-41FD-BA34-9D02D7753EF1}"/>
    <hyperlink ref="G205" r:id="rId329" xr:uid="{12C77D12-9C79-4A25-B17B-9CE99602FA59}"/>
    <hyperlink ref="G206" r:id="rId330" location="%E8%B2%A1%E5%AF%B6%E9%91%91%E5%AE%9A%E5%9C%B0%E5%9C%96" xr:uid="{58304A44-EFBB-4FD7-9577-788D091D6131}"/>
    <hyperlink ref="G203" r:id="rId331" location="%E8%B2%A1%E5%AF%B6%E9%91%91%E5%AE%9A%E6%9B%B8%E5%BA%AB" display="圖：加勒比的礦石的地圖(財寶8)" xr:uid="{6EF4FBA1-0C14-4711-B47B-018F9BF2F56F}"/>
    <hyperlink ref="Q199" r:id="rId332" display="http://wiki2.gamer.com.tw/wiki.php?n=7501%3A%E6%9C%AA%E7%AB%9F%E7%9A%84%E5%A4%A2&amp;ss=7501" xr:uid="{38E9C267-A10B-43BC-9BC9-3D51FF6F97BC}"/>
    <hyperlink ref="Q201" r:id="rId333" xr:uid="{0A3D8597-D790-4A53-8718-408A323465D4}"/>
    <hyperlink ref="R201" r:id="rId334" location="%E8%80%83%E5%8F%A4%E5%AD%B8%E6%9B%B8%E5%BA%AB" display="圖：原住民土器的地圖(考古6)" xr:uid="{D7EA44AB-EDD1-4D44-9D07-FAA089931855}"/>
    <hyperlink ref="Q204" r:id="rId335" location="%E8%B2%A1%E5%AF%B6%E9%91%91%E5%AE%9A%E6%9B%B8%E5%BA%AB" display="圖：貴重書籍的地圖(財寶5)" xr:uid="{3AD1B690-75E3-4079-9D3F-7795F11B3227}"/>
    <hyperlink ref="Q210" r:id="rId336" xr:uid="{D9E1CB80-158C-4E21-A420-50CF34157BC3}"/>
    <hyperlink ref="Q211" r:id="rId337" display="http://wiki2.gamer.com.tw/wiki.php?n=7501%3A%E5%8F%A4%E4%BB%A3%E7%BE%8E%E7%B4%A2%E4%B8%8D%E9%81%94%E7%B1%B3%E4%BA%9E%E7%9A%84%E9%83%BD%E5%B8%82&amp;ss=7501" xr:uid="{E0418DE9-6969-4DFA-9BAE-4E9CBB21EEA7}"/>
    <hyperlink ref="Q213" r:id="rId338" xr:uid="{FD34266F-FD08-49EE-9FB2-45090C991E00}"/>
    <hyperlink ref="Q214" r:id="rId339" display="http://wiki2.gamer.com.tw/wiki.php?n=7501%3A%E6%97%A5%E6%BC%B8%E6%AF%80%E6%90%8D%E7%9A%84%E5%90%8D%E7%95%AB&amp;ss=7501" xr:uid="{8B9A9301-CD17-41D3-B00F-5508FC0E1913}"/>
    <hyperlink ref="Q218" r:id="rId340" display="http://wiki2.gamer.com.tw/wiki.php?n=7501:%E9%9C%B8%E6%A5%AD%E4%B9%8B%E9%A4%98%E6%9A%89" xr:uid="{1148E632-A382-4435-B7A9-5D19C8584325}"/>
    <hyperlink ref="Q223" r:id="rId341" location="%E5%A4%A9%E6%96%87%E5%AD%B8%E5%9C%B0%E5%9C%96" display="圖：木星的觀測紀錄(天文學6)" xr:uid="{5B8014B5-9CAF-4856-89BC-F5D312C18F6A}"/>
    <hyperlink ref="Q227" r:id="rId342" location="級別7" display="http://wiki2.gamer.com.tw/wiki.php?n=7501%3A%E7%BE%8E%E8%A1%93%E5%9C%B0%E5%9C%96 - 級別7" xr:uid="{CFF49F70-A801-4C17-954B-FF88581EB930}"/>
    <hyperlink ref="Q228" r:id="rId343" display="http://wiki2.gamer.com.tw/wiki.php?n=7501%3A%E5%B8%B6%E7%BF%BC%E9%A3%9B%E9%BE%8D%E9%AA%A8&amp;ss=7501" xr:uid="{4E433C51-EECB-4389-B4DA-EFD3CADEE89D}"/>
    <hyperlink ref="G209" r:id="rId344" xr:uid="{FC8D4690-A85B-4692-94D6-9E23FD70D14A}"/>
    <hyperlink ref="G211" r:id="rId345" display="http://wiki2.gamer.com.tw/wiki.php?n=7501%3A%E9%A3%9B%E9%BE%8D%E4%B9%8B%E7%89%99&amp;ss=7501" xr:uid="{609A9485-0708-4402-AD0C-FE9785B81C61}"/>
    <hyperlink ref="G210" r:id="rId346" display="http://wiki2.gamer.com.tw/wiki.php?n=7501%3A%E5%85%89%E4%B9%8B%E9%95%B7%E7%AC%9B&amp;ss=7501" xr:uid="{5A8D4756-F6F0-4E95-9E3C-3FFB1BDDA4E3}"/>
    <hyperlink ref="G213" r:id="rId347" xr:uid="{AB6537F1-B25F-45E0-A265-889E5BA6605A}"/>
    <hyperlink ref="G214" r:id="rId348" xr:uid="{6929EFAF-9447-4951-97F6-B68F39CEB051}"/>
    <hyperlink ref="G215" r:id="rId349" display="遺(隱)：紅毛城深層" xr:uid="{DE576B37-8BD4-495E-B2B6-571672B2AC10}"/>
    <hyperlink ref="G212" r:id="rId350" xr:uid="{46FB7703-8011-4AF2-856E-261A071AC0A8}"/>
    <hyperlink ref="G220" r:id="rId351" xr:uid="{CB3A62E5-93FB-4A36-B278-2ABC4A315674}"/>
    <hyperlink ref="G221" r:id="rId352" display="http://wiki2.gamer.com.tw/wiki.php?n=7501%3A%E5%A4%A7%E5%B8%9D%E7%9A%84%E5%9B%9E%E6%86%B6&amp;ss=7501" xr:uid="{F7F744C5-E76B-4D14-B247-5BA7447179FD}"/>
    <hyperlink ref="G219" r:id="rId353" xr:uid="{1069256F-E699-4BB7-AE02-BABEAEAC5778}"/>
    <hyperlink ref="G217" r:id="rId354" location="%E8%B2%A1%E5%AF%B6%E9%91%91%E5%AE%9A%E6%9B%B8%E5%BA%AB" display="某諸侯頭盔的地圖" xr:uid="{061855D0-D31C-474D-9C44-C59E88B2825F}"/>
    <hyperlink ref="G222" r:id="rId355" display="http://wiki2.gamer.com.tw/wiki.php?n=7501:%E5%A4%A7%E6%B4%8B%E6%B4%B2%E7%9A%84%E7%AB%B6%E6%8A%80" xr:uid="{262F2A51-260E-4AF0-8541-123680092C37}"/>
    <hyperlink ref="G223" r:id="rId356" xr:uid="{96BB3F1E-397F-4B2E-8B6E-EA99500A5899}"/>
    <hyperlink ref="G218" r:id="rId357" xr:uid="{2BFF9899-D675-4C6E-8E3F-162F4B479C8E}"/>
    <hyperlink ref="G225" r:id="rId358" xr:uid="{6BE97552-83BC-4CBE-A595-1C07C1A96422}"/>
    <hyperlink ref="G226" r:id="rId359" xr:uid="{51FDF047-AC88-4DD4-81DA-24FE5BE95143}"/>
    <hyperlink ref="G228" r:id="rId360" display="http://wiki2.gamer.com.tw/wiki.php?n=7501%3A%E5%B1%A0%E9%BE%8D%E5%BE%BD%E7%AB%A0&amp;ss=7501" xr:uid="{3245AF50-1219-46EF-93B1-D16ED54E3312}"/>
    <hyperlink ref="G227" r:id="rId361" display="http://wiki2.gamer.com.tw/wiki.php?n=7501%3A%E8%BF%BD%E6%B1%82%E8%81%96%E7%B4%84%E7%BF%B0%E9%A6%96%E7%B4%9A%E7%9A%84%E5%A7%91%E5%A8%98&amp;ss=7501" xr:uid="{0D41EDA6-931F-48FD-BE81-37F3C53CE57C}"/>
    <hyperlink ref="G234" r:id="rId362" display="http://wiki2.gamer.com.tw/wiki.php?n=7501%3A%E6%9F%90%E4%BD%8D%E5%A5%B3%E5%82%91%E7%9A%84%E6%95%85%E4%BA%8B&amp;ss=7501" xr:uid="{EDB99394-E727-4295-A351-3908942EAA32}"/>
    <hyperlink ref="G233" r:id="rId363" xr:uid="{249D35B1-9A55-4D50-8196-450B9EA1E677}"/>
    <hyperlink ref="G232" r:id="rId364" xr:uid="{FE35B8D3-2D47-43E4-921A-C21309F12F81}"/>
    <hyperlink ref="G230" r:id="rId365" location="%E8%B2%A1%E5%AF%B6%E9%91%91%E5%AE%9A%E6%9B%B8%E5%BA%AB" xr:uid="{63201788-A800-4851-97D1-13DB621E1D04}"/>
    <hyperlink ref="G231" r:id="rId366" location="%E8%B2%A1%E5%AF%B6%E9%91%91%E5%AE%9A%E6%9B%B8%E5%BA%AB" xr:uid="{355078B4-C0E5-43CB-9191-CE68E3DAED44}"/>
    <hyperlink ref="G229" r:id="rId367" display="图：古埃及遗物的地图(财宝10)" xr:uid="{0B22110E-C4AD-494D-BFD4-7AA799F70A93}"/>
    <hyperlink ref="G242" r:id="rId368" display="http://wiki2.gamer.com.tw/wiki.php?n=7501%3A%E5%88%97%E6%96%AF%E5%8A%A0%E7%89%B9%E9%AD%AF&amp;ss=7501" xr:uid="{F11F11FA-C7D5-4DB3-B671-086C253DB1F9}"/>
    <hyperlink ref="G244" r:id="rId369" display="http://wiki2.gamer.com.tw/wiki.php?n=7501%3A%E6%B3%A2%E6%96%AF%E5%AF%93%E8%A8%80%E7%9A%84%E8%AC%9B%E8%BF%B0%E8%80%85&amp;ss=7501" xr:uid="{A0275AA8-BE3D-4861-8901-5BBD943775B1}"/>
    <hyperlink ref="G243" r:id="rId370" display="http://wiki2.gamer.com.tw/wiki.php?n=7501%3A%E7%88%AA%E5%93%87%E7%9A%84%E6%A8%82%E5%99%A8&amp;ss=7501" xr:uid="{3460FA1A-99D4-48F7-A5B3-38AB7E143260}"/>
    <hyperlink ref="G238" r:id="rId371" display="http://wiki2.gamer.com.tw/wiki.php?n=7501%3A%E5%BE%81%E6%9C%8D%E8%80%85%E2%80%A7%E5%BA%AB%E7%88%BE%E7%89%B9%E6%96%AF&amp;ss=7501" xr:uid="{312B2053-ECF0-44FB-9F4E-6937E290D648}"/>
    <hyperlink ref="G239" r:id="rId372" display="http://wiki2.gamer.com.tw/wiki.php?n=7501%3A%E6%99%82%E4%BB%A3%E7%9A%84%E5%AE%88%E8%AD%B7%E8%80%85&amp;ss=7501" xr:uid="{5E47ED1F-10A1-4C30-89AD-23FAFA2B6B92}"/>
    <hyperlink ref="G240" r:id="rId373" display="http://wiki2.gamer.com.tw/wiki.php?n=7501%3A%E9%81%8A%E6%88%B2%E4%B8%AD%E4%B9%9F%E8%A6%8B%E5%A5%A2%E8%8F%AF&amp;ss=7501" xr:uid="{56FDF748-2D87-4E4A-AEE9-0D8EF5CA7CEA}"/>
    <hyperlink ref="G236" r:id="rId374" display="http://wiki2.gamer.com.tw/wiki.php?n=7501%3A%E6%8F%8F%E7%B9%AA%E8%91%97%E4%BC%8A%E6%96%AF%E8%98%AD%E4%B8%96%E7%95%8C%E7%9A%84%E5%AE%B6%E5%85%B7&amp;ss=7501" xr:uid="{8B7965C6-9410-4765-944D-BB8545CC45A6}"/>
    <hyperlink ref="G237" r:id="rId375" display="http://wiki2.gamer.com.tw/wiki.php?n=7501%3A%E6%88%B0%E5%A3%AB%E7%9A%84%E8%AD%89%E6%98%8E&amp;ss=7501" xr:uid="{8539127D-96FC-48AC-92F9-43573D7C1F68}"/>
    <hyperlink ref="G241" r:id="rId376" xr:uid="{85A56A5F-0195-4B08-AA52-3DF98073231D}"/>
    <hyperlink ref="G245" r:id="rId377" display="图：古埃及遗物的地图(财宝8)" xr:uid="{3D4FED88-D97E-48A0-B496-4E33ABE36C0E}"/>
    <hyperlink ref="G248" r:id="rId378" location="級別9" display="http://wiki2.gamer.com.tw/wiki.php?n=7501%3A%E8%B2%A1%E5%AF%B6%E9%91%91%E5%AE%9A%E5%9C%B0%E5%9C%96 - 級別9" xr:uid="{CC0612BC-6A37-4E6E-92A9-A2D33FC136F8}"/>
    <hyperlink ref="G251" r:id="rId379" xr:uid="{81E270F7-FB62-4954-9B2D-611302CE6E51}"/>
    <hyperlink ref="G255" r:id="rId380" location="級別8" display="http://wiki2.gamer.com.tw/wiki.php?n=7501%3A%E8%B2%A1%E5%AF%B6%E9%91%91%E5%AE%9A%E5%9C%B0%E5%9C%96 - 級別8" xr:uid="{A602C54F-BDDF-430C-B2D3-06718DCD60BD}"/>
    <hyperlink ref="G252" r:id="rId381" display="http://wiki2.gamer.com.tw/wiki.php?n=7501%3A%E7%8F%AD%E8%A5%BF%E4%B9%8B%E6%B7%9A&amp;ss=7501" xr:uid="{E270AFAB-4EC8-4942-8C17-177B08EAECAC}"/>
    <hyperlink ref="G254" r:id="rId382" xr:uid="{E93A9602-6C66-4DE7-858C-6336B5BFEA26}"/>
    <hyperlink ref="G253" r:id="rId383" xr:uid="{66292D5E-3E74-4493-BB6E-FC23FAE219FB}"/>
    <hyperlink ref="G250" r:id="rId384" xr:uid="{CC5BAE23-0076-4DC1-BBB7-C6860E4EEEB4}"/>
    <hyperlink ref="G258" r:id="rId385" display="http://wiki2.gamer.com.tw/wiki.php?n=7501%3A%E5%85%AC%E4%B8%BB%E4%B9%8B%E6%B7%9A&amp;ss=7501" xr:uid="{A7A163E2-D625-4580-BDA3-7532A8851570}"/>
    <hyperlink ref="G261" r:id="rId386" display="http://wiki2.gamer.com.tw/wiki.php?n=7501%3A%E6%AC%8A%E5%A8%81%E7%9A%84%E8%B1%A1%E5%BE%B5&amp;ss=7501" xr:uid="{B5A119AC-2490-40C6-AEEE-FFBFA2101A3E}"/>
    <hyperlink ref="G262" r:id="rId387" location="%E8%B2%A1%E5%AF%B6%E9%91%91%E5%AE%9A%E5%9C%B0%E5%9C%96" xr:uid="{14C85D4A-735E-480D-9F75-90A9F1454894}"/>
    <hyperlink ref="Q230" r:id="rId388" xr:uid="{9A3E99DF-9F33-4EFB-8E26-F32446529271}"/>
    <hyperlink ref="Q231" r:id="rId389" xr:uid="{0B88FACB-CD75-43D0-86FA-676FF98491E6}"/>
    <hyperlink ref="Q241" r:id="rId390" display="http://wiki2.gamer.com.tw/wiki.php?n=7501:%E5%8F%97%E4%B8%AD%E6%96%B7%E7%9A%84%E5%A7%94%E8%A8%97" xr:uid="{673FE9DC-0D75-4915-A13E-DDB30F38A1CD}"/>
    <hyperlink ref="Q239" r:id="rId391" display="http://wiki2.gamer.com.tw/wiki.php?n=7501%3A%E6%82%A0%E4%B9%85%E7%9A%84%E5%BE%AE%E7%AC%91" xr:uid="{969D79E4-B21D-40B5-B4F8-DFC234F9AFF2}"/>
    <hyperlink ref="Q237" r:id="rId392" display="http://wiki2.gamer.com.tw/wiki.php?n=7501%3A%E8%81%B3%E7%AB%8B%E6%96%BC%E5%AE%89%E5%9C%B0%E6%96%AF%E4%B9%8B%E9%83%BD&amp;ss=7501" xr:uid="{CB17CEF3-C031-475A-956D-1C907841768B}"/>
    <hyperlink ref="Q242" r:id="rId393" xr:uid="{8581673D-ED3E-4119-AF41-B0FC60042AF4}"/>
    <hyperlink ref="Q252" r:id="rId394" display="神磨槍的詛咒" xr:uid="{BA6CE70F-63A4-462A-8E18-B86BCA12E0F2}"/>
    <hyperlink ref="Q258" r:id="rId395" display="http://wiki2.gamer.com.tw/wiki.php?n=7501%3A%E8%AA%BF%E6%9F%A5%E5%90%89%E8%96%A9%E7%9A%84%E9%87%91%E5%AD%97%E5%A1%94" xr:uid="{816D55B1-FD16-44DF-9545-C42B9D71609B}"/>
    <hyperlink ref="R258" r:id="rId396" xr:uid="{DB1039BD-5877-474D-85EE-326EADB7D48C}"/>
    <hyperlink ref="G263" r:id="rId397" display="http://wiki2.gamer.com.tw/wiki.php?n=7501%3A%E4%B8%83%E8%89%B2%E7%9A%84%E8%B2%A1%E5%AF%B6&amp;ss=7501" xr:uid="{4FC8FDED-D426-43EA-A187-B0B079CCA32F}"/>
    <hyperlink ref="G274" r:id="rId398" xr:uid="{56D81121-F46A-406E-81FD-7B429A24827A}"/>
    <hyperlink ref="G272" r:id="rId399" display="http://wiki2.gamer.com.tw/wiki.php?n=7501%3A%E6%88%90%E4%BA%86%E7%91%AA%E9%9B%85%E4%BA%BA%E7%9A%84%E8%A5%BF%E7%8F%AD%E7%89%99%E4%BA%BA&amp;ss=7501" xr:uid="{7F93275C-18BA-46C8-BBD7-E8C9EE665C2B}"/>
    <hyperlink ref="G273" r:id="rId400" display="http://wiki2.gamer.com.tw/wiki.php?n=7501%3A%E7%88%AA%E5%93%87%E7%9A%84%E7%9A%AE%E5%BD%B1%E6%88%B2&amp;ss=7501" xr:uid="{02264813-A656-46F8-975E-FE76382AECE1}"/>
    <hyperlink ref="G270" r:id="rId401" display="http://wiki2.gamer.com.tw/wiki.php?n=7501%3A%E4%BC%8A%E6%96%AF%E8%98%AD%E6%96%87%E5%8C%96%E7%9A%84%E5%B7%A5%E8%97%9D%E5%93%81&amp;ss=7501" xr:uid="{C0F14F24-1599-4D8E-B4D7-B8CD2F469FFD}"/>
    <hyperlink ref="G269" r:id="rId402" location="級別7" display="http://wiki2.gamer.com.tw/wiki.php?n=7501%3A%E8%B2%A1%E5%AF%B6%E9%91%91%E5%AE%9A%E5%9C%B0%E5%9C%96 - 級別7" xr:uid="{50B2C99A-98B0-4424-9210-2434C15F3325}"/>
    <hyperlink ref="G266" r:id="rId403" display="http://wiki2.gamer.com.tw/wiki.php?n=7501%3A%E5%A4%AA%E5%8F%A4%E4%B9%8B%E8%88%9E&amp;ss=7501" xr:uid="{265EE6F6-2676-4ACE-8F4B-2E9865985035}"/>
    <hyperlink ref="G268" r:id="rId404" display="http://wiki2.gamer.com.tw/wiki.php?n=7501%3A%E4%BD%86%E4%B8%81%E7%9A%84%E9%95%B7%E7%AF%87%E6%95%98%E4%BA%8B%E8%A9%A9&amp;ss=7501" xr:uid="{59CC5A05-0C45-4270-8475-016EFF978FEB}"/>
    <hyperlink ref="G265" r:id="rId405" display="http://wiki2.gamer.com.tw/wiki.php?n=7501%3A%E6%88%92%E6%8C%87%E6%89%80%E4%B8%B2%E8%B5%B7%E7%9A%84%E6%95%85%E4%BA%8B&amp;ss=7501" xr:uid="{E453C390-501F-4EAD-848F-BC1D500CF0E9}"/>
    <hyperlink ref="G275" r:id="rId406" xr:uid="{C1842AC0-89CA-4821-91CC-CA1667C2ED74}"/>
    <hyperlink ref="G271" r:id="rId407" xr:uid="{292A72D0-4E95-47BD-BB05-00447813E786}"/>
    <hyperlink ref="G279" r:id="rId408" xr:uid="{DAC196E5-D45C-431D-A748-BCBD9491976D}"/>
    <hyperlink ref="G278" r:id="rId409" location="級別7" display="http://wiki2.gamer.com.tw/wiki.php?n=7501%3A%E8%B2%A1%E5%AF%B6%E9%91%91%E5%AE%9A%E5%9C%B0%E5%9C%96 - 級別7" xr:uid="{8EB34371-8E44-4BE6-B719-927E6F6D31B1}"/>
    <hyperlink ref="G277" r:id="rId410" display="http://wiki2.gamer.com.tw/wiki.php?n=7501%3A%E5%B8%B8%E6%87%B7%E6%9C%9B%E9%84%89%E4%B9%8B%E5%BF%B5&amp;ss=7501" xr:uid="{13A57DC7-97D7-4F41-B8C2-981298005336}"/>
    <hyperlink ref="G282" r:id="rId411" xr:uid="{6C2FDB70-667B-4583-8D53-1BC87FFC7F71}"/>
    <hyperlink ref="G280" r:id="rId412" xr:uid="{D1D0DB37-79E4-4350-94C0-49C8B88DD32D}"/>
    <hyperlink ref="G281" r:id="rId413" location="%E8%B2%A1%E5%AF%B6%E9%91%91%E5%AE%9A%E6%9B%B8%E5%BA%AB" xr:uid="{714054D9-18D7-4D2B-BC53-239EBE5F2DCF}"/>
    <hyperlink ref="G283" r:id="rId414" location="%E8%B2%A1%E5%AF%B6%E9%91%91%E5%AE%9A%E6%9B%B8%E5%BA%AB" xr:uid="{26EBC7AF-3B14-42DA-9215-3084A7124160}"/>
    <hyperlink ref="G284" r:id="rId415" location="%E9%87%8D%E6%96%B0%E8%AA%BF%E6%9F%A5%E7%8D%8E%E5%8B%B5" display="圖：奇妙道具的地圖(財寶6)" xr:uid="{1043A6A5-FE60-4741-B693-F94912DFFF9F}"/>
    <hyperlink ref="G286" r:id="rId416" xr:uid="{1D5D7C20-6BFE-41C3-8861-042779A1005F}"/>
    <hyperlink ref="G287" r:id="rId417" display="http://wiki2.gamer.com.tw/wiki.php?n=7501%3A%E8%98%87%E4%B8%B9%E7%9A%84%E7%9A%87%E5%86%A0&amp;ss=7501" xr:uid="{5BA53D28-9453-4F04-A0D1-09C3E718ABB8}"/>
    <hyperlink ref="G288" r:id="rId418" location="級別7" display="http://wiki2.gamer.com.tw/wiki.php?n=7501%3A%E8%B2%A1%E5%AF%B6%E9%91%91%E5%AE%9A%E5%9C%B0%E5%9C%96 - 級別7" xr:uid="{3932EA5B-29DB-44F9-A2D4-8C424FB934E8}"/>
    <hyperlink ref="G289" r:id="rId419" xr:uid="{59E3BA41-367F-451C-A951-3EADE2D8E2CE}"/>
    <hyperlink ref="G291" r:id="rId420" location="%E8%B2%A1%E5%AF%B6%E9%91%91%E5%AE%9A%E6%9B%B8%E5%BA%AB" xr:uid="{C56843AE-81C3-42B1-91E2-3BF5BB2BE06F}"/>
    <hyperlink ref="G290" r:id="rId421" xr:uid="{79D312DE-AE12-44D3-A321-1A37AD6DD12B}"/>
    <hyperlink ref="Q268" r:id="rId422" display="http://wiki2.gamer.com.tw/wiki.php?n=7501%3A%E6%98%AF%E8%97%9D%E8%A1%93%E9%82%84%E6%98%AF%E7%95%B0%E7%AB%AF%E5%91%A2%EF%BC%9F&amp;ss=7501" xr:uid="{1B52D433-F419-4DCB-98A4-81C724072E3A}"/>
    <hyperlink ref="Q265" r:id="rId423" display="http://wiki2.gamer.com.tw/wiki.php?n=7501%3A%E5%8D%B0%E5%BA%A6%E7%9A%84%E5%8F%A4%E4%BB%A3%E6%95%98%E4%BA%8B%E8%A9%A9&amp;ss=7501" xr:uid="{16EFCB19-0664-4DA1-B26E-0821F619A76F}"/>
    <hyperlink ref="Q266" r:id="rId424" display="http://wiki2.gamer.com.tw/wiki.php?n=7501%3A%E5%8F%88%E9%95%B7%E5%8F%88%E7%99%BD%E7%9A%84%E9%9B%B2&amp;ss=7501" xr:uid="{3C9C54CB-F1E5-429E-8370-1474C0D42345}"/>
    <hyperlink ref="R271" r:id="rId425" xr:uid="{E514E4BD-2107-4517-B322-0482F64B4901}"/>
    <hyperlink ref="Q273" r:id="rId426" display="http://wiki2.gamer.com.tw/wiki.php?n=7501%3A%E7%88%AA%E5%93%87%E7%9A%84%E6%A8%82%E5%99%A8&amp;ss=7501" xr:uid="{DF869E12-E02E-4039-B756-8F50653DA47E}"/>
    <hyperlink ref="Q272" r:id="rId427" display="http://wiki2.gamer.com.tw/wiki.php?n=7501%3A%E5%B8%B8%E6%87%B7%E6%9C%9B%E9%84%89%E4%B9%8B%E5%BF%B5&amp;ss=7501" xr:uid="{E2AC9DF6-2377-4A3F-B9B9-AD52C8C7457A}"/>
    <hyperlink ref="Q275" r:id="rId428" xr:uid="{9F3A35D0-1657-4984-BC09-926FB01B43BC}"/>
    <hyperlink ref="Q274" r:id="rId429" display="http://wiki2.gamer.com.tw/wiki.php?n=7501:%E5%A5%87%E5%A6%99%E7%9A%84%E8%A9%A9%E9%9B%86" xr:uid="{E696B395-2BBE-4670-BB9B-9D15B923B6A6}"/>
    <hyperlink ref="Q278" r:id="rId430" xr:uid="{A0B8669F-B900-44A1-B32E-01D4B366D045}"/>
    <hyperlink ref="Q291" r:id="rId431" xr:uid="{9FE7DAD8-E283-4520-BB31-6071C0E604A6}"/>
    <hyperlink ref="Q295" r:id="rId432" display="http://wiki2.gamer.com.tw/wiki.php?n=7501:%E7%9F%B3%E9%A0%AD%E5%9C%8D%E6%88%90%E7%9A%84%E8%81%96%E5%9C%B0" xr:uid="{1A53B59F-2803-4A1B-A5E4-23BD6C03524F}"/>
    <hyperlink ref="G297" r:id="rId433" display="http://wiki2.gamer.com.tw/wiki.php?n=7501%3A%E5%8D%B0%E5%BA%A6%E7%9A%84%E5%8F%A4%E4%BB%A3%E6%95%98%E4%BA%8B%E8%A9%A9&amp;ss=7501" xr:uid="{617F84D4-4BB7-4690-B92E-EB330E1FD45B}"/>
    <hyperlink ref="G299" r:id="rId434" display="http://wiki2.gamer.com.tw/wiki.php?n=7501%3A%E7%BE%85%E6%91%A9%E5%92%8C%E5%B8%8C%E7%89%B9%E7%9A%84%E6%95%85%E4%BA%8B&amp;ss=7501" xr:uid="{C9D82F7E-13D0-4974-86F1-76E2B74FF60C}"/>
    <hyperlink ref="G298" r:id="rId435" display="http://wiki2.gamer.com.tw/wiki.php?n=7501%3A%E9%98%BF%E8%8C%B2%E7%89%B9%E5%85%8B%E7%9A%84%E7%9A%87%E5%B8%9D&amp;ss=7501" xr:uid="{94AAD7A4-7906-4F2E-BF15-A027C3EDD8FB}"/>
    <hyperlink ref="G301" r:id="rId436" display="http://wiki2.gamer.com.tw/wiki.php?n=7501%3A%E6%96%B0%E5%A9%9A%E5%A6%BB%E5%AD%90%E4%B9%8B%E8%A8%BC&amp;ss=7501" xr:uid="{DBA4CDD0-6CD0-4051-8256-94217B3ABEF5}"/>
    <hyperlink ref="G300" r:id="rId437" location="%E8%B2%A1%E5%AF%B6%E9%91%91%E5%AE%9A%E6%9B%B8%E5%BA%AB" xr:uid="{2CB999C8-D212-45E0-80CB-06A32020B453}"/>
    <hyperlink ref="G296" r:id="rId438" location="%E8%B2%A1%E5%AF%B6%E9%91%91%E5%AE%9A%E6%9B%B8%E5%BA%AB" xr:uid="{93519F53-39BA-4FCB-A4F4-D876AEE5FD8B}"/>
    <hyperlink ref="G295" r:id="rId439" display="http://wiki2.gamer.com.tw/wiki.php?n=7501:%E5%A4%8F%E5%A8%81%E5%A4%B7%E7%9A%84%E5%82%B3%E7%B5%B1%E6%A8%82%E5%99%A8" xr:uid="{68C6FAB6-1B19-440B-86D0-FF82704F6E7D}"/>
    <hyperlink ref="G303" r:id="rId440" display="http://wiki2.gamer.com.tw/wiki.php?n=7501%3A%E6%88%90%E7%82%BA%E8%81%96%E4%BA%BA%E7%9A%84%E5%9C%8B%E7%8E%8B&amp;ss=7501" xr:uid="{EAA4F579-88BC-495E-AB22-2AF285ED267B}"/>
    <hyperlink ref="G304" r:id="rId441" location="%E9%87%8D%E6%96%B0%E8%AA%BF%E6%9F%A5%E7%8D%8E%E5%8B%B5" display="變色寶石礦脈的地圖" xr:uid="{57D39501-486F-4EF9-9D7E-36FA0259ED40}"/>
    <hyperlink ref="G198" r:id="rId442" display="https://wiki2.gamer.com.tw/wiki.php?n=7501%3A%E5%AE%9B%E5%A6%82%E7%8E%A9%E5%85%B7%E7%9A%84%E6%89%93%E6%93%8A%E6%A8%82%E5%99%A8&amp;ss=7501" xr:uid="{CF570897-F644-49A2-9AA5-0CCD4DBCE2C0}"/>
    <hyperlink ref="R198" r:id="rId443" location="級別5" display="http://wiki2.gamer.com.tw/wiki.php?n=7501%3A%E8%B2%A1%E5%AF%B6%E9%91%91%E5%AE%9A%E5%9C%B0%E5%9C%96 - 級別5" xr:uid="{A5EFA43F-0AD3-4622-9073-C1563602FA59}"/>
    <hyperlink ref="Q198" r:id="rId444" location="%E8%B2%A1%E5%AF%B6%E9%91%91%E5%AE%9A%E5%9C%B0%E5%9C%96" display="似笛樂器的地圖" xr:uid="{350D1A39-D9C5-4887-80B0-8F3C09ADDB39}"/>
    <hyperlink ref="G305" r:id="rId445" display="http://wiki2.gamer.com.tw/wiki.php?n=7501%3A%E5%BA%AB%E7%88%BE%E7%89%B9%E6%96%AF%E6%8E%A2%E9%9A%AA%E8%A8%98%E9%8C%84&amp;ss=7501" xr:uid="{F1FDD968-3B8D-4599-92EC-7B311AC640FC}"/>
    <hyperlink ref="G307" r:id="rId446" location="級別7" display="http://wiki2.gamer.com.tw/wiki.php?n=7501%3A%E8%B2%A1%E5%AF%B6%E9%91%91%E5%AE%9A%E5%9C%B0%E5%9C%96 - 級別7" xr:uid="{C1876683-F15A-4181-ADBE-D584D0018872}"/>
    <hyperlink ref="G308" r:id="rId447" location="%E8%B2%A1%E5%AF%B6%E9%91%91%E5%AE%9A%E6%9B%B8%E5%BA%AB" xr:uid="{2A38059B-EA99-458C-98D8-994C02A34BFE}"/>
    <hyperlink ref="G306" r:id="rId448" xr:uid="{65002618-B35E-41F7-B52A-9DE519385796}"/>
    <hyperlink ref="G309" r:id="rId449" display="图：古埃及遗物的地图(财宝6)" xr:uid="{35FA497B-B43A-4570-81B5-CED7742E4A81}"/>
    <hyperlink ref="G313" r:id="rId450" display="http://wiki2.gamer.com.tw/wiki.php?n=7501%3A%E6%B3%95%E5%AD%B8%E7%9A%84%E5%9F%BA%E7%A4%8E&amp;ss=7501" xr:uid="{5BE81C7C-D5F7-4D57-833B-AA772678218F}"/>
    <hyperlink ref="G312" r:id="rId451" location="級別6" display="http://wiki2.gamer.com.tw/wiki.php?n=7501%3A%E8%B2%A1%E5%AF%B6%E9%91%91%E5%AE%9A%E5%9C%B0%E5%9C%96 - 級別6" xr:uid="{8D46F1C8-B848-47AD-81AA-768EED4802A6}"/>
    <hyperlink ref="G316" r:id="rId452" location="%E8%B2%A1%E5%AF%B6%E9%91%91%E5%AE%9A%E6%9B%B8%E5%BA%AB" display="http://wiki2.gamer.com.tw/wiki.php?n=7501:%E6%97%A5%E6%9C%ACZipang - %E8%B2%A1%E5%AF%B6%E9%91%91%E5%AE%9A%E6%9B%B8%E5%BA%AB" xr:uid="{DDAE64B8-884B-4F4F-8970-8D53E78BFEDF}"/>
    <hyperlink ref="G325" r:id="rId453" display="http://wiki2.gamer.com.tw/wiki.php?n=7501%3A%E6%BC%A2%E5%A0%A1%E7%9A%84%E5%B7%A5%E4%BA%BA%E6%AD%8C%E6%98%9F&amp;ss=7501" xr:uid="{99683C0B-48E7-40EA-B9A5-C78C02626ADC}"/>
    <hyperlink ref="G326" r:id="rId454" display="http://wiki2.gamer.com.tw/wiki.php?n=7501%3A%E5%8C%97%E6%AD%90%E4%B9%8B%E9%9C%B8&amp;ss=7501" xr:uid="{074BA1C6-858F-49DD-B147-F472F20EB0BA}"/>
    <hyperlink ref="G324" r:id="rId455" location="級別5" display="http://wiki2.gamer.com.tw/wiki.php?n=7501%3A%E8%B2%A1%E5%AF%B6%E9%91%91%E5%AE%9A%E5%9C%B0%E5%9C%96 - 級別5" xr:uid="{9F8CD1AA-6392-4EEB-8130-AC0BED6407F9}"/>
    <hyperlink ref="G320" r:id="rId456" location="級別6" display="http://wiki2.gamer.com.tw/wiki.php?n=7501%3A%E8%B2%A1%E5%AF%B6%E9%91%91%E5%AE%9A%E5%9C%B0%E5%9C%96 - 級別6" xr:uid="{B7018780-C0CB-4D51-91CB-55DCA826C1AF}"/>
    <hyperlink ref="G323" r:id="rId457" location="級別4" display="http://wiki2.gamer.com.tw/wiki.php?n=7501%3A%E8%B2%A1%E5%AF%B6%E9%91%91%E5%AE%9A%E5%9C%B0%E5%9C%96 - 級別4" xr:uid="{8BC488B2-9C38-4740-9145-00F8BC7B8F86}"/>
    <hyperlink ref="G322" r:id="rId458" location="級別6" display="http://wiki2.gamer.com.tw/wiki.php?n=7501%3A%E8%B2%A1%E5%AF%B6%E9%91%91%E5%AE%9A%E5%9C%B0%E5%9C%96 - 級別6" xr:uid="{EDDFBB22-B21C-490A-9EE0-B7469246EC4D}"/>
    <hyperlink ref="G319" r:id="rId459" display="http://wiki2.gamer.com.tw/wiki.php?n=7501%3A%E4%BC%8A%E6%96%AF%E8%98%AD%E7%9A%84%E6%AD%B7%E5%8F%B2%E8%A7%80&amp;ss=7501" xr:uid="{F8724D77-0D63-4446-BC34-A860F6AABC8A}"/>
    <hyperlink ref="G318" r:id="rId460" display="http://wiki2.gamer.com.tw/wiki.php?n=7501%3A%E8%98%87%E4%B8%B9%E7%9A%84%E5%AD%98%E5%9C%A8&amp;ss=7501" xr:uid="{03EA44B1-B761-484D-8DD8-70AF6B07118C}"/>
    <hyperlink ref="G321" r:id="rId461" location="%E8%B2%A1%E5%AF%B6%E9%91%91%E5%AE%9A%E6%9B%B8%E5%BA%AB" xr:uid="{DCA3F136-7D6D-4C36-BF4A-260CC679507E}"/>
    <hyperlink ref="G317" r:id="rId462" location="%E8%B2%A1%E5%AF%B6%E9%91%91%E5%AE%9A%E6%9B%B8%E5%BA%AB" xr:uid="{32DCF59B-6101-408B-AEFB-5428F0C49CA3}"/>
    <hyperlink ref="G327" r:id="rId463" location="級別5" display="http://wiki2.gamer.com.tw/wiki.php?n=7501%3A%E8%B2%A1%E5%AF%B6%E9%91%91%E5%AE%9A%E5%9C%B0%E5%9C%96 - 級別5" xr:uid="{877694E8-91A5-4721-9C75-1B4ACCD444EB}"/>
    <hyperlink ref="G329" r:id="rId464" location="級別5" display="http://wiki2.gamer.com.tw/wiki.php?n=7501%3A%E8%B2%A1%E5%AF%B6%E9%91%91%E5%AE%9A%E5%9C%B0%E5%9C%96 - 級別5" xr:uid="{22D80DC8-D8D8-4AFD-95AD-F84E0DB54FE5}"/>
    <hyperlink ref="G328" r:id="rId465" location="級別6" display="http://wiki2.gamer.com.tw/wiki.php?n=7501%3A%E8%B2%A1%E5%AF%B6%E9%91%91%E5%AE%9A%E5%9C%B0%E5%9C%96 - 級別6" xr:uid="{1527E27B-754D-4E96-9096-E5EB5DBACD18}"/>
    <hyperlink ref="G330" r:id="rId466" location="級別4" display="http://wiki2.gamer.com.tw/wiki.php?n=7501%3A%E8%B2%A1%E5%AF%B6%E9%91%91%E5%AE%9A%E5%9C%B0%E5%9C%96 - 級別4" xr:uid="{B6716D82-B59E-4D0B-99CB-E4A19B88CC84}"/>
    <hyperlink ref="G332" r:id="rId467" display="http://wiki2.gamer.com.tw/wiki.php?n=7501%3A%E9%96%8B%E6%8B%93%E5%BE%B7%E6%84%8F%E5%BF%97%E7%9A%84%E9%A8%8E%E5%A3%AB%E5%9C%98&amp;ss=7501" xr:uid="{33D9A08F-E7DF-485C-87BF-05C0CB715E31}"/>
    <hyperlink ref="G333" r:id="rId468" location="%E8%B2%A1%E5%AF%B6%E9%91%91%E5%AE%9A%E6%9B%B8%E5%BA%AB" xr:uid="{528E853E-CC87-40AE-94D2-024DD78ED7DC}"/>
    <hyperlink ref="Q307" r:id="rId469" display="http://wiki2.gamer.com.tw/wiki.php?n=7501%3A%E5%A4%AA%E9%99%BD%E6%98%87%E8%B5%B7%E7%9A%84%E5%9C%B0%E6%96%B9&amp;ss=7501" xr:uid="{35F13D96-D529-476C-8D23-04B6AF6B75E2}"/>
    <hyperlink ref="Q316" r:id="rId470" display="http://wiki2.gamer.com.tw/wiki.php?n=7501:%E8%81%96%E4%BA%BA%E4%B9%8B%E6%9D%96" xr:uid="{09E49E46-50F7-409B-8CDA-CFB0E165670D}"/>
    <hyperlink ref="G343" r:id="rId471" location="級別4" xr:uid="{00000000-0004-0000-0600-000059020000}"/>
    <hyperlink ref="G340" r:id="rId472" location="%E8%B2%A1%E5%AF%B6%E9%91%91%E5%AE%9A%E5%9C%B0%E5%9C%96" display="似笛樂器的地圖" xr:uid="{E929719E-4CAE-4598-9A8E-367F02C15E7E}"/>
    <hyperlink ref="G339" r:id="rId473" display="http://wiki2.gamer.com.tw/wiki.php?n=7501%3A%E5%8F%A4%E5%B8%8C%E8%87%98%E7%9A%84%E6%AD%B7%E5%8F%B2%E5%85%B8%E7%B1%8D&amp;ss=7501" xr:uid="{1A0F6BE6-6A43-46C8-A0DB-BE23126EBA8B}"/>
    <hyperlink ref="G342" r:id="rId474" location="級別4" display="http://wiki2.gamer.com.tw/wiki.php?n=7501%3A%E8%B2%A1%E5%AF%B6%E9%91%91%E5%AE%9A%E5%9C%B0%E5%9C%96 - 級別4" xr:uid="{8C2695E4-8B09-4980-A3E5-724FD0A8F07E}"/>
    <hyperlink ref="G338" r:id="rId475" location="級別6" display="http://wiki2.gamer.com.tw/wiki.php?n=7501%3A%E8%B2%A1%E5%AF%B6%E9%91%91%E5%AE%9A%E5%9C%B0%E5%9C%96 - 級別6" xr:uid="{A89E2E0C-5F4F-4E4E-ADE6-DB0792FE987A}"/>
    <hyperlink ref="G336" r:id="rId476" location="級別5" display="http://wiki2.gamer.com.tw/wiki.php?n=7501%3A%E8%B2%A1%E5%AF%B6%E9%91%91%E5%AE%9A%E5%9C%B0%E5%9C%96 - 級別5" xr:uid="{CF622CB4-F05D-4EF1-857A-326EAF4B4F99}"/>
    <hyperlink ref="G335" r:id="rId477" location="級別5" display="http://wiki2.gamer.com.tw/wiki.php?n=7501%3A%E8%B2%A1%E5%AF%B6%E9%91%91%E5%AE%9A%E5%9C%B0%E5%9C%96 - 級別5" xr:uid="{FD4737EB-1D84-4A7E-B3F4-7939BED39D97}"/>
    <hyperlink ref="G334" r:id="rId478" location="級別4" display="http://wiki2.gamer.com.tw/wiki.php?n=7501%3A%E8%B2%A1%E5%AF%B6%E9%91%91%E5%AE%9A%E5%9C%B0%E5%9C%96 - 級別4" xr:uid="{DB3937C7-27E6-4ACA-9874-9AB708087519}"/>
    <hyperlink ref="G341" r:id="rId479" location="%E8%B2%A1%E5%AF%B6%E9%91%91%E5%AE%9A%E6%9B%B8%E5%BA%AB" xr:uid="{0C50DB80-E4FA-4CA5-BC57-623A26554440}"/>
    <hyperlink ref="G337" r:id="rId480" location="%E8%B2%A1%E5%AF%B6%E9%91%91%E5%AE%9A%E6%9B%B8%E5%BA%AB" xr:uid="{1D4001FF-CAFA-42D4-9551-0E8813256B52}"/>
    <hyperlink ref="G346" r:id="rId481" location="級別6" display="http://wiki2.gamer.com.tw/wiki.php?n=7501%3A%E8%B2%A1%E5%AF%B6%E9%91%91%E5%AE%9A%E5%9C%B0%E5%9C%96 - 級別6" xr:uid="{B69B2FFF-1A6F-4C66-AD86-9B5206885CA9}"/>
    <hyperlink ref="G345" r:id="rId482" location="級別5" display="http://wiki2.gamer.com.tw/wiki.php?n=7501%3A%E8%B2%A1%E5%AF%B6%E9%91%91%E5%AE%9A%E5%9C%B0%E5%9C%96 - 級別5" xr:uid="{61320051-4EF6-48B9-BF5F-196198D12416}"/>
    <hyperlink ref="G361" r:id="rId483" display="http://wiki2.gamer.com.tw/wiki.php?n=7501%3A%E5%8D%81%E5%AD%97%E8%BB%8D%E6%99%82%E4%BB%A3%E7%9A%84%E9%A8%8E%E5%A3%AB%E5%9C%98&amp;ss=7501" xr:uid="{F9459F88-653C-4DC8-8C93-B33043135009}"/>
    <hyperlink ref="G358" r:id="rId484" display="http://wiki2.gamer.com.tw/wiki.php?n=7501%3A%E5%B7%B4%E5%8A%9B%E7%9A%84%E5%AF%B6%E7%8E%89&amp;ss=7501" xr:uid="{56FE1981-4165-4D8D-873E-3C09D0AE2F3D}"/>
    <hyperlink ref="G356" r:id="rId485" display="http://wiki2.gamer.com.tw/wiki.php?n=7501%3A%E9%98%BF%E6%96%AF%E5%A1%94%E7%89%B9%E7%9A%84%E5%AF%B6%E7%8E%89&amp;ss=7501" xr:uid="{33E137FD-71C2-4629-A06D-2EEC919430A4}"/>
    <hyperlink ref="G357" r:id="rId486" display="http://wiki2.gamer.com.tw/wiki.php?n=7501%3A%E9%98%BF%E6%96%AF%E9%A6%AC%E4%BB%A3%E7%9A%84%E5%AF%B6%E7%8E%89&amp;ss=7501" xr:uid="{330E52E9-7895-4841-BE2B-B088B9E7FC84}"/>
    <hyperlink ref="G359" r:id="rId487" display="http://wiki2.gamer.com.tw/wiki.php?n=7501%3A%E5%BD%BC%E5%88%97%E7%9A%84%E5%AF%B6%E7%8E%89&amp;ss=7501" xr:uid="{6AFB9A3D-32B1-406C-B9EB-4723B7BA0D6C}"/>
    <hyperlink ref="G360" r:id="rId488" location="級別3" display="http://wiki2.gamer.com.tw/wiki.php?n=7501%3A%E8%B2%A1%E5%AF%B6%E9%91%91%E5%AE%9A%E5%9C%B0%E5%9C%96 - 級別3" xr:uid="{D0592B49-F9F7-45F2-84BC-A7FDE5FB6D6F}"/>
    <hyperlink ref="G355" r:id="rId489" location="級別6" display="http://wiki2.gamer.com.tw/wiki.php?n=7501%3A%E8%B2%A1%E5%AF%B6%E9%91%91%E5%AE%9A%E5%9C%B0%E5%9C%96 - 級別6" xr:uid="{CF3D000C-6F47-4316-A1AB-71604B97EC73}"/>
    <hyperlink ref="G354" r:id="rId490" location="級別6" display="http://wiki2.gamer.com.tw/wiki.php?n=7501%3A%E8%B2%A1%E5%AF%B6%E9%91%91%E5%AE%9A%E5%9C%B0%E5%9C%96 - 級別6" xr:uid="{BDBFE3C5-F91D-4C02-A962-CD52E3581C55}"/>
    <hyperlink ref="G352" r:id="rId491" display="http://wiki2.gamer.com.tw/wiki.php?n=7501%3A%E9%86%AB%E5%AD%B8%E6%9B%B8%E4%B8%AD%E7%9A%84%E6%9C%80%E9%AB%98%E6%AC%8A%E5%A8%81&amp;ss=7501" xr:uid="{F63AAFBD-9033-49DC-B358-E7CFC4470651}"/>
    <hyperlink ref="G351" r:id="rId492" display="http://wiki2.gamer.com.tw/wiki.php?n=7501%3A%E5%81%89%E5%A4%A7%E7%9A%84%E6%97%85%E8%A1%8C%E8%A8%98&amp;ss=7501" xr:uid="{6E71133E-218C-485B-B9F8-E74D79C4D8E3}"/>
    <hyperlink ref="G349" r:id="rId493" display="http://wiki2.gamer.com.tw/wiki.php?n=7501%3A%E5%8F%A4%E4%BB%A3%E5%B8%8C%E8%87%98%E7%9A%84%E9%A2%A8%E6%99%AF&amp;ss=7501" xr:uid="{3DD119EC-7940-4AB0-AEA7-F6AE7034F900}"/>
    <hyperlink ref="G353" r:id="rId494" display="http://wiki2.gamer.com.tw/wiki.php?n=7501%3A%E5%85%85%E6%BB%BF%E5%9B%9E%E6%86%B6%E7%9A%84%E9%A6%96%E9%A3%BE&amp;ss=7501" xr:uid="{841DE3C7-C59D-4B0B-B050-C043E6843A16}"/>
    <hyperlink ref="G350" r:id="rId495" display="http://wiki2.gamer.com.tw/wiki.php?n=7501%3A%E5%9A%AE%E5%BE%80%E7%9A%84%E5%85%89%E8%BC%9D&amp;ss=7501" xr:uid="{5BA78E9C-9888-4D56-9C11-5A27FA2A0D2E}"/>
    <hyperlink ref="G348" r:id="rId496" location="級別3" display="http://wiki2.gamer.com.tw/wiki.php?n=7501%3A%E8%B2%A1%E5%AF%B6%E9%91%91%E5%AE%9A%E5%9C%B0%E5%9C%96 - 級別3" xr:uid="{393ED9D8-3761-496F-979A-21FC44E4E71D}"/>
    <hyperlink ref="Q338" r:id="rId497" location="級別5" display="http://wiki2.gamer.com.tw/wiki.php?n=7501%3A%E8%B2%A1%E5%AF%B6%E9%91%91%E5%AE%9A%E5%9C%B0%E5%9C%96 - 級別5" xr:uid="{C6D1D21C-C44F-46C8-8B51-D260F2F579DE}"/>
    <hyperlink ref="Q346" r:id="rId498" location="級別2" display="http://wiki2.gamer.com.tw/wiki.php?n=7501%3A%E8%B2%A1%E5%AF%B6%E9%91%91%E5%AE%9A%E5%9C%B0%E5%9C%96 - 級別2" xr:uid="{9FDCCC1B-7979-447E-B836-B684B39CD26F}"/>
    <hyperlink ref="Q349" r:id="rId499" display="http://wiki2.gamer.com.tw/wiki.php?n=7501%3A%E7%A5%AD%E7%A5%80%E5%AE%99%E6%96%AF%E7%9A%84%E7%A5%AD%E5%85%B8&amp;ss=7501" xr:uid="{1E4AD9C8-9FF6-4195-96F1-76ACA33D06C1}"/>
    <hyperlink ref="Q354" r:id="rId500" display="http://wiki2.gamer.com.tw/wiki.php?n=7501%3A%E6%9C%89%E6%AC%8A%E5%A8%81%E7%9A%84%E7%A5%9E%E8%AB%AD" xr:uid="{505AB22D-096F-42A2-8D40-D73DB7FAA124}"/>
    <hyperlink ref="Q355" r:id="rId501" display="http://wiki2.gamer.com.tw/wiki.php?n=7501%3A%E6%9C%89%E6%AC%8A%E5%A8%81%E7%9A%84%E7%A5%9E%E8%AB%AD" xr:uid="{86EC2F9F-4724-4153-94F9-812DF5DA5FD8}"/>
    <hyperlink ref="Q358" r:id="rId502" xr:uid="{FBE5A7BD-F05D-4E19-8503-5ED97436C171}"/>
    <hyperlink ref="R358" r:id="rId503" display="http://wiki2.gamer.com.tw/wiki.php?n=7501%3A%E5%9F%83%E5%8F%8A%E5%A5%B3%E7%A5%9E&amp;ss=7501" xr:uid="{F9EA6429-1C60-40A1-B8F7-83D8A976A4F5}"/>
    <hyperlink ref="R357" r:id="rId504" display="http://wiki2.gamer.com.tw/wiki.php?n=7501%3A%E9%98%BF%E6%96%AF%E5%A1%94%E7%89%B9%E7%9A%84%E5%AF%B6%E7%8E%89&amp;ss=7501" xr:uid="{365E0FA5-48C2-4C1C-A02F-A3EBA460C930}"/>
    <hyperlink ref="Q357" r:id="rId505" xr:uid="{31AFFE12-B251-467C-95B8-555F3AB739D0}"/>
    <hyperlink ref="R356" r:id="rId506" display="http://wiki2.gamer.com.tw/wiki.php?n=7501%3A%E6%BD%94%E8%AB%BE%E6%AF%94%E9%9B%85%E7%9A%84%E5%B0%8F%E5%8A%8D&amp;ss=7501" xr:uid="{5BEA298F-F6F0-4E1E-9793-585A41DB9082}"/>
    <hyperlink ref="Q356" r:id="rId507" xr:uid="{A0629574-FDA8-4D0A-A365-12899EB1692B}"/>
    <hyperlink ref="R359" r:id="rId508" display="http://wiki2.gamer.com.tw/wiki.php?n=7501%3A%E5%B7%B4%E5%8A%9B%E7%9A%84%E5%AF%B6%E7%8E%89&amp;ss=7501" xr:uid="{A146B6AF-9217-482C-8C2B-B8E46AB32CF9}"/>
    <hyperlink ref="Q359" r:id="rId509" xr:uid="{80E5E2F9-1AA8-4575-B09C-39B3DCD2E3C7}"/>
    <hyperlink ref="G387" r:id="rId510" display="http://wiki2.gamer.com.tw/wiki.php?n=7501%3A%E8%99%9B%E5%81%87%E7%9A%84%E7%9C%9F%E7%9B%B8&amp;ss=7501" xr:uid="{802AA0D5-CD9F-44DA-AD6A-9D2799A70CA4}"/>
    <hyperlink ref="G386" r:id="rId511" location="級別1" display="http://wiki2.gamer.com.tw/wiki.php?n=7501%3A%E8%B2%A1%E5%AF%B6%E9%91%91%E5%AE%9A%E5%9C%B0%E5%9C%96 - 級別1" xr:uid="{E1F7EB9E-7FC5-4528-8B5C-B3F804163BC9}"/>
    <hyperlink ref="G385" r:id="rId512" location="級別1" display="http://wiki2.gamer.com.tw/wiki.php?n=7501%3A%E8%B2%A1%E5%AF%B6%E9%91%91%E5%AE%9A%E5%9C%B0%E5%9C%96 - 級別1" xr:uid="{B702E984-884A-4737-87F8-CEE9311C21CF}"/>
    <hyperlink ref="G384" r:id="rId513" location="級別2" display="http://wiki2.gamer.com.tw/wiki.php?n=7501%3A%E8%B2%A1%E5%AF%B6%E9%91%91%E5%AE%9A%E5%9C%B0%E5%9C%96 - 級別2" xr:uid="{62286874-E2E9-4949-BAD3-BA7E89C16D4E}"/>
    <hyperlink ref="G383" r:id="rId514" location="級別1" display="http://wiki2.gamer.com.tw/wiki.php?n=7501%3A%E8%B2%A1%E5%AF%B6%E9%91%91%E5%AE%9A%E5%9C%B0%E5%9C%96 - 級別1" xr:uid="{8EB9FC77-A711-47BA-87A1-7D64C9F27D0F}"/>
    <hyperlink ref="G382" r:id="rId515" location="級別2" display="http://wiki2.gamer.com.tw/wiki.php?n=7501%3A%E8%B2%A1%E5%AF%B6%E9%91%91%E5%AE%9A%E5%9C%B0%E5%9C%96 - 級別2" xr:uid="{558F5225-4F45-4EB6-8DB3-D7110792C8A9}"/>
    <hyperlink ref="G381" r:id="rId516" location="級別2" display="http://wiki2.gamer.com.tw/wiki.php?n=7501%3A%E8%B2%A1%E5%AF%B6%E9%91%91%E5%AE%9A%E5%9C%B0%E5%9C%96 - 級別2" xr:uid="{FCAE6890-820A-4791-A876-D27E63D78432}"/>
    <hyperlink ref="G380" r:id="rId517" location="級別3" display="http://wiki2.gamer.com.tw/wiki.php?n=7501%3A%E8%B2%A1%E5%AF%B6%E9%91%91%E5%AE%9A%E5%9C%B0%E5%9C%96 - 級別3" xr:uid="{BADD884D-3A65-4237-9D95-B9143A7A6D38}"/>
    <hyperlink ref="G379" r:id="rId518" display="http://wiki2.gamer.com.tw/wiki.php?n=7501%3A%E5%86%92%E9%9A%AA%E5%AE%B6%E7%9A%84%E7%B6%93%E5%85%B8%E8%91%97%E4%BD%9C&amp;ss=7501" xr:uid="{C1684FF9-D397-42D1-8490-DCF8C84EFB46}"/>
    <hyperlink ref="G378" r:id="rId519" location="級別4" display="http://wiki2.gamer.com.tw/wiki.php?n=7501%3A%E8%B2%A1%E5%AF%B6%E9%91%91%E5%AE%9A%E5%9C%B0%E5%9C%96 - 級別4" xr:uid="{931FFE69-48E5-4B85-BA1E-44DF30A3E18E}"/>
    <hyperlink ref="G377" r:id="rId520" location="級別3" display="http://wiki2.gamer.com.tw/wiki.php?n=7501%3A%E8%B2%A1%E5%AF%B6%E9%91%91%E5%AE%9A%E5%9C%B0%E5%9C%96 - 級別3" xr:uid="{6A72A460-E788-4396-8838-F38EB2526E78}"/>
    <hyperlink ref="G376" r:id="rId521" location="級別3" display="http://wiki2.gamer.com.tw/wiki.php?n=7501%3A%E8%B2%A1%E5%AF%B6%E9%91%91%E5%AE%9A%E5%9C%B0%E5%9C%96 - 級別3" xr:uid="{FCE9CDA9-B8F1-4D33-A910-4641C9D7D5DD}"/>
    <hyperlink ref="G375" r:id="rId522" location="級別4" display="http://wiki2.gamer.com.tw/wiki.php?n=7501%3A%E8%B2%A1%E5%AF%B6%E9%91%91%E5%AE%9A%E5%9C%B0%E5%9C%96 - 級別4" xr:uid="{D7901914-2F6B-4339-8E56-FA93CD56E3CD}"/>
    <hyperlink ref="G374" r:id="rId523" location="級別4" display="http://wiki2.gamer.com.tw/wiki.php?n=7501%3A%E8%B2%A1%E5%AF%B6%E9%91%91%E5%AE%9A%E5%9C%B0%E5%9C%96 - 級別4" xr:uid="{B4547F22-C5EB-403A-ADB6-50E34EB3C303}"/>
    <hyperlink ref="G373" r:id="rId524" display="http://wiki2.gamer.com.tw/wiki.php?n=7501%3A%E7%89%B9%E6%B4%9B%E4%BC%8A%E6%88%B0%E7%88%AD%E7%9A%84%E6%95%85%E4%BA%8B&amp;ss=7501" xr:uid="{4A7FF8B5-0D28-475A-BE58-4A48ED23BBC3}"/>
    <hyperlink ref="G372" r:id="rId525" display="http://wiki2.gamer.com.tw/wiki.php?n=7501%3A%E5%8F%A4%E5%B8%8C%E8%87%98%E6%9C%80%E8%91%97%E5%90%8D%E7%9A%84%E5%8F%B2%E8%A9%A9&amp;ss=7501" xr:uid="{5198D710-8888-4A6F-B83C-08759C25C451}"/>
    <hyperlink ref="G371" r:id="rId526" location="級別4" display="http://wiki2.gamer.com.tw/wiki.php?n=7501%3A%E8%B2%A1%E5%AF%B6%E9%91%91%E5%AE%9A%E5%9C%B0%E5%9C%96 - 級別4" xr:uid="{DA04B3FA-9849-40F9-89AD-3D25F9EB510A}"/>
    <hyperlink ref="G370" r:id="rId527" location="級別3" display="http://wiki2.gamer.com.tw/wiki.php?n=7501%3A%E8%B2%A1%E5%AF%B6%E9%91%91%E5%AE%9A%E5%9C%B0%E5%9C%96 - 級別3" xr:uid="{D722E677-E9FA-4C21-8449-DA03E977C94F}"/>
    <hyperlink ref="G369" r:id="rId528" location="級別4" display="http://wiki2.gamer.com.tw/wiki.php?n=7501%3A%E8%B2%A1%E5%AF%B6%E9%91%91%E5%AE%9A%E5%9C%B0%E5%9C%96 - 級別4" xr:uid="{64A28536-2BD0-45C4-ABB6-94EA01D130A8}"/>
    <hyperlink ref="G368" r:id="rId529" location="級別3" display="http://wiki2.gamer.com.tw/wiki.php?n=7501%3A%E8%B2%A1%E5%AF%B6%E9%91%91%E5%AE%9A%E5%9C%B0%E5%9C%96 - 級別3" xr:uid="{4067CADB-C3F3-4767-89C6-3788843F5435}"/>
    <hyperlink ref="G367" r:id="rId530" display="http://wiki2.gamer.com.tw/wiki.php?n=7501%3A%E5%90%8D%E5%B7%A5%E8%97%9D%E5%B8%AB%E7%9A%84%E9%81%BA%E4%BD%9C&amp;ss=7501" xr:uid="{9DB0CD06-8545-474C-99DB-B78829A1533C}"/>
    <hyperlink ref="G366" r:id="rId531" location="級別4" display="http://wiki2.gamer.com.tw/wiki.php?n=7501%3A%E8%B2%A1%E5%AF%B6%E9%91%91%E5%AE%9A%E5%9C%B0%E5%9C%96 - 級別4" xr:uid="{B615CC86-0E90-4284-8B53-7F24AFFE9A96}"/>
    <hyperlink ref="G365" r:id="rId532" display="http://wiki2.gamer.com.tw/wiki.php?n=7501%3A%E6%9F%90%E4%BD%8D%E5%8D%83%E9%87%91%E7%9A%84%E6%88%92%E6%8C%87&amp;ss=7501" xr:uid="{2C607629-8B18-419B-AFBC-031BB9327A75}"/>
    <hyperlink ref="G364" r:id="rId533" display="http://wiki2.gamer.com.tw/wiki.php?n=7501%3A%E9%81%A0%E5%8F%A4%E6%99%82%E4%BB%A3%E7%9A%84%E5%9C%8B%E7%8E%8B&amp;ss=7501" xr:uid="{8DCB0160-2433-4BF2-A084-B45E7F5AF5FE}"/>
    <hyperlink ref="G362" r:id="rId534" display="http://wiki2.gamer.com.tw/wiki.php?n=7501%3A%E7%A5%9E%E7%A7%98%E7%9A%84%E7%87%AD%E5%8F%B0&amp;ss=7501" xr:uid="{6AFF84B0-75DA-4BD5-80E0-4AAE9D7C6F62}"/>
    <hyperlink ref="G363" r:id="rId535" display="https://wiki2.gamer.com.tw/wiki.php?n=7501%3A%E9%A0%90%E8%A6%8B%E8%80%85%E8%88%87%E5%BC%95%E5%B0%8E%E8%80%85&amp;ss=7501" xr:uid="{AD51DF7C-DED1-44DA-BB7B-7D074B2E15F7}"/>
    <hyperlink ref="Q363" r:id="rId536" display="http://wiki2.gamer.com.tw/wiki.php?n=7501:%E5%B8%8C%E6%B1%82%E7%B4%94%E6%B7%A8%E7%9A%84%E4%B8%96%E7%95%8C" xr:uid="{050F95C4-51CE-4AD2-B552-D515F7B09B34}"/>
    <hyperlink ref="Q366" r:id="rId537" display="http://wiki2.gamer.com.tw/wiki.php?n=7501%3A%E5%8D%81%E5%AD%97%E8%BB%8D%E6%99%82%E4%BB%A3%E7%9A%84%E9%A8%8E%E5%A3%AB%E5%9C%98&amp;ss=7501" xr:uid="{705B9942-31D5-41A1-AFD1-884D4BC7AD40}"/>
    <hyperlink ref="Q369" r:id="rId538" display="http://wiki2.gamer.com.tw/wiki.php?n=7501%3A%E7%A5%9E%E7%A7%98%E7%9A%84%E7%87%AD%E5%8F%B0&amp;ss=7501" xr:uid="{36B85AD1-7EBF-4F7F-85D6-3E2257B4F956}"/>
    <hyperlink ref="Q371" r:id="rId539" display="http://wiki2.gamer.com.tw/wiki.php?n=7501%3A%E6%9C%89%E6%AC%8A%E5%A8%81%E7%9A%84%E7%A5%9E%E8%AB%AD" xr:uid="{D9C3FD22-9C5A-4E59-B770-71B0E13CBC8F}"/>
    <hyperlink ref="Q374" r:id="rId540" display="http://wiki2.gamer.com.tw/wiki.php?n=7501%3A%E5%8C%97%E6%AD%90%E4%B9%8B%E9%9C%B8&amp;ss=7501" xr:uid="{0DFDDA9E-FEE6-41D8-B805-4386F87B6038}"/>
    <hyperlink ref="Q380" r:id="rId541" location="級別1" display="http://wiki2.gamer.com.tw/wiki.php?n=7501%3A%E8%B2%A1%E5%AF%B6%E9%91%91%E5%AE%9A%E5%9C%B0%E5%9C%96 - 級別1" xr:uid="{421E1706-CD46-44A2-980C-DCB5C1C24B3E}"/>
    <hyperlink ref="Q387" r:id="rId542" display="http://wiki2.gamer.com.tw/wiki.php?n=7501%3A%E7%91%AA%E9%9B%85%E7%8E%8B%E5%A2%93&amp;ss=7501" xr:uid="{99AFF8E1-9F72-4251-9F99-90F160DD3458}"/>
    <hyperlink ref="R387" r:id="rId543" display="http://wiki2.gamer.com.tw/wiki.php?n=7501%3A%E9%9A%B1%E8%97%8F%E5%9C%A8%E8%B1%A1%E5%BD%A2%E6%96%87%E5%AD%97%E4%B8%AD%E7%9A%84%E6%AD%B7%E5%8F%B2&amp;ss=7501" xr:uid="{741B7A59-4CD7-464D-8AFD-F49E32CFAE08}"/>
    <hyperlink ref="S387" r:id="rId544" display="找出大盜墓集團的大本營(永遠的矢車菊系列)" xr:uid="{332EA4DE-065C-4367-9F18-6CF2A51F06A4}"/>
    <hyperlink ref="G2" r:id="rId545" display="https://wiki2.gamer.com.tw/wiki.php?n=7501%3A%E4%B8%96%E7%95%8C%E4%B8%8A%E6%9C%80%E5%8F%A4%E8%80%81%E7%9A%84%E7%AC%9B%E5%AD%90&amp;ss=7501" xr:uid="{90780912-6ED3-47C1-A3F9-8DC12E594E8E}"/>
    <hyperlink ref="Q2" r:id="rId546" display="https://wiki2.gamer.com.tw/wiki.php?n=7501:%E7%A5%9E%E8%A9%B1%E4%B8%AD%E7%9A%84%E5%B7%A8%E5%A4%A7%E7%94%9F%E7%89%A9" xr:uid="{C027DF0B-E3AC-4F3C-89C9-7E9123A27615}"/>
    <hyperlink ref="G3" r:id="rId547" display="https://wiki2.gamer.com.tw/wiki.php?n=7501%3A%E6%83%A1%E9%AD%94%E7%9A%84%E8%81%96%E7%B6%93&amp;ss=7501" xr:uid="{144A594C-2C0B-4567-92A9-E5FBF727D17D}"/>
    <hyperlink ref="Q3" r:id="rId548" display="https://wiki2.gamer.com.tw/wiki.php?n=7501:%E4%B8%96%E7%95%8C%E4%B8%8A%E6%9C%80%E7%BE%8E%E7%9A%84%E6%9B%B8" xr:uid="{666ED202-FD28-41B8-B3B8-FD0DDB34660C}"/>
    <hyperlink ref="G4" r:id="rId549" display="https://wiki2.gamer.com.tw/wiki.php?n=7501%3A%E6%89%8B%E6%8A%84%E6%9C%AC%E7%9A%84%E6%9D%90%E6%96%99&amp;ss=7501" xr:uid="{82FC74C2-41BA-4A1B-A131-8BCE835524AB}"/>
    <hyperlink ref="G5" r:id="rId550" display="https://wiki2.gamer.com.tw/wiki.php?n=7501%3A%E8%A2%AB%E5%8A%AB%E8%B5%B0%E7%9A%84%E7%B9%AA%E6%9C%AC&amp;ss=7501" xr:uid="{ACEFAB5C-D5A4-4456-AD21-8DD1FFB50DDA}"/>
    <hyperlink ref="G6" r:id="rId551" display="https://wiki2.gamer.com.tw/wiki.php?n=7501%3A%E5%A4%A7%E5%B8%9D%E7%9A%84%E9%81%BA%E7%89%A9&amp;ss=7501" xr:uid="{22F3777C-1FC5-43EE-9FD6-4BEA71DAF8BD}"/>
    <hyperlink ref="Q6" r:id="rId552" display="https://wiki2.gamer.com.tw/wiki.php?n=7501:%E8%A5%BF%E7%BE%85%E9%A6%AC%E5%B8%9D%E5%9C%8B%E5%BE%A9%E6%B4%BB" xr:uid="{DF08FF76-7CB9-4BCB-A236-8195645BBF06}"/>
    <hyperlink ref="G7" r:id="rId553" display="https://wiki2.gamer.com.tw/wiki.php?n=7501%3A%E6%97%A2%E7%84%B6%E6%9C%89%E6%BA%90%E6%B0%8F%E7%89%A9%E8%AA%9E&amp;ss=7501" xr:uid="{A8856484-A402-48F5-9BD5-D9C8C2664E48}"/>
    <hyperlink ref="Q7" r:id="rId554" display="https://wiki2.gamer.com.tw/wiki.php?n=7501:%E5%90%84%E7%A8%AE%E6%88%80%E6%84%9B%E5%BD%A2%E6%85%8B" xr:uid="{70A3A986-8C52-489D-AD6D-BF13B4D1D9B4}"/>
    <hyperlink ref="G8" r:id="rId555" display="https://wiki2.gamer.com.tw/wiki.php?n=7501%3A%E8%81%96%E5%85%B8%E7%9A%84%E7%A8%AE%E9%A1%9E&amp;ss=7501" xr:uid="{018EA4B4-849F-4BD2-9086-21DE897CEE52}"/>
    <hyperlink ref="Q8" r:id="rId556" display="https://wiki2.gamer.com.tw/wiki.php?n=7501:%E5%8D%B0%E5%BA%A6%E7%9A%84%E5%8F%A4%E4%BB%A3%E6%95%98%E4%BA%8B%E8%A9%A9" xr:uid="{C24D00B0-E6C6-4546-811A-ABA8874117F2}"/>
    <hyperlink ref="G9" r:id="rId557" display="https://wiki2.gamer.com.tw/wiki.php?n=7501%3A%E3%80%8A%E5%95%9F%E7%A4%BA%E9%8C%84%E3%80%8B%E4%B8%AD%E7%9A%84%E8%99%9F&amp;ss=7501" xr:uid="{98C2A946-9358-4794-A0CC-C392F7252F91}"/>
    <hyperlink ref="G10" r:id="rId558" display="https://wiki2.gamer.com.tw/wiki.php?n=7501%3A%E4%B8%AD%E5%9C%8B%E7%9A%84%E5%90%8D%E8%91%97&amp;ss=7501" xr:uid="{3F3C0311-8415-477A-B373-3FCEC9AE44CB}"/>
    <hyperlink ref="Q10" r:id="rId559" display="https://wiki2.gamer.com.tw/wiki.php?n=7501:%E9%87%8D%E5%B0%8B%E7%8E%84%E5%A5%98%E4%B9%8B%E8%B6%B3%E8%B7%A1" xr:uid="{FD9B48E6-D325-40C3-99CB-1369DD90DEED}"/>
    <hyperlink ref="R10" r:id="rId560" display="https://wiki2.gamer.com.tw/wiki.php?n=7501:%E6%98%8E%E6%9C%9D%E7%99%BE%E5%A7%93%E5%96%9C%E5%A5%BD%E7%9A%84%E6%9B%B8" xr:uid="{3040CCFE-651B-4D1E-9050-D8DAEB55CAE0}"/>
    <hyperlink ref="G11" r:id="rId561" display="https://wiki2.gamer.com.tw/wiki.php?n=7501%3A%E6%89%80%E7%BE%85%E9%96%80%E7%9A%84%E6%A6%AE%E8%8F%AF&amp;ss=7501" xr:uid="{DD97A696-8AF0-488F-AAD6-36AE91716D7E}"/>
    <hyperlink ref="G12" r:id="rId562" display="https://wiki2.gamer.com.tw/wiki.php?n=7501%3A%E9%81%A0%E6%9D%B1%E5%B1%A0%E9%BE%8D&amp;ss=7501" xr:uid="{563316B9-9B5E-432D-A627-9D0A9FEF9EC7}"/>
    <hyperlink ref="G13" r:id="rId563" display="https://wiki2.gamer.com.tw/wiki.php?n=7501%3A%E9%98%BF%E8%8C%B2%E7%89%B9%E5%85%8B%E7%9A%84%E7%8E%8B%E5%86%A0&amp;ss=7501" xr:uid="{D84ADEB6-FF82-4B65-B5A9-D91BA4697FD1}"/>
    <hyperlink ref="Q13" r:id="rId564" display="https://wiki2.gamer.com.tw/wiki.php?n=7501:%E4%B8%83%E5%BD%A9%E8%99%B9%E7%A5%9E%E9%B3%A5" xr:uid="{96476ECC-8A80-4900-9579-098F95FB9A15}"/>
    <hyperlink ref="R13" r:id="rId565" display="https://wiki2.gamer.com.tw/wiki.php?n=7501:%E9%98%BF%E8%8C%B2%E7%89%B9%E5%85%8B%E7%9A%84%E7%9A%87%E5%B8%9D" xr:uid="{DC3AC93D-48D2-4447-A299-083E29CAEF9F}"/>
    <hyperlink ref="G14" r:id="rId566" display="https://wiki2.gamer.com.tw/wiki.php?n=7501%3A%E9%9D%9E%E6%B4%B2%E7%9A%84%E7%89%B9%E8%89%B2%E6%A8%82%E5%99%A8&amp;ss=7501" xr:uid="{6AFEB7F5-18A9-4252-9C2C-FF62728EF0E4}"/>
    <hyperlink ref="Q14" r:id="rId567" display="https://wiki2.gamer.com.tw/wiki.php?n=7501:%E5%B0%8D%E8%A9%B1%E7%9A%84%E9%9F%B3%E8%89%B2" xr:uid="{70123638-D3DE-4596-81AC-76FB45702AAC}"/>
    <hyperlink ref="G15" r:id="rId568" display="https://wiki2.gamer.com.tw/wiki.php?n=7501%3A%E6%8F%8F%E5%AF%AB%E5%A7%9C%E5%A4%AA%E5%85%AC%E7%9A%84%E6%96%87%E5%AD%B8%E4%BD%9C%E5%93%81&amp;ss=7501" xr:uid="{92757888-9025-4854-8A39-4B6FA86D3389}"/>
    <hyperlink ref="Q15" r:id="rId569" display="https://wiki2.gamer.com.tw/wiki.php?n=7501:%E5%A7%9C%E5%A4%AA%E5%85%AC%E9%87%A3%E9%AD%9A" xr:uid="{A7EA02F0-B64E-4E0D-AD4F-4744B3B4F329}"/>
    <hyperlink ref="G16" r:id="rId570" display="https://wiki2.gamer.com.tw/wiki.php?n=7501%3A%E7%94%A8%E6%96%BC%E6%95%98%E4%BA%8B%E8%A9%A9%E4%BC%B4%E5%A5%8F%E7%9A%84%E6%A8%82%E5%99%A8&amp;ss=7501" xr:uid="{061A3223-174E-41DB-BE6A-79E25B667421}"/>
    <hyperlink ref="R17" r:id="rId571" display="https://wiki2.gamer.com.tw/wiki.php?n=7501%3A%E8%AE%8A%E5%8C%96%E7%9A%84%E8%81%96%E4%BA%BA&amp;ss=7501" xr:uid="{663260CC-A7AC-4EEB-931D-836A4AC7A630}"/>
    <hyperlink ref="G19" r:id="rId572" display="https://wiki2.gamer.com.tw/wiki.php?n=7501%3A%E8%B3%A2%E7%8E%8B%E7%9A%84%E7%9C%9F%E5%AF%A6%E9%9D%A2%E7%9B%AE&amp;ss=7501" xr:uid="{484F24D5-DF64-4277-BF8D-1FBF697333EB}"/>
    <hyperlink ref="Q19" r:id="rId573" display="https://wiki2.gamer.com.tw/wiki.php?n=7501:%E8%B3%A2%E7%8E%8B%E7%9A%84%E7%B5%B1%E4%B8%80%E4%BA%8B%E6%A5%AD" xr:uid="{2E027BBB-06DC-4004-9D5B-7B6EB6468C6F}"/>
    <hyperlink ref="Q41" r:id="rId574" display="https://wiki2.gamer.com.tw/wiki.php?n=7501%3A%E8%BF%BD%E8%B9%A4%E9%A8%99%E5%AD%90&amp;ss=7501" xr:uid="{9FAF95A7-D6DA-437F-B72C-8FE6CD0BCAC9}"/>
    <hyperlink ref="Q42" r:id="rId575" display="https://wiki2.gamer.com.tw/wiki.php?n=7501%3A%E9%AB%AE%E9%A3%BE%E4%B9%8B%E8%AC%8E&amp;ss=7501" xr:uid="{9B142062-5607-4911-8B6E-DAA74F10F67F}"/>
    <hyperlink ref="Q45" r:id="rId576" display="https://wiki2.gamer.com.tw/wiki.php?n=7501%3A%E4%BE%86%E8%87%AA%E7%9A%87%E5%AE%B6%E6%B8%AF%E7%9A%84%E5%A7%94%E8%A8%97&amp;ss=7501" xr:uid="{5F895BD4-7677-4104-BADF-695B316350E6}"/>
    <hyperlink ref="Q48" r:id="rId577" display="https://wiki2.gamer.com.tw/wiki.php?n=7501%3A%E4%BE%9B%E5%93%81%E7%9A%84%E9%9B%95%E5%83%8F&amp;ss=7501" xr:uid="{8DF8BA5D-249F-43D4-A288-BBA03E35EC5D}"/>
    <hyperlink ref="Q49" r:id="rId578" display="https://wiki2.gamer.com.tw/wiki.php?n=7501%3A%E6%B5%B7%E7%9B%9C%E7%9A%84%E8%B1%A1%E5%BE%B5&amp;ss=7501" xr:uid="{703F7475-5C80-4D8B-9817-B97E75C88B04}"/>
    <hyperlink ref="G58" r:id="rId579" display="https://wiki2.gamer.com.tw/wiki.php?n=7501%3A%E5%A4%A9%E9%AB%94%E4%B8%80%E8%A6%BD&amp;ss=7501" xr:uid="{8A19C0F2-5D97-4D0C-B95A-D8BEEAD2F849}"/>
    <hyperlink ref="Q58" r:id="rId580" display="https://wiki2.gamer.com.tw/wiki.php?n=7501:%E9%A0%90%E8%A8%80%E4%B8%AD%E7%9A%84%E5%BD%97%E6%98%9F%E5%87%BA%E7%8F%BE" xr:uid="{1F42E887-5D43-4659-8D22-59D05810757F}"/>
    <hyperlink ref="Q62" r:id="rId581" display="https://wiki2.gamer.com.tw/wiki.php?n=7501%3A%E5%B0%8D%E5%BE%85%E7%95%B0%E9%82%A6%E7%9A%84%E7%9C%BC%E5%85%89&amp;ss=7501" xr:uid="{93B9CC55-A9CE-4345-BCCD-FD80148ECE41}"/>
    <hyperlink ref="R62" r:id="rId582" display="https://wiki2.gamer.com.tw/wiki.php?n=7501%3A%E5%BE%80%E4%BE%86%E5%A4%A7%E6%B5%B7%E8%80%85%E7%9A%84%E6%A6%AE%E8%AD%BD&amp;ss=7501" xr:uid="{83BD2AB5-31C9-4793-B3CA-DC39B389DAE6}"/>
    <hyperlink ref="R67" r:id="rId583" display="https://wiki2.gamer.com.tw/wiki.php?n=7501%3A%E4%BF%9D%E5%91%BD%E7%9A%84%E9%A4%90%E5%85%B7&amp;ss=7501" xr:uid="{632F28A4-1406-4A67-BBB7-555E14C8D451}"/>
    <hyperlink ref="G69" r:id="rId584" display="https://wiki2.gamer.com.tw/wiki.php?n=7501%3A%E9%96%83%E5%85%89%E7%9A%84%E6%B5%B7%E8%9E%BA%E7%9F%B3&amp;ss=7501" xr:uid="{6339E799-62FE-4A2E-8616-149524190368}"/>
    <hyperlink ref="R69" r:id="rId585" display="https://wiki2.gamer.com.tw/wiki.php?n=7501:%E6%B2%99%E4%B9%8B%E8%8A%B1" xr:uid="{25929F25-F0CC-4C40-9220-58C8D0149DBF}"/>
    <hyperlink ref="R71" r:id="rId586" display="https://wiki2.gamer.com.tw/wiki.php?n=7501:%E8%A1%9B%E5%9F%8E" xr:uid="{5F813329-5A57-4888-BF88-3381114B953B}"/>
    <hyperlink ref="Q73" r:id="rId587" display="https://wiki2.gamer.com.tw/wiki.php?n=7501%3A%E5%A4%AA%E9%99%BD%E6%98%87%E8%B5%B7%E7%9A%84%E5%9C%B0%E6%96%B9&amp;ss=7501" xr:uid="{0E0E42C8-FDB5-4D70-A425-A2EE0C14E7FB}"/>
    <hyperlink ref="Q80" r:id="rId588" display="https://wiki2.gamer.com.tw/wiki.php?n=7501%3A%E7%99%BE%E6%BF%9F%E9%83%BD%E5%9F%8E%E4%B9%8B%E9%81%BA%E8%B7%A1&amp;ss=7501" xr:uid="{7DC65FDC-204B-41E6-BD7F-3A57C5190554}"/>
    <hyperlink ref="R80" r:id="rId589" display="https://wiki2.gamer.com.tw/wiki.php?n=7501:%E8%8A%B1%E9%83%8E%E7%9A%84%E5%B0%87%E8%BB%8D" xr:uid="{157DF31F-AF94-4D5C-8AB9-FB15B2E31EFC}"/>
    <hyperlink ref="G82" r:id="rId590" display="https://wiki2.gamer.com.tw/wiki.php?n=7501%3A%E7%A5%88%E7%A6%B1%E8%88%87%E8%B4%96%E7%BD%AA&amp;ss=7501" xr:uid="{8DAAE403-EBEB-4D4A-9054-87D14E8A0C92}"/>
    <hyperlink ref="Q82" r:id="rId591" display="https://wiki2.gamer.com.tw/wiki.php?n=7501:%E5%AE%88%E8%AD%B7%E8%80%85%E5%80%91" xr:uid="{A1C81401-9BC5-4395-9236-6BE196A2B067}"/>
    <hyperlink ref="G95" r:id="rId592" display="https://wiki2.gamer.com.tw/wiki.php?n=7501%3A%E5%B1%85%E4%BD%8F%E6%96%BC%E9%AB%98%E5%B1%B1%E7%9A%84%E5%A4%A7%E5%80%8B%E5%AD%90&amp;ss=7501" xr:uid="{DF41530C-1842-47E4-9C57-F766D8D4713D}"/>
    <hyperlink ref="Q95" r:id="rId593" display="https://wiki2.gamer.com.tw/wiki.php?n=7501:%E4%B8%96%E7%95%8C%E6%9C%80%E9%AB%98%E5%B3%B0" xr:uid="{8E04F9B6-CCC9-4C89-B52D-0F93F5AA355B}"/>
    <hyperlink ref="G96" r:id="rId594" display="https://wiki2.gamer.com.tw/wiki.php?n=7501%3A%E5%AE%98%E9%9D%A2%E6%96%87%E7%AB%A0%E8%88%87%E8%82%BA%E8%85%91%E4%B9%8B%E8%A8%80&amp;ss=7501" xr:uid="{E018FC0F-7B10-42E5-8D41-25185E744721}"/>
    <hyperlink ref="Q96" r:id="rId595" display="https://wiki2.gamer.com.tw/wiki.php?n=7501:%E5%90%8D%E5%B0%87%E8%88%87%E6%9B%B8%E8%A8%98%E5%AE%98" xr:uid="{746FF66D-546A-452E-A968-E8FD1A312AC2}"/>
    <hyperlink ref="G98" r:id="rId596" display="https://wiki2.gamer.com.tw/wiki.php?n=7501%3A%E8%81%9E%E5%90%8D%E5%A4%A9%E4%B8%8B%E7%9A%84%E5%AF%B6%E7%89%A9&amp;ss=7501" xr:uid="{A52F4B28-AA1C-4B8A-BF25-F806C2D8D445}"/>
    <hyperlink ref="G104" r:id="rId597" display="https://wiki2.gamer.com.tw/wiki.php?n=7501%3A%E4%BF%84%E7%BE%85%E6%96%AF%E7%9A%84%E7%9A%AE%E9%9D%A9&amp;ss=7501" xr:uid="{CF5D6187-A914-4606-ABC2-4036954142C6}"/>
    <hyperlink ref="G109" r:id="rId598" display="https://wiki2.gamer.com.tw/wiki.php?n=7501%3A%E9%87%8D%E6%AD%B8%E6%96%BC%E5%A5%BD%E7%9A%84%E5%84%80%E5%BC%8F&amp;ss=7501" xr:uid="{85688FB5-5730-48E9-A21B-0F4B94011280}"/>
    <hyperlink ref="G122" r:id="rId599" display="https://wiki2.gamer.com.tw/wiki.php?n=7501%3A%E5%9C%B0%E4%B8%8B%E5%A2%93%E5%9C%B0%E7%9A%84%E8%AC%9B%E8%BF%B0&amp;ss=7501" xr:uid="{7DC92E60-348E-4386-A909-94E99D69B4FC}"/>
    <hyperlink ref="Q122" r:id="rId600" display="https://wiki2.gamer.com.tw/wiki.php?n=7501:%E7%8E%8B%E6%AC%8A%E7%9A%84%E8%B1%A1%E5%BE%B5" xr:uid="{1A96E8FF-972C-41BD-81B4-31F673CE0ACE}"/>
    <hyperlink ref="Q123" r:id="rId601" display="https://wiki2.gamer.com.tw/wiki.php?n=7501%3A%E4%BE%86%E8%87%AA%E7%9A%87%E5%AE%B6%E6%B8%AF%E7%9A%84%E5%A7%94%E8%A8%97&amp;ss=7501" xr:uid="{6962D111-EE5F-46DD-9349-75CA35385478}"/>
    <hyperlink ref="G126" r:id="rId602" display="https://wiki2.gamer.com.tw/wiki.php?n=7501%3A%E5%B0%8D%E5%BE%85%E7%95%B0%E9%82%A6%E7%9A%84%E7%9C%BC%E5%85%89&amp;ss=7501" xr:uid="{C5F35305-F035-47D3-B4C4-DB45CEC32CE5}"/>
    <hyperlink ref="Q126" r:id="rId603" display="https://wiki2.gamer.com.tw/wiki.php?n=7501:%E5%BE%80%E4%BE%86%E5%A4%A7%E6%B5%B7%E8%80%85%E7%9A%84%E6%A6%AE%E8%AD%BD" xr:uid="{5B8A1C38-E842-40DD-B8FF-9420559EA5DF}"/>
    <hyperlink ref="Q133" r:id="rId604" display="https://wiki2.gamer.com.tw/wiki.php?n=7501%3A%E5%B0%8D%E5%BE%85%E7%95%B0%E9%82%A6%E7%9A%84%E7%9C%BC%E5%85%89&amp;ss=7501" xr:uid="{DC44817A-C2BF-4B5B-981D-42D4C50C432C}"/>
    <hyperlink ref="G143" r:id="rId605" display="https://wiki2.gamer.com.tw/wiki.php?n=7501%3A%E6%97%A5%E6%9C%AC%E7%9A%84%E7%A8%80%E6%9C%89%E6%A8%82%E5%99%A8&amp;ss=7501" xr:uid="{42AC9E01-AEEA-4B0E-BF89-3E45BCF1A8DA}"/>
    <hyperlink ref="Q148" r:id="rId606" display="https://wiki2.gamer.com.tw/wiki.php?n=7501%3A%E9%81%A0%E5%BE%81%E5%8F%B2%E8%A9%A9&amp;ss=7501" xr:uid="{8A28B6F2-DFA2-48ED-A7FB-9FB4C235E7D4}"/>
    <hyperlink ref="G150" r:id="rId607" display="https://wiki2.gamer.com.tw/wiki.php?n=7501%3A%E5%90%8D%E5%B0%87%E8%88%87%E6%9B%B8%E8%A8%98%E5%AE%98&amp;ss=7501" xr:uid="{4D01A12D-1DFE-4DDA-ADD5-AB95A28D0837}"/>
    <hyperlink ref="Q150" r:id="rId608" display="https://wiki2.gamer.com.tw/wiki.php?n=7501:%E5%90%8D%E5%B0%87%E7%9A%84%E5%91%BD%E9%81%8B" xr:uid="{9AE9AFAF-EB41-48AF-8C0A-C80FE73817F3}"/>
    <hyperlink ref="Q156" r:id="rId609" display="https://wiki2.gamer.com.tw/wiki.php?n=7501%3A%E9%9C%B8%E6%A5%AD%E4%B9%8B%E9%A4%98%E6%9A%89&amp;ss=7501" xr:uid="{3EF0DCE4-FFD1-4308-BF86-8C1405F5ABB6}"/>
    <hyperlink ref="Q157" r:id="rId610" display="https://wiki2.gamer.com.tw/wiki.php?n=7501%3A%E5%AE%89%E5%9C%9F%E5%9F%8E%E6%90%9C%E7%B4%A2%E7%9A%84%E5%82%AC%E4%BF%83%E4%BF%A1&amp;ss=7501" xr:uid="{7721B22A-0BB0-4D91-A66F-94CE24012FDE}"/>
    <hyperlink ref="R164" r:id="rId611" display="https://wiki2.gamer.com.tw/wiki.php?n=7501:%E8%A1%9B%E5%9F%8E" xr:uid="{36232C5D-4B09-4B6B-A18F-66BFB7CA5163}"/>
    <hyperlink ref="G177" r:id="rId612" display="https://wiki2.gamer.com.tw/wiki.php?n=7501%3A%E9%9D%92%E9%8A%85%E7%9A%84%E9%9F%B3%E8%89%B2&amp;ss=7501" xr:uid="{2B01A1F4-7DE8-4260-B6A0-2198F7B6F98D}"/>
    <hyperlink ref="Q177" r:id="rId613" display="https://wiki2.gamer.com.tw/wiki.php?n=7501:%E7%88%AA%E5%93%87%E7%9A%84%E6%A8%82%E5%99%A8" xr:uid="{B8D5C80C-BDE2-44F3-97D9-6F7B4C1C1268}"/>
    <hyperlink ref="Q182" r:id="rId614" display="https://wiki2.gamer.com.tw/wiki.php?n=7501%3A%E6%8E%A2%E5%B0%8B%E7%B4%85%E6%AF%9B%E5%9F%8E%E7%9A%84%E6%8E%A2%E9%9A%AA%E5%AE%B6&amp;ss=7501" xr:uid="{7B4FC113-40D7-453C-A534-1DFD19A8A90B}"/>
    <hyperlink ref="Q188" r:id="rId615" display="https://wiki2.gamer.com.tw/wiki.php?n=7501%3A%E6%A6%AE%E8%8F%AF%E4%B8%8B%E7%9A%84%E9%99%B0%E5%BD%B1&amp;ss=7501" xr:uid="{8D379A51-0C6C-4E3B-B63D-81385CA2A573}"/>
    <hyperlink ref="Q189" r:id="rId616" display="https://wiki2.gamer.com.tw/wiki.php?n=7501%3A%E7%BE%A4%E9%9B%84%E5%89%B2%E6%93%9A%E7%9A%84%E6%95%85%E4%BA%8B&amp;ss=7501" xr:uid="{CEC6A116-BB62-41D9-B1F8-50FD8947589D}"/>
    <hyperlink ref="G195" r:id="rId617" display="https://wiki2.gamer.com.tw/wiki.php?n=7501%3A%E7%A5%96%E5%85%88%E4%B9%8B%E5%9C%B0&amp;ss=7501" xr:uid="{E207B19F-DD3C-4949-B647-EAB029FF5239}"/>
    <hyperlink ref="G202" r:id="rId618" display="https://wiki2.gamer.com.tw/wiki.php?n=7501%3A%E4%B8%8D%E5%90%8C%E7%89%88%E6%9C%AC%E8%AD%89%E6%98%8E%E4%B9%8B%E7%89%A9&amp;ss=7501" xr:uid="{21E67620-4785-402B-A227-F301F96EBB28}"/>
    <hyperlink ref="Q202" r:id="rId619" display="https://wiki2.gamer.com.tw/wiki.php?n=7501%3A%E5%BA%AB%E4%B8%98%E6%9E%97%E7%9A%84%E6%89%8B%E6%8A%84%E6%9C%AC&amp;ss=7501" xr:uid="{B49ECF8C-9825-4235-9176-4540931372D6}"/>
    <hyperlink ref="Q203" r:id="rId620" display="https://wiki2.gamer.com.tw/wiki.php?n=7501%3A%E4%BE%86%E8%87%AA%E7%9A%87%E5%AE%B6%E6%B8%AF%E7%9A%84%E5%A7%94%E8%A8%97&amp;ss=7501" xr:uid="{E6C53306-201B-40EB-BBE3-291B6632A74B}"/>
    <hyperlink ref="G207" r:id="rId621" display="https://wiki2.gamer.com.tw/wiki.php?n=7501%3A%E8%A9%A9%E7%9A%84%E7%9C%9F%E5%81%BD&amp;ss=7501" xr:uid="{2409DBAF-E9AD-4DC7-8932-75E9106DC58F}"/>
    <hyperlink ref="Q207" r:id="rId622" display="https://wiki2.gamer.com.tw/wiki.php?n=7501:%E6%94%9C%E5%B8%B6%E6%9B%B8%E7%9A%84%E7%94%B7%E4%BA%BA" xr:uid="{3A5008A6-433B-4DC1-BD68-A723596D03C0}"/>
    <hyperlink ref="Q215" r:id="rId623" display="https://wiki2.gamer.com.tw/wiki.php?n=7501%3A%E5%8F%97%E4%B8%AD%E6%96%B7%E7%9A%84%E5%A7%94%E8%A8%97&amp;ss=7501" xr:uid="{E992E2C9-9B86-4DB7-81FB-494FEE22B2A9}"/>
    <hyperlink ref="G216" r:id="rId624" display="https://wiki2.gamer.com.tw/wiki.php?n=7501%3A%E5%85%A7%E5%AE%B9%E4%B8%8D%E5%A6%A5%E7%9A%84%E6%89%8B%E6%8A%84%E6%9C%AC&amp;ss=7501" xr:uid="{60D753C8-1E54-4D94-A820-8103ABE6B227}"/>
    <hyperlink ref="G224" r:id="rId625" display="https://wiki2.gamer.com.tw/wiki.php?n=7501%3A%E5%8D%B0%E5%BA%A6%E7%9A%84%E6%B0%91%E6%97%8F%E6%A8%82%E5%99%A8&amp;ss=7501" xr:uid="{2C0E798C-C1CF-4AB2-9047-614AB79012F5}"/>
    <hyperlink ref="Q235" r:id="rId626" display="https://wiki2.gamer.com.tw/wiki.php?n=7501%3A%E8%AA%BF%E6%9F%A5%E5%84%80%E5%BC%8F&amp;ss=7501" xr:uid="{758C3ED6-A8D0-41FE-82FB-DF29E2F6BE69}"/>
    <hyperlink ref="G246" r:id="rId627" display="https://wiki2.gamer.com.tw/wiki.php?n=7501%3A%E4%B8%8D%E6%87%82%E5%B0%B1%E8%A6%81%E5%95%8F&amp;ss=7501" xr:uid="{04B50735-4451-4FB2-8182-A19FBBC416F6}"/>
    <hyperlink ref="G247" r:id="rId628" display="https://wiki2.gamer.com.tw/wiki.php?n=7501%3A%E6%9C%89%E8%80%8C%E5%BE%A9%E5%A4%B1%E4%B9%8B%E7%89%A9&amp;ss=7501" xr:uid="{0DC27F6E-2F6B-4B38-AEC4-1BA5F7694AEA}"/>
    <hyperlink ref="Q249" r:id="rId629" display="https://wiki2.gamer.com.tw/wiki.php?n=7501%3A%E5%B0%8D%E5%BE%85%E7%95%B0%E9%82%A6%E7%9A%84%E7%9C%BC%E5%85%89&amp;ss=7501" xr:uid="{7E93FBA1-2190-4629-9AA1-3C39B395F9CE}"/>
    <hyperlink ref="G256" r:id="rId630" display="https://wiki2.gamer.com.tw/wiki.php?n=7501%3A%E5%B8%B8%E7%94%A8%E7%9A%84%E7%AE%A1%E6%A8%82%E5%99%A8&amp;ss=7501" xr:uid="{5B12F3D5-DA6E-4856-AB97-75032FA60469}"/>
    <hyperlink ref="Q256" r:id="rId631" display="https://wiki2.gamer.com.tw/wiki.php?n=7501:%E7%88%B6%E8%A6%AA%E7%9A%84%E9%AD%AF%E7%89%B9%E7%90%B4" xr:uid="{864CBF41-D3DC-450E-8573-EB30767601C2}"/>
    <hyperlink ref="G257" r:id="rId632" display="https://wiki2.gamer.com.tw/wiki.php?n=7501%3A%E5%91%A8%E9%81%8A%E7%9A%84%E4%BF%AE%E9%81%93%E5%A3%AB&amp;ss=7501" xr:uid="{03D4A031-AF0C-4FDE-9741-8D54F41F41C9}"/>
    <hyperlink ref="Q257" r:id="rId633" display="https://wiki2.gamer.com.tw/wiki.php?n=7501:%E6%89%8B%E6%8A%84%E6%9C%AC%E7%9A%84%E6%95%85%E9%84%89" xr:uid="{76E2566D-C22C-4B29-9F7A-F6DD277281DD}"/>
    <hyperlink ref="G259" r:id="rId634" display="https://wiki2.gamer.com.tw/wiki.php?n=7501%3A%E7%B5%A6%E5%BB%9A%E5%B8%AB%E7%9A%84%E6%96%87%E4%BB%B6&amp;ss=7501" xr:uid="{AC85E83B-96B7-4A7D-AC3A-10A387BA6109}"/>
    <hyperlink ref="Q259" r:id="rId635" display="https://wiki2.gamer.com.tw/wiki.php?n=7501:%E9%97%9C%E4%BF%82%E6%96%B0%E9%83%8E%E7%9A%84%E9%AB%94%E9%9D%A2" xr:uid="{9CF01728-FF3B-411A-87E1-90B956386F86}"/>
    <hyperlink ref="G260" r:id="rId636" display="https://wiki2.gamer.com.tw/wiki.php?n=7501%3A%E9%BC%A0%E7%96%AB%E5%86%8D%E6%AC%A1%E7%88%86%E7%99%BC%EF%BC%9F&amp;ss=7501" xr:uid="{738F2553-BF05-4414-BF34-30E2D12A82F8}"/>
    <hyperlink ref="G285" r:id="rId637" display="https://wiki2.gamer.com.tw/wiki.php?n=7501%3A%E5%BA%AB%E4%B8%98%E6%9E%97%E7%9A%84%E6%89%8B%E6%8A%84%E6%9C%AC&amp;ss=7501" xr:uid="{DA8DC19C-B9C9-489A-B16B-3949CED37198}"/>
    <hyperlink ref="Q286" r:id="rId638" display="https://wiki2.gamer.com.tw/wiki.php?n=7501%3A%E5%8F%A4%E4%BB%A3%E6%B3%A2%E6%96%AF%E7%9A%84%E5%A4%A7%E5%AE%AE%E6%AE%BF&amp;ss=7501" xr:uid="{73D84DDE-BF1D-4F31-BBF8-7DA009F0D13F}"/>
    <hyperlink ref="G292" r:id="rId639" display="https://wiki2.gamer.com.tw/wiki.php?n=7501%3A%E6%9C%80%E9%95%B7%E7%9A%84%E6%95%98%E4%BA%8B%E8%A9%A9&amp;ss=7501" xr:uid="{939E23D3-D179-4EA9-9027-FAA9EF1941B4}"/>
    <hyperlink ref="R292" r:id="rId640" display="https://wiki2.gamer.com.tw/wiki.php?n=7501:%E5%8D%B0%E5%BA%A6%E7%9A%84%E5%8F%A4%E4%BB%A3%E6%95%98%E4%BA%8B%E8%A9%A9" xr:uid="{34687A27-9B81-41A6-9CEE-3C5E6021FE29}"/>
    <hyperlink ref="Q292" r:id="rId641" display="https://wiki2.gamer.com.tw/wiki.php?n=7501:%E6%98%9F%E6%98%9F%E6%A3%B2%E5%AE%BF%E7%9A%84%E5%A0%B4%E6%89%80" xr:uid="{80C8061C-4822-4ABC-B072-B7BE632B9D37}"/>
    <hyperlink ref="G293" r:id="rId642" display="https://wiki2.gamer.com.tw/wiki.php?n=7501%3A%E5%A8%81%E7%88%BE%E5%A3%AB%E7%9A%84%E4%BA%9E%E7%91%9F&amp;ss=7501" xr:uid="{EA6E7173-CBCD-45AD-BA5C-5B7D46F4932C}"/>
    <hyperlink ref="Q294" r:id="rId643" display="https://wiki2.gamer.com.tw/wiki.php?n=7501%3A%E7%A0%B4%E8%A7%A3%E9%9D%88%E8%A6%96%E8%80%85%E7%9A%84%E8%AC%8E%E9%A1%8C&amp;ss=7501" xr:uid="{E6342AD5-9B94-403C-A31A-F3F151E69876}"/>
    <hyperlink ref="Q298" r:id="rId644" display="https://wiki2.gamer.com.tw/wiki.php?n=7501%3A%E5%8F%A6%E4%B8%80%E5%80%8B%E4%B8%96%E7%95%8C&amp;ss=7501" xr:uid="{5599C0B3-DF05-4D74-8A89-E00860CF6BB3}"/>
    <hyperlink ref="Q299" r:id="rId645" display="https://wiki2.gamer.com.tw/wiki.php?n=7501:%E5%8D%B0%E5%BA%A6%E7%9A%84%E5%8F%A4%E4%BB%A3%E6%95%98%E4%BA%8B%E8%A9%A9" xr:uid="{A261B634-1A4C-4B0C-AB80-875677354A57}"/>
    <hyperlink ref="G302" r:id="rId646" display="https://wiki2.gamer.com.tw/wiki.php?n=7501%3A%E9%97%9C%E4%BF%82%E6%96%B0%E9%83%8E%E7%9A%84%E9%AB%94%E9%9D%A2&amp;ss=7501" xr:uid="{F541D3D5-77BD-42AF-BDE6-37D13E762983}"/>
    <hyperlink ref="G310" r:id="rId647" display="https://wiki2.gamer.com.tw/wiki.php?n=7501%3A%E9%97%9C%E6%96%BC%E4%BD%A9%E5%BE%B7%E7%BE%85%E7%8E%8B%E5%AD%90&amp;ss=7501" xr:uid="{229B2043-849B-4C75-9912-39C15955B58B}"/>
    <hyperlink ref="R310" r:id="rId648" display="https://wiki2.gamer.com.tw/wiki.php?n=7501:%E6%9C%A6%E6%9C%A7%E7%9A%84%E5%B8%8C%E6%9C%9B%E4%B9%8B%E7%87%88" xr:uid="{2C8ABA22-48BC-4474-B59A-AD175D14AC86}"/>
    <hyperlink ref="Q310" r:id="rId649" display="https://wiki2.gamer.com.tw/wiki.php?n=7501:%E9%97%9C%E6%96%BC%E6%9D%9C%E9%98%BF%E7%89%B9%E7%8E%8B%E5%AD%90" xr:uid="{3AD4DE86-A0D1-4583-9886-807850247F09}"/>
    <hyperlink ref="Q315" r:id="rId650" display="https://wiki2.gamer.com.tw/wiki.php?n=7501%3A%E7%88%AA%E5%93%87%E7%9A%84%E6%A8%82%E5%99%A8&amp;ss=7501" xr:uid="{EB02FF6A-A354-4210-8677-6FDF3E8F99CB}"/>
    <hyperlink ref="Q325" r:id="rId651" display="https://wiki2.gamer.com.tw/wiki.php?n=7501%3A%E5%B7%A8%E5%8C%A0%E6%AD%8C%E6%89%8B%E4%B9%8B%E6%AD%8C&amp;ss=7501" xr:uid="{065CD39D-7F32-4306-B2F6-8EB3EEC468AB}"/>
    <hyperlink ref="G344" r:id="rId652" display="https://wiki2.gamer.com.tw/wiki.php?n=7501%3A%E9%97%9C%E6%96%BC%E6%9D%9C%E9%98%BF%E7%89%B9%E7%8E%8B%E5%AD%90&amp;ss=7501" xr:uid="{2AB7F671-2DE1-4500-BD64-62C48ACBEEA2}"/>
    <hyperlink ref="R344" r:id="rId653" display="https://wiki2.gamer.com.tw/wiki.php?n=7501:%E6%8C%91%E6%88%B0" xr:uid="{F5E72F72-D467-43C9-9163-A8818D138B02}"/>
    <hyperlink ref="Q344" r:id="rId654" display="https://wiki2.gamer.com.tw/wiki.php?n=7501:%E5%85%89%E8%BC%9D%E7%9A%84%E4%B8%96%E4%BB%A3" xr:uid="{8632E912-4F67-43EB-930C-75CF80390050}"/>
    <hyperlink ref="G347" r:id="rId655" display="https://wiki2.gamer.com.tw/wiki.php?n=7501%3A%E7%8E%8B%E5%AE%A4%E6%B2%89%E8%88%B9%E4%BA%8B%E4%BB%B6%E7%9A%84%E7%9C%9F%E7%9B%B8&amp;ss=7501" xr:uid="{77D66818-92C7-474C-B4CF-FEC0EBD692FA}"/>
    <hyperlink ref="Q347" r:id="rId656" display="https://wiki2.gamer.com.tw/wiki.php?n=7501:%E4%BD%95%E8%A5%BF%E7%9A%84%E8%BA%AB%E4%B8%8A" xr:uid="{CC2DA2E2-64F6-465A-9929-81F3CDFDE5C7}"/>
    <hyperlink ref="T347" r:id="rId657" location="航海王子篇" display="https://wiki2.gamer.com.tw/wiki.php?n=7501:%E6%8F%92%E6%9B%B2 - 航海王子篇" xr:uid="{F3F92F1D-5A8F-419D-991B-FE3C8C629E96}"/>
    <hyperlink ref="R363" r:id="rId658" display="https://wiki2.gamer.com.tw/wiki.php?n=7501%3A%E7%B5%A6%E4%BA%88%E7%B4%84%E5%AE%9A%E7%9A%84%E6%9C%AA%E4%BE%86&amp;ss=7501" xr:uid="{43B40632-1B6E-4EB1-8E0F-54785E2598FB}"/>
    <hyperlink ref="Q140" r:id="rId659" display="https://wiki2.gamer.com.tw/wiki.php?n=7501:%E4%BE%86%E8%87%AA%E6%9D%B1%E5%9C%8B%E7%9A%84%E5%83%A7%E4%BE%B6" xr:uid="{E839A236-ABAB-4591-AFDE-97BD0E9F3D42}"/>
    <hyperlink ref="Q142" r:id="rId660" display="https://wiki2.gamer.com.tw/wiki.php?n=7501%3A%E5%B0%8D%E9%81%BA%E8%B7%A1%E8%AA%BF%E6%9F%A5%E9%9A%8A%E7%9A%84%E5%8D%94%E5%8A%A9&amp;ss=7501" xr:uid="{73AB8545-0666-46D5-8CD9-C0C20B9C0221}"/>
    <hyperlink ref="G110" r:id="rId661" xr:uid="{0F592023-B790-4EF2-8CF5-B11F16614942}"/>
    <hyperlink ref="G46" r:id="rId662" xr:uid="{A268D19B-0A02-444D-B960-3DA4D2C4F689}"/>
    <hyperlink ref="Q46" r:id="rId663" display="https://wiki2.gamer.com.tw/wiki.php?n=7501%3A%E9%86%AB%E5%AD%B8%E6%9B%B8%E4%B8%AD%E7%9A%84%E6%9C%80%E9%AB%98%E6%AC%8A%E5%A8%81&amp;ss=7501" xr:uid="{AFC57B9B-39B9-4722-8862-867ADD1AB850}"/>
  </hyperlinks>
  <pageMargins left="0.7" right="0.7" top="0.75" bottom="0.75" header="0.3" footer="0.3"/>
  <pageSetup paperSize="9" orientation="portrait" horizontalDpi="4294967293" verticalDpi="0" r:id="rId664"/>
  <tableParts count="1">
    <tablePart r:id="rId66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8">
    <tabColor theme="7"/>
  </sheetPr>
  <dimension ref="A1:R59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166" bestFit="1" customWidth="1"/>
    <col min="2" max="2" width="4" style="107" customWidth="1"/>
    <col min="3" max="3" width="23" style="107" bestFit="1" customWidth="1"/>
    <col min="4" max="5" width="4.625" style="107" customWidth="1"/>
    <col min="6" max="6" width="28.25" style="202" customWidth="1"/>
    <col min="7" max="7" width="6.625" style="107" customWidth="1"/>
    <col min="8" max="8" width="4.625" style="107" customWidth="1"/>
    <col min="9" max="13" width="4.625" style="21" customWidth="1"/>
    <col min="14" max="14" width="27.625" style="230" customWidth="1"/>
    <col min="15" max="15" width="27.625" style="189" customWidth="1"/>
    <col min="16" max="18" width="16.625" style="202" customWidth="1"/>
    <col min="19" max="16384" width="9" style="21"/>
  </cols>
  <sheetData>
    <row r="1" spans="1:18" s="5" customFormat="1" ht="22.5" customHeight="1">
      <c r="A1" s="172" t="s">
        <v>0</v>
      </c>
      <c r="B1" s="320" t="s">
        <v>1</v>
      </c>
      <c r="C1" s="172" t="s">
        <v>4871</v>
      </c>
      <c r="D1" s="320" t="s">
        <v>4872</v>
      </c>
      <c r="E1" s="320" t="s">
        <v>4873</v>
      </c>
      <c r="F1" s="172" t="s">
        <v>6563</v>
      </c>
      <c r="G1" s="173" t="s">
        <v>7</v>
      </c>
      <c r="H1" s="174" t="s">
        <v>3669</v>
      </c>
      <c r="I1" s="9" t="s">
        <v>1602</v>
      </c>
      <c r="J1" s="8" t="s">
        <v>9</v>
      </c>
      <c r="K1" s="8" t="s">
        <v>10</v>
      </c>
      <c r="L1" s="8" t="s">
        <v>11</v>
      </c>
      <c r="M1" s="8" t="s">
        <v>12</v>
      </c>
      <c r="N1" s="172" t="s">
        <v>4850</v>
      </c>
      <c r="O1" s="172" t="s">
        <v>4851</v>
      </c>
      <c r="P1" s="172" t="s">
        <v>6470</v>
      </c>
      <c r="Q1" s="172" t="s">
        <v>16</v>
      </c>
      <c r="R1" s="172" t="s">
        <v>6587</v>
      </c>
    </row>
    <row r="2" spans="1:18" ht="22.5" customHeight="1">
      <c r="A2" s="166" t="s">
        <v>7277</v>
      </c>
      <c r="B2" s="224" t="s">
        <v>7209</v>
      </c>
      <c r="C2" s="107" t="s">
        <v>7278</v>
      </c>
      <c r="D2" s="99">
        <v>15</v>
      </c>
      <c r="E2" s="99">
        <v>17</v>
      </c>
      <c r="F2" s="212" t="s">
        <v>7276</v>
      </c>
      <c r="G2" s="99">
        <v>1420</v>
      </c>
      <c r="H2" s="99">
        <v>9</v>
      </c>
      <c r="I2" s="9"/>
      <c r="J2" s="9"/>
      <c r="K2" s="9"/>
      <c r="L2" s="9"/>
      <c r="M2" s="9"/>
      <c r="N2" s="230" t="s">
        <v>7279</v>
      </c>
      <c r="O2" s="189" t="s">
        <v>7280</v>
      </c>
      <c r="R2" s="247"/>
    </row>
    <row r="3" spans="1:18" ht="22.5" customHeight="1">
      <c r="A3" s="166" t="s">
        <v>11032</v>
      </c>
      <c r="B3" s="224" t="s">
        <v>11090</v>
      </c>
      <c r="C3" s="107" t="s">
        <v>11089</v>
      </c>
      <c r="D3" s="99">
        <v>12</v>
      </c>
      <c r="E3" s="99">
        <v>14</v>
      </c>
      <c r="F3" s="212" t="s">
        <v>11088</v>
      </c>
      <c r="G3" s="99">
        <v>1240</v>
      </c>
      <c r="H3" s="99">
        <v>10</v>
      </c>
      <c r="I3" s="9"/>
      <c r="J3" s="9"/>
      <c r="K3" s="9"/>
      <c r="L3" s="9"/>
      <c r="M3" s="9"/>
      <c r="N3" s="230" t="s">
        <v>11091</v>
      </c>
      <c r="O3" s="189" t="s">
        <v>4830</v>
      </c>
      <c r="P3" s="212" t="s">
        <v>11407</v>
      </c>
      <c r="R3" s="324"/>
    </row>
    <row r="4" spans="1:18" ht="22.5" customHeight="1">
      <c r="A4" s="166" t="s">
        <v>6264</v>
      </c>
      <c r="B4" s="224" t="s">
        <v>6344</v>
      </c>
      <c r="C4" s="107" t="s">
        <v>6850</v>
      </c>
      <c r="D4" s="99">
        <v>12</v>
      </c>
      <c r="E4" s="99">
        <v>14</v>
      </c>
      <c r="F4" s="212" t="s">
        <v>7285</v>
      </c>
      <c r="G4" s="99">
        <v>1200</v>
      </c>
      <c r="H4" s="99">
        <v>10</v>
      </c>
      <c r="I4" s="9"/>
      <c r="J4" s="9"/>
      <c r="K4" s="9"/>
      <c r="L4" s="9"/>
      <c r="M4" s="9"/>
      <c r="N4" s="230" t="s">
        <v>6345</v>
      </c>
      <c r="O4" s="189" t="s">
        <v>6346</v>
      </c>
      <c r="P4" s="212" t="s">
        <v>6589</v>
      </c>
      <c r="R4" s="324"/>
    </row>
    <row r="5" spans="1:18" ht="22.5" customHeight="1">
      <c r="A5" s="166" t="s">
        <v>30</v>
      </c>
      <c r="B5" s="224" t="s">
        <v>3670</v>
      </c>
      <c r="C5" s="107" t="s">
        <v>4874</v>
      </c>
      <c r="D5" s="99">
        <v>10</v>
      </c>
      <c r="E5" s="99">
        <v>12</v>
      </c>
      <c r="F5" s="214" t="s">
        <v>12408</v>
      </c>
      <c r="G5" s="99">
        <v>1120</v>
      </c>
      <c r="H5" s="99">
        <v>10</v>
      </c>
      <c r="I5" s="9"/>
      <c r="J5" s="9"/>
      <c r="K5" s="9"/>
      <c r="L5" s="9"/>
      <c r="M5" s="9"/>
      <c r="N5" s="230" t="s">
        <v>59</v>
      </c>
      <c r="O5" s="189" t="s">
        <v>3385</v>
      </c>
      <c r="P5" s="214" t="s">
        <v>12409</v>
      </c>
      <c r="Q5" s="325"/>
      <c r="R5" s="324"/>
    </row>
    <row r="6" spans="1:18" ht="22.5" customHeight="1">
      <c r="B6" s="224" t="s">
        <v>19</v>
      </c>
      <c r="C6" s="107" t="s">
        <v>1555</v>
      </c>
      <c r="D6" s="99">
        <v>10</v>
      </c>
      <c r="E6" s="99">
        <v>12</v>
      </c>
      <c r="F6" s="214" t="s">
        <v>3440</v>
      </c>
      <c r="G6" s="99">
        <v>1118</v>
      </c>
      <c r="H6" s="99">
        <v>7</v>
      </c>
      <c r="I6" s="9"/>
      <c r="J6" s="9"/>
      <c r="K6" s="9"/>
      <c r="L6" s="9"/>
      <c r="M6" s="9"/>
      <c r="N6" s="230" t="s">
        <v>3386</v>
      </c>
      <c r="O6" s="267" t="s">
        <v>3387</v>
      </c>
      <c r="P6" s="214" t="s">
        <v>12410</v>
      </c>
      <c r="Q6" s="270"/>
      <c r="R6" s="324"/>
    </row>
    <row r="7" spans="1:18" ht="22.5" customHeight="1">
      <c r="A7" s="166" t="s">
        <v>11032</v>
      </c>
      <c r="B7" s="224" t="s">
        <v>11090</v>
      </c>
      <c r="C7" s="107" t="s">
        <v>11093</v>
      </c>
      <c r="D7" s="99">
        <v>10</v>
      </c>
      <c r="E7" s="99">
        <v>12</v>
      </c>
      <c r="F7" s="212" t="s">
        <v>11092</v>
      </c>
      <c r="G7" s="99">
        <v>1090</v>
      </c>
      <c r="H7" s="99">
        <v>9</v>
      </c>
      <c r="I7" s="9"/>
      <c r="J7" s="9"/>
      <c r="K7" s="9"/>
      <c r="L7" s="9"/>
      <c r="M7" s="9"/>
      <c r="N7" s="230" t="s">
        <v>11059</v>
      </c>
      <c r="O7" s="189" t="s">
        <v>4830</v>
      </c>
      <c r="P7" s="212" t="s">
        <v>1569</v>
      </c>
      <c r="Q7" s="212" t="s">
        <v>11407</v>
      </c>
      <c r="R7" s="324"/>
    </row>
    <row r="8" spans="1:18" ht="22.5" customHeight="1">
      <c r="A8" s="166" t="s">
        <v>6264</v>
      </c>
      <c r="B8" s="224" t="s">
        <v>6344</v>
      </c>
      <c r="C8" s="107" t="s">
        <v>6348</v>
      </c>
      <c r="D8" s="99">
        <v>10</v>
      </c>
      <c r="E8" s="99">
        <v>12</v>
      </c>
      <c r="F8" s="212" t="s">
        <v>6347</v>
      </c>
      <c r="G8" s="99">
        <v>1045</v>
      </c>
      <c r="H8" s="99">
        <v>9</v>
      </c>
      <c r="I8" s="9"/>
      <c r="J8" s="9"/>
      <c r="K8" s="9"/>
      <c r="L8" s="9"/>
      <c r="M8" s="9"/>
      <c r="N8" s="230" t="s">
        <v>6349</v>
      </c>
      <c r="O8" s="189" t="s">
        <v>6350</v>
      </c>
      <c r="P8" s="212" t="s">
        <v>6351</v>
      </c>
      <c r="Q8" s="212" t="s">
        <v>13117</v>
      </c>
      <c r="R8" s="324"/>
    </row>
    <row r="9" spans="1:18" ht="22.5" customHeight="1">
      <c r="A9" s="166">
        <v>1</v>
      </c>
      <c r="B9" s="224" t="s">
        <v>19</v>
      </c>
      <c r="C9" s="107" t="s">
        <v>1556</v>
      </c>
      <c r="D9" s="99">
        <v>9</v>
      </c>
      <c r="E9" s="99">
        <v>11</v>
      </c>
      <c r="F9" s="214" t="s">
        <v>1557</v>
      </c>
      <c r="G9" s="99">
        <v>1027</v>
      </c>
      <c r="H9" s="99">
        <v>8</v>
      </c>
      <c r="I9" s="9"/>
      <c r="J9" s="9"/>
      <c r="K9" s="9"/>
      <c r="L9" s="9"/>
      <c r="M9" s="9"/>
      <c r="N9" s="230" t="s">
        <v>4805</v>
      </c>
      <c r="O9" s="189" t="s">
        <v>4809</v>
      </c>
      <c r="P9" s="214" t="s">
        <v>6584</v>
      </c>
      <c r="Q9" s="214" t="s">
        <v>13118</v>
      </c>
      <c r="R9" s="324"/>
    </row>
    <row r="10" spans="1:18" ht="22.5" customHeight="1">
      <c r="B10" s="224" t="s">
        <v>56</v>
      </c>
      <c r="C10" s="107" t="s">
        <v>1558</v>
      </c>
      <c r="D10" s="99">
        <v>7</v>
      </c>
      <c r="E10" s="99">
        <v>9</v>
      </c>
      <c r="F10" s="214" t="s">
        <v>1559</v>
      </c>
      <c r="G10" s="99">
        <v>744</v>
      </c>
      <c r="H10" s="175">
        <v>4</v>
      </c>
      <c r="I10" s="9"/>
      <c r="J10" s="9"/>
      <c r="K10" s="9"/>
      <c r="L10" s="9"/>
      <c r="M10" s="9"/>
      <c r="N10" s="230" t="s">
        <v>4814</v>
      </c>
      <c r="O10" s="189" t="s">
        <v>4815</v>
      </c>
      <c r="R10" s="324"/>
    </row>
    <row r="11" spans="1:18" ht="22.5" customHeight="1">
      <c r="A11" s="166" t="s">
        <v>32</v>
      </c>
      <c r="B11" s="224" t="s">
        <v>56</v>
      </c>
      <c r="C11" s="107" t="s">
        <v>4852</v>
      </c>
      <c r="D11" s="99">
        <v>7</v>
      </c>
      <c r="E11" s="99">
        <v>9</v>
      </c>
      <c r="F11" s="214" t="s">
        <v>6564</v>
      </c>
      <c r="G11" s="99">
        <v>700</v>
      </c>
      <c r="H11" s="99">
        <v>7</v>
      </c>
      <c r="I11" s="9"/>
      <c r="J11" s="9"/>
      <c r="K11" s="9"/>
      <c r="L11" s="9"/>
      <c r="M11" s="9"/>
      <c r="N11" s="230" t="s">
        <v>4816</v>
      </c>
      <c r="O11" s="189" t="s">
        <v>4817</v>
      </c>
      <c r="P11" s="214" t="s">
        <v>1560</v>
      </c>
      <c r="R11" s="324"/>
    </row>
    <row r="12" spans="1:18" ht="22.5" customHeight="1">
      <c r="A12" s="166" t="s">
        <v>151</v>
      </c>
      <c r="B12" s="224" t="s">
        <v>56</v>
      </c>
      <c r="C12" s="107" t="s">
        <v>1561</v>
      </c>
      <c r="D12" s="99">
        <v>6</v>
      </c>
      <c r="E12" s="99">
        <v>8</v>
      </c>
      <c r="F12" s="214" t="s">
        <v>1562</v>
      </c>
      <c r="G12" s="99">
        <v>624</v>
      </c>
      <c r="H12" s="175">
        <v>6</v>
      </c>
      <c r="I12" s="9"/>
      <c r="J12" s="9"/>
      <c r="K12" s="9"/>
      <c r="L12" s="9"/>
      <c r="M12" s="9"/>
      <c r="N12" s="230" t="s">
        <v>3762</v>
      </c>
      <c r="O12" s="189" t="s">
        <v>4818</v>
      </c>
      <c r="R12" s="324"/>
    </row>
    <row r="13" spans="1:18" ht="22.5" customHeight="1">
      <c r="B13" s="224" t="s">
        <v>79</v>
      </c>
      <c r="C13" s="107" t="s">
        <v>1563</v>
      </c>
      <c r="D13" s="99">
        <v>5</v>
      </c>
      <c r="E13" s="99">
        <v>7</v>
      </c>
      <c r="F13" s="214" t="s">
        <v>1564</v>
      </c>
      <c r="G13" s="99">
        <v>506</v>
      </c>
      <c r="H13" s="99">
        <v>4</v>
      </c>
      <c r="I13" s="9"/>
      <c r="J13" s="9"/>
      <c r="K13" s="9"/>
      <c r="L13" s="9"/>
      <c r="M13" s="9"/>
      <c r="N13" s="230" t="s">
        <v>4819</v>
      </c>
      <c r="O13" s="189" t="s">
        <v>4820</v>
      </c>
      <c r="P13" s="214" t="s">
        <v>1565</v>
      </c>
      <c r="R13" s="324"/>
    </row>
    <row r="14" spans="1:18" ht="22.5" customHeight="1">
      <c r="A14" s="166" t="s">
        <v>32</v>
      </c>
      <c r="B14" s="224" t="s">
        <v>79</v>
      </c>
      <c r="C14" s="107" t="s">
        <v>4853</v>
      </c>
      <c r="D14" s="99">
        <v>5</v>
      </c>
      <c r="E14" s="99">
        <v>7</v>
      </c>
      <c r="F14" s="214" t="s">
        <v>6565</v>
      </c>
      <c r="G14" s="99">
        <v>470</v>
      </c>
      <c r="H14" s="175">
        <v>7</v>
      </c>
      <c r="I14" s="9"/>
      <c r="J14" s="9"/>
      <c r="K14" s="9"/>
      <c r="L14" s="9"/>
      <c r="M14" s="9"/>
      <c r="N14" s="230" t="s">
        <v>4816</v>
      </c>
      <c r="O14" s="189" t="s">
        <v>4821</v>
      </c>
      <c r="P14" s="214" t="s">
        <v>13119</v>
      </c>
      <c r="R14" s="229"/>
    </row>
    <row r="15" spans="1:18" ht="22.5" customHeight="1">
      <c r="A15" s="166" t="s">
        <v>4638</v>
      </c>
      <c r="B15" s="99" t="s">
        <v>4862</v>
      </c>
      <c r="C15" s="107" t="s">
        <v>1566</v>
      </c>
      <c r="D15" s="99">
        <v>5</v>
      </c>
      <c r="E15" s="99">
        <v>7</v>
      </c>
      <c r="F15" s="212" t="s">
        <v>6566</v>
      </c>
      <c r="G15" s="99">
        <v>470</v>
      </c>
      <c r="H15" s="99">
        <v>7</v>
      </c>
      <c r="I15" s="9"/>
      <c r="J15" s="9"/>
      <c r="K15" s="9"/>
      <c r="L15" s="9"/>
      <c r="M15" s="9"/>
      <c r="N15" s="230" t="s">
        <v>4804</v>
      </c>
      <c r="O15" s="189" t="s">
        <v>4822</v>
      </c>
      <c r="P15" s="212" t="s">
        <v>1564</v>
      </c>
      <c r="Q15" s="212" t="s">
        <v>13120</v>
      </c>
      <c r="R15" s="292"/>
    </row>
    <row r="16" spans="1:18" ht="22.5" customHeight="1">
      <c r="B16" s="224" t="s">
        <v>85</v>
      </c>
      <c r="C16" s="107" t="s">
        <v>1407</v>
      </c>
      <c r="D16" s="99">
        <v>4</v>
      </c>
      <c r="E16" s="99">
        <v>6</v>
      </c>
      <c r="F16" s="214" t="s">
        <v>1407</v>
      </c>
      <c r="G16" s="99">
        <v>370</v>
      </c>
      <c r="H16" s="99">
        <v>4</v>
      </c>
      <c r="I16" s="9"/>
      <c r="J16" s="9"/>
      <c r="K16" s="9"/>
      <c r="L16" s="9"/>
      <c r="M16" s="9"/>
      <c r="N16" s="230" t="s">
        <v>4823</v>
      </c>
      <c r="O16" s="189" t="s">
        <v>4824</v>
      </c>
      <c r="P16" s="214" t="s">
        <v>6586</v>
      </c>
      <c r="R16" s="234" t="s">
        <v>6588</v>
      </c>
    </row>
    <row r="17" spans="1:18" ht="22.5" customHeight="1">
      <c r="A17" s="166" t="s">
        <v>11032</v>
      </c>
      <c r="B17" s="224" t="s">
        <v>11064</v>
      </c>
      <c r="C17" s="107" t="s">
        <v>11094</v>
      </c>
      <c r="D17" s="99">
        <v>10</v>
      </c>
      <c r="E17" s="99">
        <v>10</v>
      </c>
      <c r="F17" s="212" t="s">
        <v>12849</v>
      </c>
      <c r="G17" s="99">
        <v>340</v>
      </c>
      <c r="H17" s="99">
        <v>8</v>
      </c>
      <c r="I17" s="9"/>
      <c r="J17" s="9"/>
      <c r="K17" s="9"/>
      <c r="L17" s="9"/>
      <c r="M17" s="9"/>
      <c r="N17" s="230" t="s">
        <v>11059</v>
      </c>
      <c r="O17" s="189" t="s">
        <v>4830</v>
      </c>
      <c r="P17" s="212" t="s">
        <v>13121</v>
      </c>
      <c r="R17" s="324"/>
    </row>
    <row r="18" spans="1:18" ht="22.5" customHeight="1">
      <c r="A18" s="166" t="s">
        <v>30</v>
      </c>
      <c r="B18" s="224" t="s">
        <v>85</v>
      </c>
      <c r="C18" s="107" t="s">
        <v>4863</v>
      </c>
      <c r="D18" s="99">
        <v>9</v>
      </c>
      <c r="E18" s="99">
        <v>9</v>
      </c>
      <c r="F18" s="214" t="s">
        <v>6567</v>
      </c>
      <c r="G18" s="99">
        <v>330</v>
      </c>
      <c r="H18" s="175">
        <v>5</v>
      </c>
      <c r="I18" s="9"/>
      <c r="J18" s="9"/>
      <c r="K18" s="9"/>
      <c r="L18" s="9"/>
      <c r="M18" s="9"/>
      <c r="N18" s="230" t="s">
        <v>4825</v>
      </c>
      <c r="O18" s="189" t="s">
        <v>4826</v>
      </c>
      <c r="P18" s="212"/>
      <c r="R18" s="324"/>
    </row>
    <row r="19" spans="1:18" ht="22.5" customHeight="1">
      <c r="A19" s="166" t="s">
        <v>6263</v>
      </c>
      <c r="B19" s="224" t="s">
        <v>6353</v>
      </c>
      <c r="C19" s="107" t="s">
        <v>6352</v>
      </c>
      <c r="D19" s="99">
        <v>10</v>
      </c>
      <c r="E19" s="99">
        <v>10</v>
      </c>
      <c r="F19" s="212" t="s">
        <v>6581</v>
      </c>
      <c r="G19" s="99">
        <v>320</v>
      </c>
      <c r="H19" s="99">
        <v>7</v>
      </c>
      <c r="I19" s="24"/>
      <c r="J19" s="24"/>
      <c r="K19" s="24"/>
      <c r="L19" s="24"/>
      <c r="M19" s="24"/>
      <c r="N19" s="230" t="s">
        <v>5728</v>
      </c>
      <c r="O19" s="189" t="s">
        <v>6354</v>
      </c>
      <c r="R19" s="324"/>
    </row>
    <row r="20" spans="1:18" ht="22.5" customHeight="1">
      <c r="B20" s="224" t="s">
        <v>85</v>
      </c>
      <c r="C20" s="107" t="s">
        <v>1567</v>
      </c>
      <c r="D20" s="99">
        <v>3</v>
      </c>
      <c r="E20" s="99">
        <v>5</v>
      </c>
      <c r="F20" s="214" t="s">
        <v>1565</v>
      </c>
      <c r="G20" s="99">
        <v>300</v>
      </c>
      <c r="H20" s="99">
        <v>2</v>
      </c>
      <c r="I20" s="9"/>
      <c r="J20" s="9"/>
      <c r="K20" s="9"/>
      <c r="L20" s="9"/>
      <c r="M20" s="9"/>
      <c r="N20" s="230" t="s">
        <v>4827</v>
      </c>
      <c r="O20" s="189" t="s">
        <v>4828</v>
      </c>
      <c r="R20" s="324"/>
    </row>
    <row r="21" spans="1:18" ht="22.5" customHeight="1">
      <c r="A21" s="166" t="s">
        <v>4864</v>
      </c>
      <c r="B21" s="99" t="s">
        <v>4257</v>
      </c>
      <c r="C21" s="107" t="s">
        <v>4865</v>
      </c>
      <c r="D21" s="99">
        <v>9</v>
      </c>
      <c r="E21" s="99">
        <v>9</v>
      </c>
      <c r="F21" s="222" t="s">
        <v>12850</v>
      </c>
      <c r="G21" s="99">
        <v>290</v>
      </c>
      <c r="H21" s="99">
        <v>5</v>
      </c>
      <c r="I21" s="24"/>
      <c r="J21" s="24"/>
      <c r="K21" s="24"/>
      <c r="L21" s="24"/>
      <c r="M21" s="24"/>
      <c r="N21" s="268" t="s">
        <v>4829</v>
      </c>
      <c r="O21" s="189" t="s">
        <v>4830</v>
      </c>
      <c r="P21" s="272"/>
      <c r="R21" s="324"/>
    </row>
    <row r="22" spans="1:18" ht="22.5" customHeight="1">
      <c r="A22" s="166" t="s">
        <v>11032</v>
      </c>
      <c r="B22" s="224" t="s">
        <v>11064</v>
      </c>
      <c r="C22" s="107" t="s">
        <v>11095</v>
      </c>
      <c r="D22" s="99">
        <v>8</v>
      </c>
      <c r="E22" s="99">
        <v>8</v>
      </c>
      <c r="F22" s="212" t="s">
        <v>6583</v>
      </c>
      <c r="G22" s="196">
        <v>270</v>
      </c>
      <c r="H22" s="99">
        <v>5</v>
      </c>
      <c r="I22" s="9"/>
      <c r="J22" s="9"/>
      <c r="K22" s="9"/>
      <c r="L22" s="9"/>
      <c r="M22" s="9"/>
      <c r="N22" s="230" t="s">
        <v>11096</v>
      </c>
      <c r="O22" s="189" t="s">
        <v>4830</v>
      </c>
      <c r="P22" s="212" t="s">
        <v>11407</v>
      </c>
      <c r="R22" s="324"/>
    </row>
    <row r="23" spans="1:18" ht="22.5" customHeight="1">
      <c r="A23" s="166" t="s">
        <v>11705</v>
      </c>
      <c r="B23" s="224" t="s">
        <v>85</v>
      </c>
      <c r="C23" s="107" t="s">
        <v>11729</v>
      </c>
      <c r="D23" s="99">
        <v>2</v>
      </c>
      <c r="E23" s="99">
        <v>4</v>
      </c>
      <c r="F23" s="222" t="s">
        <v>11730</v>
      </c>
      <c r="G23" s="99">
        <v>270</v>
      </c>
      <c r="H23" s="99">
        <v>2</v>
      </c>
      <c r="I23" s="24"/>
      <c r="J23" s="24"/>
      <c r="K23" s="24"/>
      <c r="L23" s="24"/>
      <c r="M23" s="24"/>
      <c r="N23" s="230" t="s">
        <v>59</v>
      </c>
      <c r="O23" s="189" t="s">
        <v>3108</v>
      </c>
      <c r="R23" s="324"/>
    </row>
    <row r="24" spans="1:18" ht="22.5" customHeight="1">
      <c r="A24" s="166" t="s">
        <v>30</v>
      </c>
      <c r="B24" s="224" t="s">
        <v>4257</v>
      </c>
      <c r="C24" s="107" t="s">
        <v>4866</v>
      </c>
      <c r="D24" s="99">
        <v>8</v>
      </c>
      <c r="E24" s="99">
        <v>8</v>
      </c>
      <c r="F24" s="214" t="s">
        <v>6568</v>
      </c>
      <c r="G24" s="99">
        <v>250</v>
      </c>
      <c r="H24" s="99">
        <v>6</v>
      </c>
      <c r="I24" s="9"/>
      <c r="J24" s="9"/>
      <c r="K24" s="9"/>
      <c r="L24" s="9"/>
      <c r="M24" s="9"/>
      <c r="N24" s="230" t="s">
        <v>3772</v>
      </c>
      <c r="O24" s="189" t="s">
        <v>4831</v>
      </c>
      <c r="R24" s="324"/>
    </row>
    <row r="25" spans="1:18" ht="22.5" customHeight="1">
      <c r="A25" s="166" t="s">
        <v>30</v>
      </c>
      <c r="B25" s="224" t="s">
        <v>4257</v>
      </c>
      <c r="C25" s="107" t="s">
        <v>4867</v>
      </c>
      <c r="D25" s="99">
        <v>2</v>
      </c>
      <c r="E25" s="99">
        <v>4</v>
      </c>
      <c r="F25" s="214" t="s">
        <v>6569</v>
      </c>
      <c r="G25" s="99">
        <v>250</v>
      </c>
      <c r="H25" s="99">
        <v>7</v>
      </c>
      <c r="I25" s="9"/>
      <c r="J25" s="9"/>
      <c r="K25" s="9"/>
      <c r="L25" s="9"/>
      <c r="M25" s="9"/>
      <c r="N25" s="230" t="s">
        <v>4803</v>
      </c>
      <c r="O25" s="189" t="s">
        <v>3727</v>
      </c>
      <c r="R25" s="324"/>
    </row>
    <row r="26" spans="1:18" ht="22.5" customHeight="1">
      <c r="A26" s="166" t="s">
        <v>4864</v>
      </c>
      <c r="B26" s="99" t="s">
        <v>4257</v>
      </c>
      <c r="C26" s="107" t="s">
        <v>4868</v>
      </c>
      <c r="D26" s="99">
        <v>7</v>
      </c>
      <c r="E26" s="99">
        <v>7</v>
      </c>
      <c r="F26" s="222" t="s">
        <v>12850</v>
      </c>
      <c r="G26" s="99">
        <v>250</v>
      </c>
      <c r="H26" s="99">
        <v>4</v>
      </c>
      <c r="I26" s="13"/>
      <c r="J26" s="13"/>
      <c r="K26" s="13"/>
      <c r="L26" s="13"/>
      <c r="M26" s="13"/>
      <c r="N26" s="268" t="s">
        <v>4829</v>
      </c>
      <c r="O26" s="189" t="s">
        <v>4830</v>
      </c>
      <c r="P26" s="272"/>
      <c r="R26" s="324"/>
    </row>
    <row r="27" spans="1:18" ht="22.5" customHeight="1">
      <c r="A27" s="166" t="s">
        <v>4638</v>
      </c>
      <c r="B27" s="99" t="s">
        <v>3660</v>
      </c>
      <c r="C27" s="107" t="s">
        <v>4869</v>
      </c>
      <c r="D27" s="99">
        <v>8</v>
      </c>
      <c r="E27" s="99">
        <v>8</v>
      </c>
      <c r="F27" s="212" t="s">
        <v>6583</v>
      </c>
      <c r="G27" s="99">
        <v>240</v>
      </c>
      <c r="H27" s="99">
        <v>5</v>
      </c>
      <c r="I27" s="9"/>
      <c r="J27" s="9"/>
      <c r="K27" s="9"/>
      <c r="L27" s="9"/>
      <c r="M27" s="9"/>
      <c r="N27" s="230" t="s">
        <v>4804</v>
      </c>
      <c r="O27" s="189" t="s">
        <v>515</v>
      </c>
      <c r="R27" s="324"/>
    </row>
    <row r="28" spans="1:18" ht="22.5" customHeight="1">
      <c r="A28" s="166" t="s">
        <v>6222</v>
      </c>
      <c r="B28" s="224" t="s">
        <v>6224</v>
      </c>
      <c r="C28" s="107" t="s">
        <v>6225</v>
      </c>
      <c r="D28" s="99">
        <v>7</v>
      </c>
      <c r="E28" s="99">
        <v>7</v>
      </c>
      <c r="F28" s="222" t="s">
        <v>6570</v>
      </c>
      <c r="G28" s="99">
        <v>240</v>
      </c>
      <c r="H28" s="99">
        <v>4</v>
      </c>
      <c r="I28" s="24"/>
      <c r="J28" s="24"/>
      <c r="K28" s="24"/>
      <c r="L28" s="24"/>
      <c r="M28" s="24"/>
      <c r="N28" s="230" t="s">
        <v>6226</v>
      </c>
      <c r="O28" s="189" t="s">
        <v>13305</v>
      </c>
      <c r="P28" s="222" t="s">
        <v>13122</v>
      </c>
      <c r="R28" s="324"/>
    </row>
    <row r="29" spans="1:18" ht="22.5" customHeight="1">
      <c r="A29" s="166" t="s">
        <v>32</v>
      </c>
      <c r="B29" s="224" t="s">
        <v>4257</v>
      </c>
      <c r="C29" s="107" t="s">
        <v>4854</v>
      </c>
      <c r="D29" s="99">
        <v>6</v>
      </c>
      <c r="E29" s="99">
        <v>6</v>
      </c>
      <c r="F29" s="214" t="s">
        <v>6573</v>
      </c>
      <c r="G29" s="99">
        <v>230</v>
      </c>
      <c r="H29" s="175">
        <v>6</v>
      </c>
      <c r="I29" s="9"/>
      <c r="J29" s="9"/>
      <c r="K29" s="9"/>
      <c r="L29" s="9"/>
      <c r="M29" s="9"/>
      <c r="N29" s="230" t="s">
        <v>3772</v>
      </c>
      <c r="O29" s="189" t="s">
        <v>4817</v>
      </c>
      <c r="P29" s="214" t="s">
        <v>6585</v>
      </c>
      <c r="R29" s="324"/>
    </row>
    <row r="30" spans="1:18" ht="22.5" customHeight="1">
      <c r="B30" s="224" t="s">
        <v>85</v>
      </c>
      <c r="C30" s="107" t="s">
        <v>1568</v>
      </c>
      <c r="D30" s="99">
        <v>2</v>
      </c>
      <c r="E30" s="99">
        <v>4</v>
      </c>
      <c r="F30" s="214" t="s">
        <v>1569</v>
      </c>
      <c r="G30" s="99">
        <v>230</v>
      </c>
      <c r="H30" s="99">
        <v>2</v>
      </c>
      <c r="I30" s="9"/>
      <c r="J30" s="9"/>
      <c r="K30" s="9"/>
      <c r="L30" s="9"/>
      <c r="M30" s="9"/>
      <c r="N30" s="230" t="s">
        <v>1570</v>
      </c>
      <c r="O30" s="189" t="s">
        <v>4832</v>
      </c>
      <c r="R30" s="324"/>
    </row>
    <row r="31" spans="1:18" ht="22.5" customHeight="1">
      <c r="A31" s="166" t="s">
        <v>11705</v>
      </c>
      <c r="B31" s="224" t="s">
        <v>85</v>
      </c>
      <c r="C31" s="107" t="s">
        <v>11731</v>
      </c>
      <c r="D31" s="99">
        <v>8</v>
      </c>
      <c r="E31" s="99">
        <v>8</v>
      </c>
      <c r="F31" s="222" t="s">
        <v>11890</v>
      </c>
      <c r="G31" s="99">
        <v>230</v>
      </c>
      <c r="H31" s="99">
        <v>8</v>
      </c>
      <c r="I31" s="24"/>
      <c r="J31" s="24"/>
      <c r="K31" s="24"/>
      <c r="L31" s="24"/>
      <c r="M31" s="24"/>
      <c r="N31" s="230" t="s">
        <v>2842</v>
      </c>
      <c r="O31" s="189" t="s">
        <v>3576</v>
      </c>
      <c r="R31" s="324"/>
    </row>
    <row r="32" spans="1:18" ht="22.5" customHeight="1">
      <c r="A32" s="166">
        <v>1</v>
      </c>
      <c r="B32" s="224" t="s">
        <v>85</v>
      </c>
      <c r="C32" s="107" t="s">
        <v>1571</v>
      </c>
      <c r="D32" s="99">
        <v>7</v>
      </c>
      <c r="E32" s="99">
        <v>7</v>
      </c>
      <c r="F32" s="214" t="s">
        <v>6571</v>
      </c>
      <c r="G32" s="99">
        <v>225</v>
      </c>
      <c r="H32" s="175">
        <v>2</v>
      </c>
      <c r="I32" s="9"/>
      <c r="J32" s="9"/>
      <c r="K32" s="9"/>
      <c r="L32" s="9"/>
      <c r="M32" s="9"/>
      <c r="N32" s="230" t="s">
        <v>4805</v>
      </c>
      <c r="O32" s="189" t="s">
        <v>4833</v>
      </c>
      <c r="R32" s="324"/>
    </row>
    <row r="33" spans="1:18" ht="22.5" customHeight="1">
      <c r="A33" s="166" t="s">
        <v>27</v>
      </c>
      <c r="B33" s="224" t="s">
        <v>85</v>
      </c>
      <c r="C33" s="107" t="s">
        <v>1572</v>
      </c>
      <c r="D33" s="99">
        <v>7</v>
      </c>
      <c r="E33" s="99">
        <v>7</v>
      </c>
      <c r="F33" s="214" t="s">
        <v>6572</v>
      </c>
      <c r="G33" s="99">
        <v>220</v>
      </c>
      <c r="H33" s="99">
        <v>4</v>
      </c>
      <c r="I33" s="9"/>
      <c r="J33" s="9"/>
      <c r="K33" s="9"/>
      <c r="L33" s="9"/>
      <c r="M33" s="9"/>
      <c r="N33" s="230" t="s">
        <v>4834</v>
      </c>
      <c r="O33" s="189" t="s">
        <v>4835</v>
      </c>
      <c r="R33" s="324"/>
    </row>
    <row r="34" spans="1:18" ht="22.5" customHeight="1">
      <c r="A34" s="166" t="s">
        <v>32</v>
      </c>
      <c r="B34" s="224" t="s">
        <v>4257</v>
      </c>
      <c r="C34" s="107" t="s">
        <v>4855</v>
      </c>
      <c r="D34" s="99">
        <v>5</v>
      </c>
      <c r="E34" s="99">
        <v>5</v>
      </c>
      <c r="F34" s="214" t="s">
        <v>1573</v>
      </c>
      <c r="G34" s="99">
        <v>220</v>
      </c>
      <c r="H34" s="175">
        <v>6</v>
      </c>
      <c r="I34" s="9"/>
      <c r="J34" s="9"/>
      <c r="K34" s="9"/>
      <c r="L34" s="9"/>
      <c r="M34" s="9"/>
      <c r="N34" s="230" t="s">
        <v>4805</v>
      </c>
      <c r="O34" s="189" t="s">
        <v>4817</v>
      </c>
      <c r="P34" s="214" t="s">
        <v>6585</v>
      </c>
      <c r="R34" s="324"/>
    </row>
    <row r="35" spans="1:18" ht="22.5" customHeight="1">
      <c r="A35" s="166" t="s">
        <v>6263</v>
      </c>
      <c r="B35" s="224" t="s">
        <v>6355</v>
      </c>
      <c r="C35" s="107" t="s">
        <v>6851</v>
      </c>
      <c r="D35" s="99">
        <v>5</v>
      </c>
      <c r="E35" s="99">
        <v>5</v>
      </c>
      <c r="F35" s="222" t="s">
        <v>12851</v>
      </c>
      <c r="G35" s="99">
        <v>220</v>
      </c>
      <c r="H35" s="196">
        <v>3</v>
      </c>
      <c r="I35" s="24"/>
      <c r="J35" s="24"/>
      <c r="K35" s="24"/>
      <c r="L35" s="24"/>
      <c r="M35" s="24"/>
      <c r="N35" s="268" t="s">
        <v>6357</v>
      </c>
      <c r="O35" s="189" t="s">
        <v>6354</v>
      </c>
      <c r="R35" s="324"/>
    </row>
    <row r="36" spans="1:18" ht="22.5" customHeight="1">
      <c r="A36" s="166" t="s">
        <v>32</v>
      </c>
      <c r="B36" s="224" t="s">
        <v>4270</v>
      </c>
      <c r="C36" s="107" t="s">
        <v>4856</v>
      </c>
      <c r="D36" s="99">
        <v>6</v>
      </c>
      <c r="E36" s="99">
        <v>6</v>
      </c>
      <c r="F36" s="214" t="s">
        <v>6573</v>
      </c>
      <c r="G36" s="99">
        <v>200</v>
      </c>
      <c r="H36" s="99">
        <v>6</v>
      </c>
      <c r="I36" s="9"/>
      <c r="J36" s="9"/>
      <c r="K36" s="9"/>
      <c r="L36" s="9"/>
      <c r="M36" s="9"/>
      <c r="N36" s="230" t="s">
        <v>4805</v>
      </c>
      <c r="O36" s="189" t="s">
        <v>4817</v>
      </c>
      <c r="P36" s="214" t="s">
        <v>6585</v>
      </c>
      <c r="R36" s="324"/>
    </row>
    <row r="37" spans="1:18" ht="22.5" customHeight="1">
      <c r="A37" s="166" t="s">
        <v>30</v>
      </c>
      <c r="B37" s="224" t="s">
        <v>4270</v>
      </c>
      <c r="C37" s="107" t="s">
        <v>4857</v>
      </c>
      <c r="D37" s="99">
        <v>1</v>
      </c>
      <c r="E37" s="99">
        <v>3</v>
      </c>
      <c r="F37" s="214" t="s">
        <v>6582</v>
      </c>
      <c r="G37" s="99">
        <v>200</v>
      </c>
      <c r="H37" s="175">
        <v>6</v>
      </c>
      <c r="I37" s="9"/>
      <c r="J37" s="9"/>
      <c r="K37" s="9"/>
      <c r="L37" s="9"/>
      <c r="M37" s="9"/>
      <c r="N37" s="230" t="s">
        <v>4803</v>
      </c>
      <c r="O37" s="189" t="s">
        <v>4836</v>
      </c>
      <c r="R37" s="324"/>
    </row>
    <row r="38" spans="1:18" ht="22.5" customHeight="1">
      <c r="A38" s="166">
        <v>1</v>
      </c>
      <c r="B38" s="224" t="s">
        <v>103</v>
      </c>
      <c r="C38" s="107" t="s">
        <v>1574</v>
      </c>
      <c r="D38" s="99">
        <v>6</v>
      </c>
      <c r="E38" s="99">
        <v>6</v>
      </c>
      <c r="F38" s="214" t="s">
        <v>6574</v>
      </c>
      <c r="G38" s="99">
        <v>190</v>
      </c>
      <c r="H38" s="99">
        <v>1</v>
      </c>
      <c r="I38" s="9"/>
      <c r="J38" s="9"/>
      <c r="K38" s="9"/>
      <c r="L38" s="9"/>
      <c r="M38" s="9"/>
      <c r="N38" s="230" t="s">
        <v>127</v>
      </c>
      <c r="O38" s="189" t="s">
        <v>4810</v>
      </c>
      <c r="R38" s="324"/>
    </row>
    <row r="39" spans="1:18" ht="22.5" customHeight="1">
      <c r="A39" s="166">
        <v>1</v>
      </c>
      <c r="B39" s="224" t="s">
        <v>103</v>
      </c>
      <c r="C39" s="107" t="s">
        <v>1575</v>
      </c>
      <c r="D39" s="99">
        <v>6</v>
      </c>
      <c r="E39" s="99">
        <v>6</v>
      </c>
      <c r="F39" s="214" t="s">
        <v>6575</v>
      </c>
      <c r="G39" s="99">
        <v>180</v>
      </c>
      <c r="H39" s="175">
        <v>1</v>
      </c>
      <c r="I39" s="9"/>
      <c r="J39" s="9"/>
      <c r="K39" s="9"/>
      <c r="L39" s="9"/>
      <c r="M39" s="9"/>
      <c r="N39" s="230" t="s">
        <v>3697</v>
      </c>
      <c r="O39" s="189" t="s">
        <v>4810</v>
      </c>
      <c r="R39" s="324"/>
    </row>
    <row r="40" spans="1:18" ht="22.5" customHeight="1">
      <c r="B40" s="224" t="s">
        <v>103</v>
      </c>
      <c r="C40" s="107" t="s">
        <v>1576</v>
      </c>
      <c r="D40" s="99">
        <v>1</v>
      </c>
      <c r="E40" s="99">
        <v>3</v>
      </c>
      <c r="F40" s="214" t="s">
        <v>1577</v>
      </c>
      <c r="G40" s="99">
        <v>170</v>
      </c>
      <c r="H40" s="99">
        <v>2</v>
      </c>
      <c r="I40" s="9"/>
      <c r="J40" s="9"/>
      <c r="K40" s="9"/>
      <c r="L40" s="9"/>
      <c r="M40" s="9"/>
      <c r="N40" s="230" t="s">
        <v>4811</v>
      </c>
      <c r="O40" s="189" t="s">
        <v>4812</v>
      </c>
      <c r="R40" s="324"/>
    </row>
    <row r="41" spans="1:18" ht="22.5" customHeight="1">
      <c r="A41" s="166" t="s">
        <v>4864</v>
      </c>
      <c r="B41" s="99" t="s">
        <v>4270</v>
      </c>
      <c r="C41" s="107" t="s">
        <v>4870</v>
      </c>
      <c r="D41" s="99">
        <v>5</v>
      </c>
      <c r="E41" s="99">
        <v>5</v>
      </c>
      <c r="F41" s="222" t="s">
        <v>6576</v>
      </c>
      <c r="G41" s="99">
        <v>170</v>
      </c>
      <c r="H41" s="99">
        <v>2</v>
      </c>
      <c r="I41" s="13"/>
      <c r="J41" s="13"/>
      <c r="K41" s="13"/>
      <c r="L41" s="13"/>
      <c r="M41" s="13"/>
      <c r="N41" s="230" t="s">
        <v>4006</v>
      </c>
      <c r="O41" s="189" t="s">
        <v>4813</v>
      </c>
      <c r="R41" s="324"/>
    </row>
    <row r="42" spans="1:18" ht="22.5" customHeight="1">
      <c r="A42" s="166" t="s">
        <v>27</v>
      </c>
      <c r="B42" s="224" t="s">
        <v>103</v>
      </c>
      <c r="C42" s="107" t="s">
        <v>1578</v>
      </c>
      <c r="D42" s="99">
        <v>5</v>
      </c>
      <c r="E42" s="99">
        <v>5</v>
      </c>
      <c r="F42" s="214" t="s">
        <v>6579</v>
      </c>
      <c r="G42" s="99">
        <v>160</v>
      </c>
      <c r="H42" s="175">
        <v>3</v>
      </c>
      <c r="I42" s="9"/>
      <c r="J42" s="9"/>
      <c r="K42" s="9"/>
      <c r="L42" s="9"/>
      <c r="M42" s="9"/>
      <c r="N42" s="230" t="s">
        <v>4096</v>
      </c>
      <c r="O42" s="189" t="s">
        <v>3999</v>
      </c>
      <c r="P42" s="214" t="s">
        <v>13123</v>
      </c>
      <c r="R42" s="324"/>
    </row>
    <row r="43" spans="1:18" ht="22.5" customHeight="1">
      <c r="A43" s="166" t="s">
        <v>32</v>
      </c>
      <c r="B43" s="224" t="s">
        <v>103</v>
      </c>
      <c r="C43" s="107" t="s">
        <v>4858</v>
      </c>
      <c r="D43" s="99">
        <v>5</v>
      </c>
      <c r="E43" s="99">
        <v>5</v>
      </c>
      <c r="F43" s="214" t="s">
        <v>1573</v>
      </c>
      <c r="G43" s="99">
        <v>160</v>
      </c>
      <c r="H43" s="99">
        <v>6</v>
      </c>
      <c r="I43" s="9"/>
      <c r="J43" s="9"/>
      <c r="K43" s="9"/>
      <c r="L43" s="9"/>
      <c r="M43" s="9"/>
      <c r="N43" s="230" t="s">
        <v>3678</v>
      </c>
      <c r="O43" s="189" t="s">
        <v>4111</v>
      </c>
      <c r="P43" s="214" t="s">
        <v>6585</v>
      </c>
      <c r="R43" s="324"/>
    </row>
    <row r="44" spans="1:18" ht="22.5" customHeight="1">
      <c r="A44" s="166" t="s">
        <v>30</v>
      </c>
      <c r="B44" s="224" t="s">
        <v>4270</v>
      </c>
      <c r="C44" s="107" t="s">
        <v>4859</v>
      </c>
      <c r="D44" s="99">
        <v>5</v>
      </c>
      <c r="E44" s="99">
        <v>5</v>
      </c>
      <c r="F44" s="214" t="s">
        <v>6577</v>
      </c>
      <c r="G44" s="99">
        <v>160</v>
      </c>
      <c r="H44" s="175">
        <v>5</v>
      </c>
      <c r="I44" s="24"/>
      <c r="J44" s="24"/>
      <c r="K44" s="24"/>
      <c r="L44" s="24"/>
      <c r="M44" s="24"/>
      <c r="N44" s="230" t="s">
        <v>4006</v>
      </c>
      <c r="O44" s="189" t="s">
        <v>4491</v>
      </c>
      <c r="P44" s="212"/>
      <c r="R44" s="324"/>
    </row>
    <row r="45" spans="1:18" ht="22.5" customHeight="1">
      <c r="A45" s="166">
        <v>1</v>
      </c>
      <c r="B45" s="224" t="s">
        <v>103</v>
      </c>
      <c r="C45" s="107" t="s">
        <v>1579</v>
      </c>
      <c r="D45" s="99">
        <v>5</v>
      </c>
      <c r="E45" s="99">
        <v>5</v>
      </c>
      <c r="F45" s="214" t="s">
        <v>6578</v>
      </c>
      <c r="G45" s="99">
        <v>140</v>
      </c>
      <c r="H45" s="99">
        <v>4</v>
      </c>
      <c r="I45" s="24"/>
      <c r="J45" s="24"/>
      <c r="K45" s="24"/>
      <c r="L45" s="24"/>
      <c r="M45" s="15"/>
      <c r="N45" s="230" t="s">
        <v>3743</v>
      </c>
      <c r="O45" s="189" t="s">
        <v>4837</v>
      </c>
      <c r="P45" s="214" t="s">
        <v>1580</v>
      </c>
      <c r="R45" s="324"/>
    </row>
    <row r="46" spans="1:18" s="1" customFormat="1" ht="22.5" customHeight="1">
      <c r="A46" s="166"/>
      <c r="B46" s="224" t="s">
        <v>103</v>
      </c>
      <c r="C46" s="107" t="s">
        <v>1581</v>
      </c>
      <c r="D46" s="99">
        <v>5</v>
      </c>
      <c r="E46" s="99">
        <v>5</v>
      </c>
      <c r="F46" s="214" t="s">
        <v>6579</v>
      </c>
      <c r="G46" s="99">
        <v>120</v>
      </c>
      <c r="H46" s="175">
        <v>1</v>
      </c>
      <c r="I46" s="24"/>
      <c r="J46" s="24"/>
      <c r="K46" s="24"/>
      <c r="L46" s="24"/>
      <c r="M46" s="24"/>
      <c r="N46" s="230" t="s">
        <v>4838</v>
      </c>
      <c r="O46" s="189" t="s">
        <v>4839</v>
      </c>
      <c r="P46" s="202"/>
      <c r="Q46" s="202"/>
      <c r="R46" s="324"/>
    </row>
    <row r="47" spans="1:18" s="1" customFormat="1" ht="22.5" customHeight="1">
      <c r="A47" s="166"/>
      <c r="B47" s="224" t="s">
        <v>103</v>
      </c>
      <c r="C47" s="107" t="s">
        <v>1582</v>
      </c>
      <c r="D47" s="99">
        <v>1</v>
      </c>
      <c r="E47" s="99">
        <v>2</v>
      </c>
      <c r="F47" s="214" t="s">
        <v>1583</v>
      </c>
      <c r="G47" s="99">
        <v>110</v>
      </c>
      <c r="H47" s="99">
        <v>2</v>
      </c>
      <c r="I47" s="15"/>
      <c r="J47" s="15"/>
      <c r="K47" s="15"/>
      <c r="L47" s="15"/>
      <c r="M47" s="15"/>
      <c r="N47" s="230" t="s">
        <v>1584</v>
      </c>
      <c r="O47" s="189" t="s">
        <v>4840</v>
      </c>
      <c r="P47" s="202"/>
      <c r="Q47" s="202"/>
      <c r="R47" s="324"/>
    </row>
    <row r="48" spans="1:18" s="1" customFormat="1" ht="22.5" customHeight="1">
      <c r="A48" s="166" t="s">
        <v>151</v>
      </c>
      <c r="B48" s="224" t="s">
        <v>103</v>
      </c>
      <c r="C48" s="107" t="s">
        <v>1585</v>
      </c>
      <c r="D48" s="99">
        <v>4</v>
      </c>
      <c r="E48" s="99">
        <v>4</v>
      </c>
      <c r="F48" s="214" t="s">
        <v>6580</v>
      </c>
      <c r="G48" s="99">
        <v>110</v>
      </c>
      <c r="H48" s="175">
        <v>4</v>
      </c>
      <c r="I48" s="24"/>
      <c r="J48" s="24"/>
      <c r="K48" s="24"/>
      <c r="L48" s="24"/>
      <c r="M48" s="24"/>
      <c r="N48" s="230" t="s">
        <v>3674</v>
      </c>
      <c r="O48" s="189" t="s">
        <v>4841</v>
      </c>
      <c r="P48" s="202"/>
      <c r="Q48" s="202"/>
      <c r="R48" s="324"/>
    </row>
    <row r="49" spans="1:18" s="1" customFormat="1" ht="22.5" customHeight="1">
      <c r="A49" s="166">
        <v>1</v>
      </c>
      <c r="B49" s="224" t="s">
        <v>103</v>
      </c>
      <c r="C49" s="107" t="s">
        <v>1586</v>
      </c>
      <c r="D49" s="99">
        <v>4</v>
      </c>
      <c r="E49" s="99">
        <v>4</v>
      </c>
      <c r="F49" s="214" t="s">
        <v>6580</v>
      </c>
      <c r="G49" s="99">
        <v>105</v>
      </c>
      <c r="H49" s="99">
        <v>1</v>
      </c>
      <c r="I49" s="24"/>
      <c r="J49" s="24"/>
      <c r="K49" s="24"/>
      <c r="L49" s="15"/>
      <c r="M49" s="15"/>
      <c r="N49" s="230" t="s">
        <v>3745</v>
      </c>
      <c r="O49" s="189" t="s">
        <v>4032</v>
      </c>
      <c r="P49" s="202"/>
      <c r="Q49" s="202"/>
      <c r="R49" s="324"/>
    </row>
    <row r="50" spans="1:18" s="1" customFormat="1" ht="22.5" customHeight="1">
      <c r="A50" s="166" t="s">
        <v>6263</v>
      </c>
      <c r="B50" s="224" t="s">
        <v>6340</v>
      </c>
      <c r="C50" s="107" t="s">
        <v>6356</v>
      </c>
      <c r="D50" s="99">
        <v>3</v>
      </c>
      <c r="E50" s="99">
        <v>3</v>
      </c>
      <c r="F50" s="212" t="s">
        <v>12852</v>
      </c>
      <c r="G50" s="99">
        <v>99</v>
      </c>
      <c r="H50" s="99">
        <v>2</v>
      </c>
      <c r="I50" s="24"/>
      <c r="J50" s="24"/>
      <c r="K50" s="24"/>
      <c r="L50" s="24"/>
      <c r="M50" s="24"/>
      <c r="N50" s="268" t="s">
        <v>6342</v>
      </c>
      <c r="O50" s="189" t="s">
        <v>6343</v>
      </c>
      <c r="P50" s="202"/>
      <c r="Q50" s="202"/>
      <c r="R50" s="324"/>
    </row>
    <row r="51" spans="1:18" s="1" customFormat="1" ht="22.5" customHeight="1">
      <c r="A51" s="166" t="s">
        <v>4860</v>
      </c>
      <c r="B51" s="224" t="s">
        <v>103</v>
      </c>
      <c r="C51" s="107" t="s">
        <v>4861</v>
      </c>
      <c r="D51" s="99">
        <v>4</v>
      </c>
      <c r="E51" s="99">
        <v>4</v>
      </c>
      <c r="F51" s="219" t="s">
        <v>1587</v>
      </c>
      <c r="G51" s="99">
        <v>80</v>
      </c>
      <c r="H51" s="99">
        <v>1</v>
      </c>
      <c r="I51" s="24"/>
      <c r="J51" s="24"/>
      <c r="K51" s="24"/>
      <c r="L51" s="24"/>
      <c r="M51" s="24"/>
      <c r="N51" s="230" t="s">
        <v>4496</v>
      </c>
      <c r="O51" s="189" t="s">
        <v>4842</v>
      </c>
      <c r="P51" s="202"/>
      <c r="Q51" s="202"/>
      <c r="R51" s="324"/>
    </row>
    <row r="52" spans="1:18" s="1" customFormat="1" ht="22.5" customHeight="1">
      <c r="A52" s="166"/>
      <c r="B52" s="224" t="s">
        <v>103</v>
      </c>
      <c r="C52" s="107" t="s">
        <v>1588</v>
      </c>
      <c r="D52" s="99">
        <v>1</v>
      </c>
      <c r="E52" s="99">
        <v>1</v>
      </c>
      <c r="F52" s="214" t="s">
        <v>1589</v>
      </c>
      <c r="G52" s="99">
        <v>75</v>
      </c>
      <c r="H52" s="175">
        <v>2</v>
      </c>
      <c r="I52" s="24"/>
      <c r="J52" s="24"/>
      <c r="K52" s="24"/>
      <c r="L52" s="24"/>
      <c r="M52" s="14"/>
      <c r="N52" s="230" t="s">
        <v>1590</v>
      </c>
      <c r="O52" s="189" t="s">
        <v>4839</v>
      </c>
      <c r="P52" s="202"/>
      <c r="Q52" s="202"/>
      <c r="R52" s="324"/>
    </row>
    <row r="53" spans="1:18" s="1" customFormat="1" ht="22.5" customHeight="1">
      <c r="A53" s="166"/>
      <c r="B53" s="224" t="s">
        <v>103</v>
      </c>
      <c r="C53" s="107" t="s">
        <v>1591</v>
      </c>
      <c r="D53" s="99">
        <v>3</v>
      </c>
      <c r="E53" s="99">
        <v>3</v>
      </c>
      <c r="F53" s="214" t="s">
        <v>1592</v>
      </c>
      <c r="G53" s="99">
        <v>48</v>
      </c>
      <c r="H53" s="99">
        <v>1</v>
      </c>
      <c r="I53" s="24"/>
      <c r="J53" s="24"/>
      <c r="K53" s="24"/>
      <c r="L53" s="24"/>
      <c r="M53" s="24"/>
      <c r="N53" s="230" t="s">
        <v>1593</v>
      </c>
      <c r="O53" s="189" t="s">
        <v>4843</v>
      </c>
      <c r="P53" s="202"/>
      <c r="Q53" s="202"/>
      <c r="R53" s="324"/>
    </row>
    <row r="54" spans="1:18" s="1" customFormat="1" ht="22.5" customHeight="1">
      <c r="A54" s="166"/>
      <c r="B54" s="224" t="s">
        <v>103</v>
      </c>
      <c r="C54" s="107" t="s">
        <v>1594</v>
      </c>
      <c r="D54" s="99">
        <v>2</v>
      </c>
      <c r="E54" s="99">
        <v>2</v>
      </c>
      <c r="F54" s="214" t="s">
        <v>1595</v>
      </c>
      <c r="G54" s="99">
        <v>34</v>
      </c>
      <c r="H54" s="175">
        <v>1</v>
      </c>
      <c r="I54" s="24"/>
      <c r="J54" s="24"/>
      <c r="K54" s="24"/>
      <c r="L54" s="24"/>
      <c r="M54" s="24"/>
      <c r="N54" s="230" t="s">
        <v>4844</v>
      </c>
      <c r="O54" s="189" t="s">
        <v>4845</v>
      </c>
      <c r="P54" s="202"/>
      <c r="Q54" s="202"/>
      <c r="R54" s="324"/>
    </row>
    <row r="55" spans="1:18" s="1" customFormat="1" ht="22.5" customHeight="1">
      <c r="A55" s="166"/>
      <c r="B55" s="224" t="s">
        <v>103</v>
      </c>
      <c r="C55" s="107" t="s">
        <v>1596</v>
      </c>
      <c r="D55" s="99">
        <v>1</v>
      </c>
      <c r="E55" s="99">
        <v>1</v>
      </c>
      <c r="F55" s="214" t="s">
        <v>1587</v>
      </c>
      <c r="G55" s="99">
        <v>31</v>
      </c>
      <c r="H55" s="99">
        <v>1</v>
      </c>
      <c r="I55" s="24"/>
      <c r="J55" s="24"/>
      <c r="K55" s="24"/>
      <c r="L55" s="24"/>
      <c r="M55" s="24"/>
      <c r="N55" s="230" t="s">
        <v>4846</v>
      </c>
      <c r="O55" s="189" t="s">
        <v>4847</v>
      </c>
      <c r="P55" s="202"/>
      <c r="Q55" s="202"/>
      <c r="R55" s="324"/>
    </row>
    <row r="56" spans="1:18" s="1" customFormat="1" ht="22.5" customHeight="1">
      <c r="A56" s="166"/>
      <c r="B56" s="224" t="s">
        <v>103</v>
      </c>
      <c r="C56" s="107" t="s">
        <v>1597</v>
      </c>
      <c r="D56" s="99">
        <v>2</v>
      </c>
      <c r="E56" s="99">
        <v>2</v>
      </c>
      <c r="F56" s="214" t="s">
        <v>1595</v>
      </c>
      <c r="G56" s="99">
        <v>30</v>
      </c>
      <c r="H56" s="175">
        <v>1</v>
      </c>
      <c r="I56" s="24"/>
      <c r="J56" s="24"/>
      <c r="K56" s="24"/>
      <c r="L56" s="24"/>
      <c r="M56" s="24"/>
      <c r="N56" s="230" t="s">
        <v>4848</v>
      </c>
      <c r="O56" s="189" t="s">
        <v>4849</v>
      </c>
      <c r="P56" s="202"/>
      <c r="Q56" s="202"/>
      <c r="R56" s="324"/>
    </row>
    <row r="57" spans="1:18" s="1" customFormat="1" ht="22.5" customHeight="1">
      <c r="A57" s="166"/>
      <c r="B57" s="224" t="s">
        <v>103</v>
      </c>
      <c r="C57" s="107" t="s">
        <v>1598</v>
      </c>
      <c r="D57" s="99">
        <v>2</v>
      </c>
      <c r="E57" s="99">
        <v>2</v>
      </c>
      <c r="F57" s="214" t="s">
        <v>1595</v>
      </c>
      <c r="G57" s="99">
        <v>28</v>
      </c>
      <c r="H57" s="99">
        <v>1</v>
      </c>
      <c r="I57" s="24"/>
      <c r="J57" s="24"/>
      <c r="K57" s="24"/>
      <c r="L57" s="24"/>
      <c r="M57" s="24"/>
      <c r="N57" s="230" t="s">
        <v>3689</v>
      </c>
      <c r="O57" s="189" t="s">
        <v>4839</v>
      </c>
      <c r="P57" s="202"/>
      <c r="Q57" s="202"/>
      <c r="R57" s="324"/>
    </row>
    <row r="58" spans="1:18" s="1" customFormat="1" ht="22.5" customHeight="1">
      <c r="A58" s="166"/>
      <c r="B58" s="224" t="s">
        <v>103</v>
      </c>
      <c r="C58" s="107" t="s">
        <v>1599</v>
      </c>
      <c r="D58" s="99">
        <v>1</v>
      </c>
      <c r="E58" s="99">
        <v>1</v>
      </c>
      <c r="F58" s="214" t="s">
        <v>1587</v>
      </c>
      <c r="G58" s="99">
        <v>28</v>
      </c>
      <c r="H58" s="99">
        <v>1</v>
      </c>
      <c r="I58" s="24"/>
      <c r="J58" s="24"/>
      <c r="K58" s="24"/>
      <c r="L58" s="24"/>
      <c r="M58" s="24"/>
      <c r="N58" s="230" t="s">
        <v>1600</v>
      </c>
      <c r="O58" s="189" t="s">
        <v>4842</v>
      </c>
      <c r="P58" s="202"/>
      <c r="Q58" s="202"/>
      <c r="R58" s="324"/>
    </row>
    <row r="59" spans="1:18" s="5" customFormat="1" ht="22.5" customHeight="1">
      <c r="A59" s="166" t="s">
        <v>145</v>
      </c>
      <c r="B59" s="166"/>
      <c r="C59" s="183">
        <f>SUBTOTAL(103,化石[化石])</f>
        <v>57</v>
      </c>
      <c r="D59" s="166"/>
      <c r="E59" s="166"/>
      <c r="F59" s="290"/>
      <c r="G59" s="166"/>
      <c r="H59" s="166"/>
      <c r="I59" s="72">
        <f>SUBTOTAL(103,化石[þ])</f>
        <v>0</v>
      </c>
      <c r="J59" s="72">
        <f>SUBTOTAL(103,化石[2])</f>
        <v>0</v>
      </c>
      <c r="K59" s="72">
        <f>SUBTOTAL(103,化石[3])</f>
        <v>0</v>
      </c>
      <c r="L59" s="72">
        <f>SUBTOTAL(103,化石[4])</f>
        <v>0</v>
      </c>
      <c r="M59" s="72">
        <f>SUBTOTAL(103,化石[5])</f>
        <v>0</v>
      </c>
      <c r="N59" s="230"/>
      <c r="O59" s="189"/>
      <c r="P59" s="299"/>
      <c r="Q59" s="299"/>
      <c r="R59" s="326"/>
    </row>
  </sheetData>
  <sheetProtection insertColumns="0" insertRows="0" deleteColumns="0" deleteRows="0" sort="0" autoFilter="0"/>
  <protectedRanges>
    <protectedRange sqref="A1:R58" name="化石"/>
  </protectedRanges>
  <phoneticPr fontId="1" type="noConversion"/>
  <conditionalFormatting sqref="C2:C58">
    <cfRule type="expression" dxfId="702" priority="24">
      <formula>IF(COUNTIF($I2:$M2,"þ")&gt;=5,1,0)</formula>
    </cfRule>
  </conditionalFormatting>
  <conditionalFormatting sqref="F2:F58">
    <cfRule type="expression" dxfId="701" priority="23">
      <formula>IF(COUNTIF($I2:$M2,"þ")&gt;=5,1,0)</formula>
    </cfRule>
  </conditionalFormatting>
  <hyperlinks>
    <hyperlink ref="R16" r:id="rId1" display="聖喬治系列6" xr:uid="{00000000-0004-0000-0700-000002000000}"/>
    <hyperlink ref="Q15" r:id="rId2" location="級別6" xr:uid="{00000000-0004-0000-0700-000014000000}"/>
    <hyperlink ref="F21" r:id="rId3" display="圖：奇異蜥蜴骨的地圖" xr:uid="{00000000-0004-0000-0700-000039000000}"/>
    <hyperlink ref="F26" r:id="rId4" display="圖：奇異蜥蜴骨的地圖" xr:uid="{00000000-0004-0000-0700-00003A000000}"/>
    <hyperlink ref="F41" r:id="rId5" xr:uid="{00000000-0004-0000-0700-00003B000000}"/>
    <hyperlink ref="F28" r:id="rId6" xr:uid="{00000000-0004-0000-0700-00003C000000}"/>
    <hyperlink ref="P4" r:id="rId7" xr:uid="{00000000-0004-0000-0700-00003E000000}"/>
    <hyperlink ref="Q8" r:id="rId8" xr:uid="{00000000-0004-0000-0700-000041000000}"/>
    <hyperlink ref="F19" r:id="rId9" location="級別10" xr:uid="{00000000-0004-0000-0700-000042000000}"/>
    <hyperlink ref="F35" r:id="rId10" xr:uid="{00000000-0004-0000-0700-000043000000}"/>
    <hyperlink ref="F50" r:id="rId11" location="級別3" display="圖：巨大魚骨的地圖" xr:uid="{00000000-0004-0000-0700-000044000000}"/>
    <hyperlink ref="F22" r:id="rId12" location="級別8" xr:uid="{F84DAD77-A383-4521-B0F7-5A9B1AA836E5}"/>
    <hyperlink ref="P17" r:id="rId13" display="長滿刺的昆蟲石(圖：奇石的地圖(生物8))" xr:uid="{9DE1358E-DEF8-4D99-8609-C8EEC5A22E5B}"/>
    <hyperlink ref="F23" r:id="rId14" xr:uid="{8485EA39-DB84-46E6-801C-CF2A2DBCEA73}"/>
    <hyperlink ref="F31" r:id="rId15" display="圖：巨大鳥類骨骼的地圖（生物8）" xr:uid="{93D61B42-BF3F-4613-A4E0-40A3E5903107}"/>
    <hyperlink ref="F6" r:id="rId16" display="http://wiki2.gamer.com.tw/wiki.php?n=7501%3A%E6%80%AA%E7%89%A9%E7%9A%84%E9%AA%A8%E9%A0%AD&amp;ss=7501" xr:uid="{B7C58DF4-22C2-4335-AC61-BD3D9883482C}"/>
    <hyperlink ref="F5" r:id="rId17" xr:uid="{F8087457-BDBF-403D-825E-24290B477E2B}"/>
    <hyperlink ref="F9" r:id="rId18" display="http://wiki2.gamer.com.tw/wiki.php?n=7501%3A%E6%96%B0%E5%A4%A7%E9%99%B8%E7%9A%84%E9%A3%9B%E9%BE%8D&amp;ss=7501" xr:uid="{350920E8-9D5D-4CC7-BE07-293DC05EE745}"/>
    <hyperlink ref="F10" r:id="rId19" display="http://wiki2.gamer.com.tw/wiki.php?n=7501%3A%E5%A6%82%E4%BA%BA%E8%88%AC%E8%A1%8C%E8%B5%B0%E7%9A%84%E9%A3%9B%E9%BE%8D&amp;ss=7501" xr:uid="{CF45CEB3-9C6C-475F-9619-09663BE22691}"/>
    <hyperlink ref="F12" r:id="rId20" display="http://wiki2.gamer.com.tw/wiki.php?n=7501%3A%E8%B2%9D%E6%AE%BC%E5%AF%B6%E7%9F%B3&amp;ss=7501" xr:uid="{3D26B2CA-8AED-4580-B948-3819D6FE2D49}"/>
    <hyperlink ref="F13" r:id="rId21" display="http://wiki2.gamer.com.tw/wiki.php?n=7501%3A%E7%95%B0%E5%B8%B8%E7%9A%84%E9%A3%9B%E9%BE%8D%E9%AA%A8&amp;ss=7501" xr:uid="{BB5BD589-2D20-4578-A30E-7A55FF5B2972}"/>
    <hyperlink ref="F16" r:id="rId22" display="http://wiki2.gamer.com.tw/wiki.php?n=7501%3A%E5%B8%B6%E7%BF%BC%E9%A3%9B%E9%BE%8D%E9%AA%A8&amp;ss=7501" xr:uid="{475D55E5-61EF-42FD-8696-0B38A6CED677}"/>
    <hyperlink ref="F14" r:id="rId23" xr:uid="{83692479-0869-4F6E-B8C2-86551E83381A}"/>
    <hyperlink ref="F11" r:id="rId24" xr:uid="{47B29612-A912-41BF-8AFA-8F555FAED3BF}"/>
    <hyperlink ref="F15" r:id="rId25" xr:uid="{33502EDC-EBCC-43AF-A445-7FE5B4E4AE01}"/>
    <hyperlink ref="F18" r:id="rId26" location="%E7%94%9F%E7%89%A9%E5%AD%B8%E6%9B%B8%E5%BA%AB" xr:uid="{4FAC9C49-13A1-475C-B324-5D1E1F58F859}"/>
    <hyperlink ref="F20" r:id="rId27" display="http://wiki2.gamer.com.tw/wiki.php?n=7501%3A%E8%88%87%E7%9C%BE%E4%B8%8D%E5%90%8C%E7%9A%84%E9%A3%9B%E9%BE%8D&amp;ss=7501" xr:uid="{4D5C5B70-BCAF-4B08-89F2-D3A08D19F2D4}"/>
    <hyperlink ref="F25" r:id="rId28" xr:uid="{EA2AA282-F1A7-4589-BAB7-8EF3453A15F0}"/>
    <hyperlink ref="F24" r:id="rId29" location="%E7%94%9F%E7%89%A9%E5%AD%B8%E6%9B%B8%E5%BA%AB" xr:uid="{5B812FE0-C800-42E9-8C7F-DF953F3246BE}"/>
    <hyperlink ref="F27" r:id="rId30" location="%E7%94%9F%E7%89%A9%E5%AD%B8%E6%9B%B8%E5%BA%AB" xr:uid="{BC8CD3EB-7633-470B-83FD-56A19BDB5E36}"/>
    <hyperlink ref="F30" r:id="rId31" display="http://wiki2.gamer.com.tw/wiki.php?n=7501%3A%E4%B8%8D%E8%83%BD%E5%9C%A8%E9%99%B8%E4%B8%8A%E7%9A%84%E6%9D%B1%E8%A5%BF&amp;ss=7501" xr:uid="{7C43897D-538D-4D63-972F-74BA7194C89C}"/>
    <hyperlink ref="F32" r:id="rId32" location="級別7" display="http://wiki2.gamer.com.tw/wiki.php?n=7501%3A%E7%94%9F%E7%89%A9%E5%AD%B8%E5%9C%B0%E5%9C%96 - 級別7" xr:uid="{F696387E-CB86-4EB9-A61A-13BEAC9E2937}"/>
    <hyperlink ref="F33" r:id="rId33" location="級別7" display="http://wiki2.gamer.com.tw/wiki.php?n=7501%3A%E7%94%9F%E7%89%A9%E5%AD%B8%E5%9C%B0%E5%9C%96 - 級別7" xr:uid="{DE63AFD7-79FD-4183-8897-1D116A5858E2}"/>
    <hyperlink ref="F38" r:id="rId34" location="級別6" display="http://wiki2.gamer.com.tw/wiki.php?n=7501%3A%E7%94%9F%E7%89%A9%E5%AD%B8%E5%9C%B0%E5%9C%96 - 級別6" xr:uid="{3B4A1661-39F6-462E-ADF8-31C33B11B8AD}"/>
    <hyperlink ref="F39" r:id="rId35" location="級別6" display="http://wiki2.gamer.com.tw/wiki.php?n=7501%3A%E7%94%9F%E7%89%A9%E5%AD%B8%E5%9C%B0%E5%9C%96 - 級別6" xr:uid="{F6FB5A13-833C-443D-B617-4AE69B59E921}"/>
    <hyperlink ref="F40" r:id="rId36" display="http://wiki2.gamer.com.tw/wiki.php?n=7501%3A%E5%85%A5%E6%B0%B4%E8%83%BD%E6%B8%B8%E7%9A%84%E9%A3%9B%E9%BE%8D&amp;ss=7501" xr:uid="{A91C3E72-4579-450A-8425-38F6F9B16758}"/>
    <hyperlink ref="F37" r:id="rId37" xr:uid="{BDDB6F1C-2505-4BDC-AE1A-FE7CB5DE880A}"/>
    <hyperlink ref="F36" r:id="rId38" location="%E7%94%9F%E7%89%A9%E5%AD%B8%E6%9B%B8%E5%BA%AB" xr:uid="{8C14DFB1-698D-4207-9544-A1AF2BF207D0}"/>
    <hyperlink ref="F42" r:id="rId39" location="級別5" display="http://wiki2.gamer.com.tw/wiki.php?n=7501%3A%E7%94%9F%E7%89%A9%E5%AD%B8%E5%9C%B0%E5%9C%96 - 級別5" xr:uid="{3FD888AD-2C5C-4581-8D24-6A454FF0BC41}"/>
    <hyperlink ref="F45" r:id="rId40" location="級別5" display="http://wiki2.gamer.com.tw/wiki.php?n=7501%3A%E7%94%9F%E7%89%A9%E5%AD%B8%E5%9C%B0%E5%9C%96 - 級別5" xr:uid="{88858EC7-FDAF-4CD7-855C-AB2814D49D36}"/>
    <hyperlink ref="F46" r:id="rId41" location="級別5" display="http://wiki2.gamer.com.tw/wiki.php?n=7501%3A%E7%94%9F%E7%89%A9%E5%AD%B8%E5%9C%B0%E5%9C%96 - 級別5" xr:uid="{F906922E-A86C-486C-92A6-6485AB570359}"/>
    <hyperlink ref="F48" r:id="rId42" location="級別4" display="http://wiki2.gamer.com.tw/wiki.php?n=7501%3A%E7%94%9F%E7%89%A9%E5%AD%B8%E5%9C%B0%E5%9C%96 - 級別4" xr:uid="{8D5148F9-8040-4C5D-BF20-A67A4F92C4E5}"/>
    <hyperlink ref="F47" r:id="rId43" display="http://wiki2.gamer.com.tw/wiki.php?n=7501%3A%E9%9D%9E%E6%B4%B2%E7%9A%84%E9%A3%9B%E9%BE%8D&amp;ss=7501" xr:uid="{7DD3C71E-A1B9-4002-939B-EA66C69EA459}"/>
    <hyperlink ref="F49" r:id="rId44" location="級別4" display="http://wiki2.gamer.com.tw/wiki.php?n=7501%3A%E7%94%9F%E7%89%A9%E5%AD%B8%E5%9C%B0%E5%9C%96 - 級別4" xr:uid="{DD070E25-C4A6-4A51-B1F2-1F65390E24A1}"/>
    <hyperlink ref="F44" r:id="rId45" location="%E7%94%9F%E7%89%A9%E5%AD%B8%E6%9B%B8%E5%BA%AB" xr:uid="{75E1E6FA-B49D-408F-A530-680F949712B8}"/>
    <hyperlink ref="F52" r:id="rId46" display="http://wiki2.gamer.com.tw/wiki.php?n=7501%3A%E6%89%BE%E5%B0%8B%E9%A3%9B%E9%BE%8D%E7%9A%84%E9%AA%A8%E9%AA%BC&amp;ss=7501" xr:uid="{348768F6-4A91-4730-8C6B-E4E2F1788F3D}"/>
    <hyperlink ref="F53" r:id="rId47" location="級別3" display="http://wiki2.gamer.com.tw/wiki.php?n=7501%3A%E7%94%9F%E7%89%A9%E5%AD%B8%E5%9C%B0%E5%9C%96 - 級別3" xr:uid="{72FAEE3A-CD39-4909-A742-ED1DD7F6AF94}"/>
    <hyperlink ref="F54" r:id="rId48" location="級別2" display="http://wiki2.gamer.com.tw/wiki.php?n=7501%3A%E7%94%9F%E7%89%A9%E5%AD%B8%E5%9C%B0%E5%9C%96 - 級別2" xr:uid="{426D3AA6-47D1-4891-8596-B8275D3E4246}"/>
    <hyperlink ref="F55" r:id="rId49" location="級別1" display="http://wiki2.gamer.com.tw/wiki.php?n=7501%3A%E7%94%9F%E7%89%A9%E5%AD%B8%E5%9C%B0%E5%9C%96 - 級別1" xr:uid="{85AF2455-8FC3-4ACF-A01E-9C2A1600B159}"/>
    <hyperlink ref="F56" r:id="rId50" location="級別2" display="http://wiki2.gamer.com.tw/wiki.php?n=7501%3A%E7%94%9F%E7%89%A9%E5%AD%B8%E5%9C%B0%E5%9C%96 - 級別2" xr:uid="{A360FBFE-C28A-493D-AECE-1229F9B8DF7F}"/>
    <hyperlink ref="F57" r:id="rId51" location="級別2" display="http://wiki2.gamer.com.tw/wiki.php?n=7501%3A%E7%94%9F%E7%89%A9%E5%AD%B8%E5%9C%B0%E5%9C%96 - 級別2" xr:uid="{93967945-7293-49F6-927A-A9E876D626F4}"/>
    <hyperlink ref="F58" r:id="rId52" location="級別1" display="http://wiki2.gamer.com.tw/wiki.php?n=7501%3A%E7%94%9F%E7%89%A9%E5%AD%B8%E5%9C%B0%E5%9C%96 - 級別1" xr:uid="{2949622B-8022-4570-B09E-B7496802B1E4}"/>
    <hyperlink ref="F51" r:id="rId53" location="級別4" xr:uid="{1B26977E-5527-4AB2-A028-1B81DA7AE477}"/>
    <hyperlink ref="P6" r:id="rId54" xr:uid="{86A5B163-899F-46F9-9E6B-C5FF50178785}"/>
    <hyperlink ref="P9" r:id="rId55" xr:uid="{D6404FD2-E387-424E-BCC6-CCF770CA9476}"/>
    <hyperlink ref="Q9" r:id="rId56" location="%E7%B4%9A%E5%88%A57" display="如鳥般的蜥蜴骨圖：蜥蜴骨的地圖(生物7)" xr:uid="{A2582CDB-6DB9-46C0-9B1D-37DBCC863F72}"/>
    <hyperlink ref="P11" r:id="rId57" display="http://wiki2.gamer.com.tw/wiki.php?n=7501%3A%E7%94%A8%E9%9B%99%E8%85%B3%E7%96%BE%E8%B5%B0%E7%9A%84%E8%9C%A5%E8%9C%B4&amp;ss=7501" xr:uid="{0B017B27-8EA8-4032-A32F-FA846A631DFF}"/>
    <hyperlink ref="P13" r:id="rId58" display="http://wiki2.gamer.com.tw/wiki.php?n=7501%3A%E8%88%87%E7%9C%BE%E4%B8%8D%E5%90%8C%E7%9A%84%E9%A3%9B%E9%BE%8D&amp;ss=7501" xr:uid="{2CA4E568-6CE8-463C-8CAF-4B07BF6EB870}"/>
    <hyperlink ref="P14" r:id="rId59" location="級別6" display="http://wiki2.gamer.com.tw/wiki.php?n=7501%3A%E7%94%9F%E7%89%A9%E5%AD%B8%E5%9C%B0%E5%9C%96 - 級別6" xr:uid="{6092FCC2-6F88-47D7-9DD9-D4102C022E1D}"/>
    <hyperlink ref="P16" r:id="rId60" xr:uid="{AE52A356-06F0-41C9-BB0F-53694590B47A}"/>
    <hyperlink ref="P29" r:id="rId61" xr:uid="{D93D7928-83D3-46AE-84F4-FFCCBA42FBCA}"/>
    <hyperlink ref="P34" r:id="rId62" xr:uid="{CB64D41A-83E8-420A-8564-B2AAAB732DD5}"/>
    <hyperlink ref="P36" r:id="rId63" xr:uid="{E19060F7-2FCD-44CF-B585-B47FCD8537E1}"/>
    <hyperlink ref="P43" r:id="rId64" xr:uid="{3418A859-2AD8-4A01-ABFF-C5F7BACDE48F}"/>
    <hyperlink ref="P42" r:id="rId65" location="級別7" display="http://wiki2.gamer.com.tw/wiki.php?n=7501%3A%E7%94%9F%E7%89%A9%E5%AD%B8%E5%9C%B0%E5%9C%96 - 級別7" xr:uid="{1BD9FF52-C9E8-4AEB-AB89-0E83C74D8609}"/>
    <hyperlink ref="P45" r:id="rId66" display="http://wiki2.gamer.com.tw/wiki.php?n=7501%3A%E5%8B%95%E6%A4%8D%E7%89%A9%E7%9A%84%E6%A8%82%E5%9C%92&amp;ss=7501" xr:uid="{45313645-E027-4EB8-9141-4E02903694E0}"/>
    <hyperlink ref="P15" r:id="rId67" display="https://wiki2.gamer.com.tw/wiki.php?n=7501:%E7%95%B0%E5%B8%B8%E7%9A%84%E9%A3%9B%E9%BE%8D%E9%AA%A8" xr:uid="{C71670F5-4086-4420-9E92-2F325E0AA3F8}"/>
    <hyperlink ref="F2" r:id="rId68" display="https://wiki2.gamer.com.tw/wiki.php?n=7501%3A%E8%BF%BD%E5%B0%8B%E5%B7%A8%E5%A4%A7%E7%94%9F%E7%89%A9&amp;ss=7501" xr:uid="{01C973CE-8122-498D-9566-FAE31DAFBF9C}"/>
    <hyperlink ref="F3" r:id="rId69" display="https://wiki2.gamer.com.tw/wiki.php?n=7501%3A%E5%A5%87%E5%A6%99%E8%87%B3%E6%A5%B5&amp;ss=7501" xr:uid="{7E37E004-6341-4195-A3C7-DC11D86AC6C6}"/>
    <hyperlink ref="P3" r:id="rId70" display="https://wiki2.gamer.com.tw/wiki.php?n=7501:%E5%A5%87%E5%A6%99%E7%9F%B3%E9%A0%AD%E7%9A%84%E5%AF%B6%E5%BA%AB" xr:uid="{563DDE41-F3FF-49AB-8B6A-AC40A5F1294B}"/>
    <hyperlink ref="F4" r:id="rId71" display="https://wiki2.gamer.com.tw/wiki.php?n=7501%3A%E7%A5%9E%E8%A9%B1%E4%B8%AD%E7%9A%84%E5%B7%A8%E5%A4%A7%E7%94%9F%E7%89%A9&amp;ss=7501" xr:uid="{EBD0798E-AE5D-42C6-86C7-424AF342E104}"/>
    <hyperlink ref="F7" r:id="rId72" display="https://wiki2.gamer.com.tw/wiki.php?n=7501%3A%E5%B7%A8%E5%A4%A7%E9%AD%9A%E9%A1%9E%E7%9A%84%E9%A0%AD%E9%AA%A8&amp;ss=7501" xr:uid="{0D5D5C98-1476-49BE-A683-AF5DCCF76BDB}"/>
    <hyperlink ref="Q7" r:id="rId73" display="https://wiki2.gamer.com.tw/wiki.php?n=7501:%E5%A5%87%E5%A6%99%E7%9F%B3%E9%A0%AD%E7%9A%84%E5%AF%B6%E5%BA%AB" xr:uid="{1821162D-30ED-4BF8-91E0-21366D278489}"/>
    <hyperlink ref="P22" r:id="rId74" display="https://wiki2.gamer.com.tw/wiki.php?n=7501:%E5%A5%87%E5%A6%99%E7%9F%B3%E9%A0%AD%E7%9A%84%E5%AF%B6%E5%BA%AB" xr:uid="{88B12D3F-6926-4FE5-81D9-FC9D683FB8D9}"/>
    <hyperlink ref="P7" r:id="rId75" display="https://wiki2.gamer.com.tw/wiki.php?n=7501:%E4%B8%8D%E8%83%BD%E5%9C%A8%E9%99%B8%E4%B8%8A%E7%9A%84%E6%9D%B1%E8%A5%BF" xr:uid="{AC0B75E8-3D83-48D1-8BD6-A8CF0207F0D9}"/>
    <hyperlink ref="F8" r:id="rId76" display="https://wiki2.gamer.com.tw/wiki.php?n=7501%3A%E8%A1%8C%E5%AE%B6%E5%96%9C%E6%AD%A1%E7%9A%84%E7%9F%B3%E9%A0%AD&amp;ss=7501" xr:uid="{43005EF0-28C0-4D93-9C2F-23E9359807DB}"/>
    <hyperlink ref="P8" r:id="rId77" display="https://wiki2.gamer.com.tw/wiki.php?n=7501:%E5%81%9C%E6%AD%A2%E6%99%82%E5%85%89%E7%9A%84%E8%8A%B1" xr:uid="{F4BCA256-F29A-4E04-A446-8C5054F91230}"/>
    <hyperlink ref="F17" r:id="rId78" location="級別10" display="https://wiki2.gamer.com.tw/wiki.php?n=7501:%E7%94%9F%E7%89%A9%E5%AD%B8%E5%9C%B0%E5%9C%96 - 級別10" xr:uid="{55DF726D-3348-429D-8374-0DF9B5A71AF2}"/>
    <hyperlink ref="P28" r:id="rId79" display="圖：奇異蜥蜴骨的地圖" xr:uid="{5FDC45D6-3D6F-4B39-B043-1981C382F9B7}"/>
  </hyperlinks>
  <pageMargins left="0.7" right="0.7" top="0.75" bottom="0.75" header="0.3" footer="0.3"/>
  <pageSetup paperSize="9" orientation="portrait" horizontalDpi="4294967293" verticalDpi="0" r:id="rId80"/>
  <tableParts count="1">
    <tablePart r:id="rId8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9">
    <tabColor theme="1" tint="0.499984740745262"/>
  </sheetPr>
  <dimension ref="A1:T184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ColWidth="0" defaultRowHeight="22.5" customHeight="1"/>
  <cols>
    <col min="1" max="1" width="8.875" style="170" customWidth="1"/>
    <col min="2" max="2" width="4" style="107" customWidth="1"/>
    <col min="3" max="3" width="17.75" style="107" bestFit="1" customWidth="1"/>
    <col min="4" max="6" width="4.625" style="107" customWidth="1"/>
    <col min="7" max="7" width="27.75" style="202" bestFit="1" customWidth="1"/>
    <col min="8" max="8" width="6.625" style="107" customWidth="1"/>
    <col min="9" max="9" width="4.625" style="107" customWidth="1"/>
    <col min="10" max="14" width="4.625" style="17" customWidth="1"/>
    <col min="15" max="15" width="27.625" style="230" customWidth="1"/>
    <col min="16" max="16" width="27.625" style="189" customWidth="1"/>
    <col min="17" max="19" width="16.625" style="202" customWidth="1"/>
    <col min="20" max="20" width="9" style="17" customWidth="1"/>
    <col min="21" max="16384" width="0" style="17" hidden="1"/>
  </cols>
  <sheetData>
    <row r="1" spans="1:19" s="35" customFormat="1" ht="22.5" customHeight="1">
      <c r="A1" s="172" t="s">
        <v>0</v>
      </c>
      <c r="B1" s="320" t="s">
        <v>1</v>
      </c>
      <c r="C1" s="172" t="s">
        <v>1603</v>
      </c>
      <c r="D1" s="320" t="s">
        <v>1604</v>
      </c>
      <c r="E1" s="320" t="s">
        <v>1601</v>
      </c>
      <c r="F1" s="320" t="s">
        <v>1605</v>
      </c>
      <c r="G1" s="172" t="s">
        <v>6</v>
      </c>
      <c r="H1" s="173" t="s">
        <v>7</v>
      </c>
      <c r="I1" s="174" t="s">
        <v>192</v>
      </c>
      <c r="J1" s="9" t="s">
        <v>193</v>
      </c>
      <c r="K1" s="33" t="s">
        <v>9</v>
      </c>
      <c r="L1" s="33" t="s">
        <v>10</v>
      </c>
      <c r="M1" s="33" t="s">
        <v>11</v>
      </c>
      <c r="N1" s="33" t="s">
        <v>12</v>
      </c>
      <c r="O1" s="172" t="s">
        <v>13</v>
      </c>
      <c r="P1" s="172" t="s">
        <v>195</v>
      </c>
      <c r="Q1" s="172" t="s">
        <v>196</v>
      </c>
      <c r="R1" s="172" t="s">
        <v>16</v>
      </c>
      <c r="S1" s="172" t="s">
        <v>197</v>
      </c>
    </row>
    <row r="2" spans="1:19" ht="22.5" customHeight="1">
      <c r="A2" s="166" t="s">
        <v>6862</v>
      </c>
      <c r="B2" s="99" t="s">
        <v>693</v>
      </c>
      <c r="C2" s="107" t="s">
        <v>7377</v>
      </c>
      <c r="D2" s="99">
        <v>15</v>
      </c>
      <c r="E2" s="99">
        <v>17</v>
      </c>
      <c r="F2" s="99"/>
      <c r="G2" s="212" t="s">
        <v>7380</v>
      </c>
      <c r="H2" s="99">
        <v>1430</v>
      </c>
      <c r="I2" s="99">
        <v>9</v>
      </c>
      <c r="J2" s="24"/>
      <c r="K2" s="24"/>
      <c r="L2" s="24"/>
      <c r="M2" s="24"/>
      <c r="N2" s="24"/>
      <c r="O2" s="230" t="s">
        <v>6309</v>
      </c>
      <c r="P2" s="189" t="s">
        <v>4822</v>
      </c>
      <c r="Q2" s="247" t="s">
        <v>3011</v>
      </c>
      <c r="R2" s="212" t="s">
        <v>7378</v>
      </c>
      <c r="S2" s="247"/>
    </row>
    <row r="3" spans="1:19" ht="22.5" customHeight="1">
      <c r="A3" s="166" t="s">
        <v>6862</v>
      </c>
      <c r="B3" s="99" t="s">
        <v>693</v>
      </c>
      <c r="C3" s="107" t="s">
        <v>7381</v>
      </c>
      <c r="D3" s="99">
        <v>15</v>
      </c>
      <c r="E3" s="99">
        <v>17</v>
      </c>
      <c r="F3" s="99"/>
      <c r="G3" s="212" t="s">
        <v>7378</v>
      </c>
      <c r="H3" s="99">
        <v>1400</v>
      </c>
      <c r="I3" s="99">
        <v>9</v>
      </c>
      <c r="J3" s="24"/>
      <c r="K3" s="24"/>
      <c r="L3" s="24"/>
      <c r="M3" s="24"/>
      <c r="N3" s="24"/>
      <c r="O3" s="230" t="s">
        <v>6309</v>
      </c>
      <c r="P3" s="189" t="s">
        <v>7383</v>
      </c>
      <c r="Q3" s="212" t="s">
        <v>7382</v>
      </c>
      <c r="R3" s="247"/>
      <c r="S3" s="247"/>
    </row>
    <row r="4" spans="1:19" ht="22.5" customHeight="1">
      <c r="A4" s="166" t="s">
        <v>7281</v>
      </c>
      <c r="B4" s="99" t="s">
        <v>693</v>
      </c>
      <c r="C4" s="107" t="s">
        <v>7384</v>
      </c>
      <c r="D4" s="99">
        <v>15</v>
      </c>
      <c r="E4" s="99">
        <v>17</v>
      </c>
      <c r="F4" s="99"/>
      <c r="G4" s="212" t="s">
        <v>7382</v>
      </c>
      <c r="H4" s="99">
        <v>1340</v>
      </c>
      <c r="I4" s="99">
        <v>9</v>
      </c>
      <c r="J4" s="24"/>
      <c r="K4" s="24"/>
      <c r="L4" s="24"/>
      <c r="M4" s="24"/>
      <c r="N4" s="24"/>
      <c r="O4" s="230" t="s">
        <v>6309</v>
      </c>
      <c r="P4" s="189" t="s">
        <v>4580</v>
      </c>
      <c r="Q4" s="247"/>
      <c r="S4" s="247"/>
    </row>
    <row r="5" spans="1:19" ht="22.5" customHeight="1">
      <c r="A5" s="172" t="s">
        <v>32</v>
      </c>
      <c r="B5" s="99" t="s">
        <v>19</v>
      </c>
      <c r="C5" s="235" t="s">
        <v>9553</v>
      </c>
      <c r="D5" s="215">
        <v>12</v>
      </c>
      <c r="E5" s="215">
        <v>14</v>
      </c>
      <c r="F5" s="215"/>
      <c r="G5" s="214" t="s">
        <v>9554</v>
      </c>
      <c r="H5" s="215">
        <v>1190</v>
      </c>
      <c r="I5" s="215">
        <v>8</v>
      </c>
      <c r="J5" s="24"/>
      <c r="K5" s="24"/>
      <c r="L5" s="24"/>
      <c r="M5" s="24"/>
      <c r="N5" s="24"/>
      <c r="O5" s="230" t="s">
        <v>255</v>
      </c>
      <c r="P5" s="189" t="s">
        <v>9555</v>
      </c>
      <c r="Q5" s="214" t="s">
        <v>1606</v>
      </c>
      <c r="R5" s="235"/>
      <c r="S5" s="235"/>
    </row>
    <row r="6" spans="1:19" ht="22.5" customHeight="1">
      <c r="A6" s="166" t="s">
        <v>27</v>
      </c>
      <c r="B6" s="99" t="s">
        <v>19</v>
      </c>
      <c r="C6" s="107" t="s">
        <v>1607</v>
      </c>
      <c r="D6" s="99">
        <v>11</v>
      </c>
      <c r="E6" s="99">
        <v>13</v>
      </c>
      <c r="F6" s="99"/>
      <c r="G6" s="214" t="s">
        <v>1606</v>
      </c>
      <c r="H6" s="99">
        <v>1170</v>
      </c>
      <c r="I6" s="175">
        <v>9</v>
      </c>
      <c r="J6" s="24"/>
      <c r="K6" s="24"/>
      <c r="L6" s="24"/>
      <c r="M6" s="24"/>
      <c r="N6" s="24"/>
      <c r="O6" s="230" t="s">
        <v>255</v>
      </c>
      <c r="P6" s="189" t="s">
        <v>9556</v>
      </c>
    </row>
    <row r="7" spans="1:19" ht="22.5" customHeight="1">
      <c r="A7" s="166"/>
      <c r="B7" s="99" t="s">
        <v>19</v>
      </c>
      <c r="C7" s="107" t="s">
        <v>1608</v>
      </c>
      <c r="D7" s="99">
        <v>10</v>
      </c>
      <c r="E7" s="99">
        <v>12</v>
      </c>
      <c r="F7" s="99"/>
      <c r="G7" s="214" t="s">
        <v>1609</v>
      </c>
      <c r="H7" s="99">
        <v>1111</v>
      </c>
      <c r="I7" s="99">
        <v>7</v>
      </c>
      <c r="J7" s="24"/>
      <c r="K7" s="24"/>
      <c r="L7" s="24"/>
      <c r="M7" s="24"/>
      <c r="N7" s="24"/>
      <c r="O7" s="230" t="s">
        <v>9557</v>
      </c>
      <c r="P7" s="189" t="s">
        <v>9558</v>
      </c>
      <c r="Q7" s="214" t="s">
        <v>1610</v>
      </c>
      <c r="S7" s="234" t="s">
        <v>9559</v>
      </c>
    </row>
    <row r="8" spans="1:19" ht="22.5" customHeight="1">
      <c r="A8" s="166" t="s">
        <v>12047</v>
      </c>
      <c r="B8" s="99" t="s">
        <v>12053</v>
      </c>
      <c r="C8" s="107" t="s">
        <v>12099</v>
      </c>
      <c r="D8" s="99">
        <v>10</v>
      </c>
      <c r="E8" s="99">
        <v>12</v>
      </c>
      <c r="F8" s="99"/>
      <c r="G8" s="222" t="s">
        <v>12096</v>
      </c>
      <c r="H8" s="99">
        <v>1070</v>
      </c>
      <c r="I8" s="99">
        <v>10</v>
      </c>
      <c r="J8" s="24"/>
      <c r="K8" s="24"/>
      <c r="L8" s="24"/>
      <c r="M8" s="24"/>
      <c r="N8" s="24"/>
      <c r="O8" s="230" t="s">
        <v>12097</v>
      </c>
      <c r="P8" s="189" t="s">
        <v>12098</v>
      </c>
      <c r="Q8" s="247"/>
    </row>
    <row r="9" spans="1:19" ht="22.5" customHeight="1">
      <c r="A9" s="166" t="s">
        <v>9560</v>
      </c>
      <c r="B9" s="99" t="s">
        <v>19</v>
      </c>
      <c r="C9" s="107" t="s">
        <v>9561</v>
      </c>
      <c r="D9" s="99">
        <v>10</v>
      </c>
      <c r="E9" s="99">
        <v>12</v>
      </c>
      <c r="F9" s="99"/>
      <c r="G9" s="212" t="s">
        <v>12854</v>
      </c>
      <c r="H9" s="99">
        <v>1040</v>
      </c>
      <c r="I9" s="99">
        <v>9</v>
      </c>
      <c r="J9" s="3"/>
      <c r="K9" s="3"/>
      <c r="L9" s="3"/>
      <c r="M9" s="3"/>
      <c r="N9" s="3"/>
      <c r="O9" s="322" t="s">
        <v>9562</v>
      </c>
      <c r="P9" s="267" t="s">
        <v>9563</v>
      </c>
      <c r="Q9" s="228"/>
      <c r="S9" s="227"/>
    </row>
    <row r="10" spans="1:19" ht="22.5" customHeight="1">
      <c r="A10" s="166" t="s">
        <v>11336</v>
      </c>
      <c r="B10" s="99" t="s">
        <v>11338</v>
      </c>
      <c r="C10" s="203" t="s">
        <v>11344</v>
      </c>
      <c r="D10" s="99">
        <v>10</v>
      </c>
      <c r="E10" s="99">
        <v>12</v>
      </c>
      <c r="F10" s="224"/>
      <c r="G10" s="212" t="s">
        <v>12855</v>
      </c>
      <c r="H10" s="99">
        <v>1030</v>
      </c>
      <c r="I10" s="99">
        <v>5</v>
      </c>
      <c r="J10" s="3"/>
      <c r="K10" s="3"/>
      <c r="L10" s="3"/>
      <c r="M10" s="3"/>
      <c r="N10" s="3"/>
      <c r="O10" s="230" t="s">
        <v>11342</v>
      </c>
      <c r="P10" s="189" t="s">
        <v>11343</v>
      </c>
      <c r="Q10" s="247"/>
      <c r="R10" s="247"/>
    </row>
    <row r="11" spans="1:19" ht="22.5" customHeight="1">
      <c r="A11" s="166" t="s">
        <v>10028</v>
      </c>
      <c r="B11" s="99" t="s">
        <v>10029</v>
      </c>
      <c r="C11" s="107" t="s">
        <v>10030</v>
      </c>
      <c r="D11" s="99">
        <v>10</v>
      </c>
      <c r="E11" s="99">
        <v>12</v>
      </c>
      <c r="F11" s="99"/>
      <c r="G11" s="212" t="s">
        <v>7815</v>
      </c>
      <c r="H11" s="99">
        <v>990</v>
      </c>
      <c r="I11" s="99">
        <v>9</v>
      </c>
      <c r="J11" s="24"/>
      <c r="K11" s="24"/>
      <c r="L11" s="24"/>
      <c r="M11" s="24"/>
      <c r="N11" s="24"/>
      <c r="O11" s="230" t="s">
        <v>10031</v>
      </c>
      <c r="P11" s="189" t="s">
        <v>10032</v>
      </c>
      <c r="Q11" s="212" t="s">
        <v>7816</v>
      </c>
    </row>
    <row r="12" spans="1:19" ht="22.5" customHeight="1">
      <c r="A12" s="166" t="s">
        <v>11336</v>
      </c>
      <c r="B12" s="99" t="s">
        <v>11338</v>
      </c>
      <c r="C12" s="107" t="s">
        <v>11337</v>
      </c>
      <c r="D12" s="99">
        <v>10</v>
      </c>
      <c r="E12" s="99">
        <v>12</v>
      </c>
      <c r="F12" s="224"/>
      <c r="G12" s="212" t="s">
        <v>12856</v>
      </c>
      <c r="H12" s="99">
        <v>970</v>
      </c>
      <c r="I12" s="99">
        <v>9</v>
      </c>
      <c r="J12" s="3"/>
      <c r="K12" s="3"/>
      <c r="L12" s="3"/>
      <c r="M12" s="3"/>
      <c r="N12" s="3"/>
      <c r="O12" s="230" t="s">
        <v>11339</v>
      </c>
      <c r="P12" s="189" t="s">
        <v>11340</v>
      </c>
      <c r="Q12" s="247" t="s">
        <v>11341</v>
      </c>
      <c r="R12" s="247"/>
    </row>
    <row r="13" spans="1:19" ht="22.5" customHeight="1">
      <c r="A13" s="166" t="s">
        <v>9564</v>
      </c>
      <c r="B13" s="99" t="s">
        <v>9565</v>
      </c>
      <c r="C13" s="107" t="s">
        <v>9566</v>
      </c>
      <c r="D13" s="99">
        <v>9</v>
      </c>
      <c r="E13" s="99">
        <v>11</v>
      </c>
      <c r="F13" s="99"/>
      <c r="G13" s="212" t="s">
        <v>7210</v>
      </c>
      <c r="H13" s="99">
        <v>830</v>
      </c>
      <c r="I13" s="99">
        <v>8</v>
      </c>
      <c r="J13" s="24"/>
      <c r="K13" s="24"/>
      <c r="L13" s="24"/>
      <c r="M13" s="24"/>
      <c r="N13" s="24"/>
      <c r="O13" s="230" t="s">
        <v>9567</v>
      </c>
      <c r="P13" s="189" t="s">
        <v>9568</v>
      </c>
      <c r="Q13" s="247"/>
      <c r="R13" s="247"/>
    </row>
    <row r="14" spans="1:19" ht="22.5" customHeight="1">
      <c r="A14" s="166" t="s">
        <v>9569</v>
      </c>
      <c r="B14" s="99" t="s">
        <v>9570</v>
      </c>
      <c r="C14" s="107" t="s">
        <v>9571</v>
      </c>
      <c r="D14" s="99">
        <v>8</v>
      </c>
      <c r="E14" s="99">
        <v>10</v>
      </c>
      <c r="F14" s="99"/>
      <c r="G14" s="212" t="s">
        <v>6358</v>
      </c>
      <c r="H14" s="99">
        <v>780</v>
      </c>
      <c r="I14" s="99">
        <v>7</v>
      </c>
      <c r="J14" s="24"/>
      <c r="K14" s="24"/>
      <c r="L14" s="24"/>
      <c r="M14" s="24"/>
      <c r="N14" s="24"/>
      <c r="O14" s="230" t="s">
        <v>9572</v>
      </c>
      <c r="P14" s="189" t="s">
        <v>9573</v>
      </c>
      <c r="Q14" s="247"/>
    </row>
    <row r="15" spans="1:19" ht="22.5" customHeight="1">
      <c r="A15" s="166" t="s">
        <v>9574</v>
      </c>
      <c r="B15" s="99" t="s">
        <v>9575</v>
      </c>
      <c r="C15" s="202" t="s">
        <v>1611</v>
      </c>
      <c r="D15" s="99">
        <v>8</v>
      </c>
      <c r="E15" s="99">
        <v>10</v>
      </c>
      <c r="F15" s="99"/>
      <c r="G15" s="251" t="s">
        <v>1612</v>
      </c>
      <c r="H15" s="99">
        <v>760</v>
      </c>
      <c r="I15" s="99">
        <v>8</v>
      </c>
      <c r="J15" s="13"/>
      <c r="K15" s="13"/>
      <c r="L15" s="13"/>
      <c r="M15" s="13"/>
      <c r="N15" s="13"/>
      <c r="O15" s="230" t="s">
        <v>9576</v>
      </c>
      <c r="P15" s="189" t="s">
        <v>1613</v>
      </c>
      <c r="Q15" s="251" t="s">
        <v>13108</v>
      </c>
    </row>
    <row r="16" spans="1:19" ht="22.5" customHeight="1">
      <c r="A16" s="166" t="s">
        <v>37</v>
      </c>
      <c r="B16" s="99" t="s">
        <v>8708</v>
      </c>
      <c r="C16" s="107" t="s">
        <v>1614</v>
      </c>
      <c r="D16" s="99">
        <v>5</v>
      </c>
      <c r="E16" s="99">
        <v>7</v>
      </c>
      <c r="F16" s="99"/>
      <c r="G16" s="212" t="s">
        <v>1615</v>
      </c>
      <c r="H16" s="99">
        <v>730</v>
      </c>
      <c r="I16" s="175">
        <v>5</v>
      </c>
      <c r="J16" s="24"/>
      <c r="K16" s="24"/>
      <c r="L16" s="24"/>
      <c r="M16" s="24"/>
      <c r="N16" s="24"/>
      <c r="O16" s="230" t="s">
        <v>9577</v>
      </c>
      <c r="P16" s="189" t="s">
        <v>9578</v>
      </c>
      <c r="Q16" s="214" t="s">
        <v>9579</v>
      </c>
      <c r="R16" s="240"/>
      <c r="S16" s="234" t="s">
        <v>9580</v>
      </c>
    </row>
    <row r="17" spans="1:19" ht="22.5" customHeight="1">
      <c r="A17" s="166" t="s">
        <v>698</v>
      </c>
      <c r="B17" s="99" t="s">
        <v>56</v>
      </c>
      <c r="C17" s="107" t="s">
        <v>1616</v>
      </c>
      <c r="D17" s="99">
        <v>7</v>
      </c>
      <c r="E17" s="99">
        <v>9</v>
      </c>
      <c r="F17" s="99"/>
      <c r="G17" s="214" t="s">
        <v>1617</v>
      </c>
      <c r="H17" s="99">
        <v>720</v>
      </c>
      <c r="I17" s="175">
        <v>8</v>
      </c>
      <c r="J17" s="24"/>
      <c r="K17" s="24"/>
      <c r="L17" s="24"/>
      <c r="M17" s="24"/>
      <c r="N17" s="24"/>
      <c r="O17" s="230" t="s">
        <v>9581</v>
      </c>
      <c r="P17" s="189" t="s">
        <v>9582</v>
      </c>
      <c r="S17" s="229"/>
    </row>
    <row r="18" spans="1:19" ht="22.5" customHeight="1">
      <c r="A18" s="166"/>
      <c r="B18" s="99" t="s">
        <v>56</v>
      </c>
      <c r="C18" s="107" t="s">
        <v>1618</v>
      </c>
      <c r="D18" s="99">
        <v>7</v>
      </c>
      <c r="E18" s="99">
        <v>9</v>
      </c>
      <c r="F18" s="99"/>
      <c r="G18" s="214" t="s">
        <v>1619</v>
      </c>
      <c r="H18" s="99">
        <v>720</v>
      </c>
      <c r="I18" s="99">
        <v>4</v>
      </c>
      <c r="J18" s="24"/>
      <c r="K18" s="24"/>
      <c r="L18" s="24"/>
      <c r="M18" s="24"/>
      <c r="N18" s="24"/>
      <c r="O18" s="230" t="s">
        <v>9583</v>
      </c>
      <c r="P18" s="189" t="s">
        <v>9584</v>
      </c>
      <c r="S18" s="229"/>
    </row>
    <row r="19" spans="1:19" ht="22.5" customHeight="1">
      <c r="A19" s="166" t="s">
        <v>37</v>
      </c>
      <c r="B19" s="99" t="s">
        <v>8708</v>
      </c>
      <c r="C19" s="107" t="s">
        <v>9585</v>
      </c>
      <c r="D19" s="99">
        <v>4</v>
      </c>
      <c r="E19" s="99">
        <v>6</v>
      </c>
      <c r="F19" s="99"/>
      <c r="G19" s="212" t="s">
        <v>22</v>
      </c>
      <c r="H19" s="99">
        <v>720</v>
      </c>
      <c r="I19" s="175">
        <v>5</v>
      </c>
      <c r="J19" s="24"/>
      <c r="K19" s="24"/>
      <c r="L19" s="24"/>
      <c r="M19" s="24"/>
      <c r="N19" s="24"/>
      <c r="O19" s="230" t="s">
        <v>9586</v>
      </c>
      <c r="P19" s="189" t="s">
        <v>9587</v>
      </c>
      <c r="Q19" s="212" t="s">
        <v>1620</v>
      </c>
      <c r="R19" s="214" t="s">
        <v>9588</v>
      </c>
      <c r="S19" s="240"/>
    </row>
    <row r="20" spans="1:19" ht="22.5" customHeight="1">
      <c r="A20" s="166" t="s">
        <v>10028</v>
      </c>
      <c r="B20" s="99" t="s">
        <v>10033</v>
      </c>
      <c r="C20" s="107" t="s">
        <v>10034</v>
      </c>
      <c r="D20" s="99">
        <v>7</v>
      </c>
      <c r="E20" s="99">
        <v>9</v>
      </c>
      <c r="F20" s="99"/>
      <c r="G20" s="212" t="s">
        <v>7816</v>
      </c>
      <c r="H20" s="99">
        <v>720</v>
      </c>
      <c r="I20" s="99">
        <v>9</v>
      </c>
      <c r="J20" s="24"/>
      <c r="K20" s="24"/>
      <c r="L20" s="24"/>
      <c r="M20" s="24"/>
      <c r="N20" s="24"/>
      <c r="O20" s="230" t="s">
        <v>10035</v>
      </c>
      <c r="P20" s="189" t="s">
        <v>10036</v>
      </c>
      <c r="Q20" s="247"/>
    </row>
    <row r="21" spans="1:19" ht="22.5" customHeight="1">
      <c r="A21" s="166" t="s">
        <v>7281</v>
      </c>
      <c r="B21" s="99" t="s">
        <v>7823</v>
      </c>
      <c r="C21" s="107" t="s">
        <v>9589</v>
      </c>
      <c r="D21" s="99">
        <v>7</v>
      </c>
      <c r="E21" s="99">
        <v>9</v>
      </c>
      <c r="F21" s="99"/>
      <c r="G21" s="212" t="s">
        <v>12857</v>
      </c>
      <c r="H21" s="99">
        <v>710</v>
      </c>
      <c r="I21" s="99">
        <v>6</v>
      </c>
      <c r="J21" s="24"/>
      <c r="K21" s="24"/>
      <c r="L21" s="24"/>
      <c r="M21" s="24"/>
      <c r="N21" s="24"/>
      <c r="O21" s="230" t="s">
        <v>9590</v>
      </c>
      <c r="P21" s="189" t="s">
        <v>9591</v>
      </c>
      <c r="Q21" s="247"/>
    </row>
    <row r="22" spans="1:19" ht="22.5" customHeight="1">
      <c r="A22" s="166"/>
      <c r="B22" s="99" t="s">
        <v>56</v>
      </c>
      <c r="C22" s="107" t="s">
        <v>1621</v>
      </c>
      <c r="D22" s="99">
        <v>7</v>
      </c>
      <c r="E22" s="99">
        <v>9</v>
      </c>
      <c r="F22" s="99"/>
      <c r="G22" s="214" t="s">
        <v>1610</v>
      </c>
      <c r="H22" s="99">
        <v>708</v>
      </c>
      <c r="I22" s="175">
        <v>6</v>
      </c>
      <c r="J22" s="24"/>
      <c r="K22" s="24"/>
      <c r="L22" s="24"/>
      <c r="M22" s="24"/>
      <c r="N22" s="24"/>
      <c r="O22" s="230" t="s">
        <v>9557</v>
      </c>
      <c r="P22" s="189" t="s">
        <v>9592</v>
      </c>
      <c r="Q22" s="214" t="s">
        <v>1622</v>
      </c>
      <c r="S22" s="234" t="s">
        <v>9559</v>
      </c>
    </row>
    <row r="23" spans="1:19" ht="22.5" customHeight="1">
      <c r="A23" s="166" t="s">
        <v>39</v>
      </c>
      <c r="B23" s="99" t="s">
        <v>56</v>
      </c>
      <c r="C23" s="107" t="s">
        <v>1623</v>
      </c>
      <c r="D23" s="99">
        <v>7</v>
      </c>
      <c r="E23" s="99">
        <v>9</v>
      </c>
      <c r="F23" s="99"/>
      <c r="G23" s="214" t="s">
        <v>1624</v>
      </c>
      <c r="H23" s="99">
        <v>700</v>
      </c>
      <c r="I23" s="99">
        <v>8</v>
      </c>
      <c r="J23" s="24"/>
      <c r="K23" s="24"/>
      <c r="L23" s="24"/>
      <c r="M23" s="24"/>
      <c r="N23" s="24"/>
      <c r="O23" s="230" t="s">
        <v>9593</v>
      </c>
      <c r="P23" s="189" t="s">
        <v>9594</v>
      </c>
      <c r="Q23" s="214" t="s">
        <v>89</v>
      </c>
      <c r="S23" s="227"/>
    </row>
    <row r="24" spans="1:19" ht="22.5" customHeight="1">
      <c r="A24" s="166" t="s">
        <v>54</v>
      </c>
      <c r="B24" s="99" t="s">
        <v>56</v>
      </c>
      <c r="C24" s="107" t="s">
        <v>9595</v>
      </c>
      <c r="D24" s="99">
        <v>6</v>
      </c>
      <c r="E24" s="99">
        <v>8</v>
      </c>
      <c r="F24" s="99"/>
      <c r="G24" s="214" t="s">
        <v>9596</v>
      </c>
      <c r="H24" s="99">
        <v>700</v>
      </c>
      <c r="I24" s="175">
        <v>6</v>
      </c>
      <c r="J24" s="24"/>
      <c r="K24" s="24"/>
      <c r="L24" s="24"/>
      <c r="M24" s="24"/>
      <c r="N24" s="24"/>
      <c r="O24" s="230" t="s">
        <v>9597</v>
      </c>
      <c r="P24" s="189" t="s">
        <v>9598</v>
      </c>
      <c r="Q24" s="214" t="s">
        <v>9599</v>
      </c>
      <c r="S24" s="296"/>
    </row>
    <row r="25" spans="1:19" ht="22.5" customHeight="1">
      <c r="A25" s="166" t="s">
        <v>25</v>
      </c>
      <c r="B25" s="99" t="s">
        <v>56</v>
      </c>
      <c r="C25" s="107" t="s">
        <v>1625</v>
      </c>
      <c r="D25" s="99">
        <v>6</v>
      </c>
      <c r="E25" s="99">
        <v>8</v>
      </c>
      <c r="F25" s="99"/>
      <c r="G25" s="214" t="s">
        <v>9600</v>
      </c>
      <c r="H25" s="99">
        <v>700</v>
      </c>
      <c r="I25" s="99">
        <v>5</v>
      </c>
      <c r="J25" s="24"/>
      <c r="K25" s="24"/>
      <c r="L25" s="24"/>
      <c r="M25" s="24"/>
      <c r="N25" s="24"/>
      <c r="O25" s="230" t="s">
        <v>1218</v>
      </c>
      <c r="P25" s="189" t="s">
        <v>1626</v>
      </c>
      <c r="Q25" s="227"/>
      <c r="S25" s="296"/>
    </row>
    <row r="26" spans="1:19" ht="22.5" customHeight="1">
      <c r="A26" s="166" t="s">
        <v>27</v>
      </c>
      <c r="B26" s="99" t="s">
        <v>56</v>
      </c>
      <c r="C26" s="107" t="s">
        <v>1627</v>
      </c>
      <c r="D26" s="99">
        <v>7</v>
      </c>
      <c r="E26" s="99">
        <v>9</v>
      </c>
      <c r="F26" s="99"/>
      <c r="G26" s="214" t="s">
        <v>1628</v>
      </c>
      <c r="H26" s="99">
        <v>700</v>
      </c>
      <c r="I26" s="175">
        <v>5</v>
      </c>
      <c r="J26" s="24"/>
      <c r="K26" s="24"/>
      <c r="L26" s="24"/>
      <c r="M26" s="24"/>
      <c r="N26" s="24"/>
      <c r="O26" s="230" t="s">
        <v>127</v>
      </c>
      <c r="P26" s="189" t="s">
        <v>9601</v>
      </c>
    </row>
    <row r="27" spans="1:19" ht="22.5" customHeight="1">
      <c r="A27" s="166" t="s">
        <v>39</v>
      </c>
      <c r="B27" s="99" t="s">
        <v>56</v>
      </c>
      <c r="C27" s="107" t="s">
        <v>1629</v>
      </c>
      <c r="D27" s="99">
        <v>6</v>
      </c>
      <c r="E27" s="99">
        <v>8</v>
      </c>
      <c r="F27" s="99"/>
      <c r="G27" s="214" t="s">
        <v>1630</v>
      </c>
      <c r="H27" s="99">
        <v>690</v>
      </c>
      <c r="I27" s="99">
        <v>7</v>
      </c>
      <c r="J27" s="24"/>
      <c r="K27" s="24"/>
      <c r="L27" s="24"/>
      <c r="M27" s="24"/>
      <c r="N27" s="24"/>
      <c r="O27" s="230" t="s">
        <v>9602</v>
      </c>
      <c r="P27" s="189" t="s">
        <v>9603</v>
      </c>
      <c r="Q27" s="214" t="s">
        <v>209</v>
      </c>
      <c r="S27" s="227"/>
    </row>
    <row r="28" spans="1:19" ht="22.5" customHeight="1">
      <c r="A28" s="166" t="s">
        <v>42</v>
      </c>
      <c r="B28" s="99" t="s">
        <v>9604</v>
      </c>
      <c r="C28" s="107" t="s">
        <v>1631</v>
      </c>
      <c r="D28" s="99">
        <v>4</v>
      </c>
      <c r="E28" s="99">
        <v>6</v>
      </c>
      <c r="F28" s="99"/>
      <c r="G28" s="212" t="s">
        <v>1632</v>
      </c>
      <c r="H28" s="99">
        <v>680</v>
      </c>
      <c r="I28" s="99">
        <v>5</v>
      </c>
      <c r="J28" s="24"/>
      <c r="K28" s="24"/>
      <c r="L28" s="24"/>
      <c r="M28" s="24"/>
      <c r="N28" s="24"/>
      <c r="O28" s="230" t="s">
        <v>9222</v>
      </c>
      <c r="P28" s="189" t="s">
        <v>9605</v>
      </c>
      <c r="Q28" s="212" t="s">
        <v>1633</v>
      </c>
      <c r="S28" s="193" t="s">
        <v>9606</v>
      </c>
    </row>
    <row r="29" spans="1:19" ht="22.5" customHeight="1">
      <c r="A29" s="177" t="s">
        <v>11417</v>
      </c>
      <c r="B29" s="99" t="s">
        <v>11441</v>
      </c>
      <c r="C29" s="107" t="s">
        <v>11453</v>
      </c>
      <c r="D29" s="99">
        <v>7</v>
      </c>
      <c r="E29" s="99">
        <v>9</v>
      </c>
      <c r="F29" s="99"/>
      <c r="G29" s="212" t="s">
        <v>12858</v>
      </c>
      <c r="H29" s="99">
        <v>680</v>
      </c>
      <c r="I29" s="99">
        <v>3</v>
      </c>
      <c r="J29" s="24"/>
      <c r="K29" s="24"/>
      <c r="L29" s="24"/>
      <c r="M29" s="24"/>
      <c r="N29" s="24"/>
      <c r="O29" s="230" t="s">
        <v>11454</v>
      </c>
      <c r="P29" s="189" t="s">
        <v>11455</v>
      </c>
      <c r="Q29" s="247"/>
    </row>
    <row r="30" spans="1:19" ht="22.5" customHeight="1">
      <c r="A30" s="166" t="s">
        <v>32</v>
      </c>
      <c r="B30" s="99" t="s">
        <v>56</v>
      </c>
      <c r="C30" s="107" t="s">
        <v>9607</v>
      </c>
      <c r="D30" s="99">
        <v>7</v>
      </c>
      <c r="E30" s="99">
        <v>9</v>
      </c>
      <c r="F30" s="99"/>
      <c r="G30" s="214" t="s">
        <v>9608</v>
      </c>
      <c r="H30" s="99">
        <v>660</v>
      </c>
      <c r="I30" s="175">
        <v>5</v>
      </c>
      <c r="J30" s="24"/>
      <c r="K30" s="24"/>
      <c r="L30" s="24"/>
      <c r="M30" s="24"/>
      <c r="N30" s="24"/>
      <c r="O30" s="230" t="s">
        <v>9169</v>
      </c>
      <c r="P30" s="189" t="s">
        <v>9609</v>
      </c>
      <c r="Q30" s="214" t="s">
        <v>1634</v>
      </c>
      <c r="R30" s="214" t="s">
        <v>13109</v>
      </c>
    </row>
    <row r="31" spans="1:19" ht="22.5" customHeight="1">
      <c r="A31" s="166" t="s">
        <v>34</v>
      </c>
      <c r="B31" s="99" t="s">
        <v>56</v>
      </c>
      <c r="C31" s="107" t="s">
        <v>9610</v>
      </c>
      <c r="D31" s="99">
        <v>6</v>
      </c>
      <c r="E31" s="99">
        <v>8</v>
      </c>
      <c r="F31" s="99"/>
      <c r="G31" s="214" t="s">
        <v>9611</v>
      </c>
      <c r="H31" s="99">
        <v>660</v>
      </c>
      <c r="I31" s="99">
        <v>9</v>
      </c>
      <c r="J31" s="24"/>
      <c r="K31" s="24"/>
      <c r="L31" s="24"/>
      <c r="M31" s="24"/>
      <c r="N31" s="24"/>
      <c r="O31" s="230" t="s">
        <v>9612</v>
      </c>
      <c r="P31" s="189" t="s">
        <v>9613</v>
      </c>
      <c r="Q31" s="214" t="s">
        <v>7086</v>
      </c>
      <c r="S31" s="257" t="s">
        <v>9614</v>
      </c>
    </row>
    <row r="32" spans="1:19" ht="22.5" customHeight="1">
      <c r="A32" s="166" t="s">
        <v>35</v>
      </c>
      <c r="B32" s="99" t="s">
        <v>56</v>
      </c>
      <c r="C32" s="107" t="s">
        <v>1635</v>
      </c>
      <c r="D32" s="99">
        <v>6</v>
      </c>
      <c r="E32" s="99">
        <v>8</v>
      </c>
      <c r="F32" s="99"/>
      <c r="G32" s="214" t="s">
        <v>9615</v>
      </c>
      <c r="H32" s="99">
        <v>660</v>
      </c>
      <c r="I32" s="175">
        <v>8</v>
      </c>
      <c r="J32" s="24"/>
      <c r="K32" s="24"/>
      <c r="L32" s="24"/>
      <c r="M32" s="24"/>
      <c r="N32" s="24"/>
      <c r="O32" s="230" t="s">
        <v>9612</v>
      </c>
      <c r="P32" s="189" t="s">
        <v>9616</v>
      </c>
    </row>
    <row r="33" spans="1:19" ht="22.5" customHeight="1">
      <c r="A33" s="166" t="s">
        <v>30</v>
      </c>
      <c r="B33" s="99" t="s">
        <v>9617</v>
      </c>
      <c r="C33" s="107" t="s">
        <v>9618</v>
      </c>
      <c r="D33" s="99">
        <v>6</v>
      </c>
      <c r="E33" s="99">
        <v>8</v>
      </c>
      <c r="F33" s="99"/>
      <c r="G33" s="214" t="s">
        <v>9619</v>
      </c>
      <c r="H33" s="99">
        <v>640</v>
      </c>
      <c r="I33" s="99">
        <v>7</v>
      </c>
      <c r="J33" s="24"/>
      <c r="K33" s="24"/>
      <c r="L33" s="24"/>
      <c r="M33" s="24"/>
      <c r="N33" s="24"/>
      <c r="O33" s="230" t="s">
        <v>9620</v>
      </c>
      <c r="P33" s="189" t="s">
        <v>9621</v>
      </c>
    </row>
    <row r="34" spans="1:19" ht="22.5" customHeight="1">
      <c r="A34" s="166"/>
      <c r="B34" s="99" t="s">
        <v>56</v>
      </c>
      <c r="C34" s="107" t="s">
        <v>1636</v>
      </c>
      <c r="D34" s="99">
        <v>6</v>
      </c>
      <c r="E34" s="99">
        <v>8</v>
      </c>
      <c r="F34" s="99"/>
      <c r="G34" s="214" t="s">
        <v>1637</v>
      </c>
      <c r="H34" s="99">
        <v>624</v>
      </c>
      <c r="I34" s="175">
        <v>3</v>
      </c>
      <c r="J34" s="24"/>
      <c r="K34" s="24"/>
      <c r="L34" s="24"/>
      <c r="M34" s="24"/>
      <c r="N34" s="24"/>
      <c r="O34" s="230" t="s">
        <v>9622</v>
      </c>
      <c r="P34" s="189" t="s">
        <v>9623</v>
      </c>
    </row>
    <row r="35" spans="1:19" ht="22.5" customHeight="1">
      <c r="A35" s="166" t="s">
        <v>151</v>
      </c>
      <c r="B35" s="99" t="s">
        <v>56</v>
      </c>
      <c r="C35" s="107" t="s">
        <v>1638</v>
      </c>
      <c r="D35" s="99">
        <v>6</v>
      </c>
      <c r="E35" s="99">
        <v>8</v>
      </c>
      <c r="F35" s="99"/>
      <c r="G35" s="214" t="s">
        <v>1639</v>
      </c>
      <c r="H35" s="99">
        <v>624</v>
      </c>
      <c r="I35" s="99">
        <v>8</v>
      </c>
      <c r="J35" s="24"/>
      <c r="K35" s="24"/>
      <c r="L35" s="24"/>
      <c r="M35" s="24"/>
      <c r="N35" s="24"/>
      <c r="O35" s="230" t="s">
        <v>9624</v>
      </c>
      <c r="P35" s="189" t="s">
        <v>9625</v>
      </c>
      <c r="Q35" s="214" t="s">
        <v>1562</v>
      </c>
    </row>
    <row r="36" spans="1:19" ht="22.5" customHeight="1">
      <c r="A36" s="166" t="s">
        <v>9560</v>
      </c>
      <c r="B36" s="99" t="s">
        <v>9570</v>
      </c>
      <c r="C36" s="107" t="s">
        <v>9626</v>
      </c>
      <c r="D36" s="99">
        <v>6</v>
      </c>
      <c r="E36" s="99">
        <v>8</v>
      </c>
      <c r="F36" s="99"/>
      <c r="G36" s="212" t="s">
        <v>12859</v>
      </c>
      <c r="H36" s="99">
        <v>620</v>
      </c>
      <c r="I36" s="99">
        <v>6</v>
      </c>
      <c r="J36" s="3"/>
      <c r="K36" s="3"/>
      <c r="L36" s="3"/>
      <c r="M36" s="3"/>
      <c r="N36" s="3"/>
      <c r="O36" s="322" t="s">
        <v>9627</v>
      </c>
      <c r="P36" s="267" t="s">
        <v>9628</v>
      </c>
      <c r="Q36" s="228"/>
    </row>
    <row r="37" spans="1:19" ht="22.5" customHeight="1">
      <c r="A37" s="166" t="s">
        <v>27</v>
      </c>
      <c r="B37" s="99" t="s">
        <v>56</v>
      </c>
      <c r="C37" s="107" t="s">
        <v>1640</v>
      </c>
      <c r="D37" s="99">
        <v>6</v>
      </c>
      <c r="E37" s="99">
        <v>8</v>
      </c>
      <c r="F37" s="99"/>
      <c r="G37" s="214" t="s">
        <v>1641</v>
      </c>
      <c r="H37" s="99">
        <v>620</v>
      </c>
      <c r="I37" s="175">
        <v>6</v>
      </c>
      <c r="J37" s="24"/>
      <c r="K37" s="24"/>
      <c r="L37" s="24"/>
      <c r="M37" s="24"/>
      <c r="N37" s="24"/>
      <c r="O37" s="230" t="s">
        <v>9629</v>
      </c>
      <c r="P37" s="189" t="s">
        <v>9630</v>
      </c>
    </row>
    <row r="38" spans="1:19" ht="22.5" customHeight="1">
      <c r="A38" s="166" t="s">
        <v>27</v>
      </c>
      <c r="B38" s="99" t="s">
        <v>56</v>
      </c>
      <c r="C38" s="107" t="s">
        <v>1642</v>
      </c>
      <c r="D38" s="99">
        <v>6</v>
      </c>
      <c r="E38" s="99">
        <v>8</v>
      </c>
      <c r="F38" s="99"/>
      <c r="G38" s="214" t="s">
        <v>1643</v>
      </c>
      <c r="H38" s="99">
        <v>620</v>
      </c>
      <c r="I38" s="99">
        <v>6</v>
      </c>
      <c r="J38" s="24"/>
      <c r="K38" s="24"/>
      <c r="L38" s="24"/>
      <c r="M38" s="24"/>
      <c r="N38" s="24"/>
      <c r="O38" s="230" t="s">
        <v>9631</v>
      </c>
      <c r="P38" s="189" t="s">
        <v>9632</v>
      </c>
      <c r="Q38" s="214" t="s">
        <v>1644</v>
      </c>
    </row>
    <row r="39" spans="1:19" ht="22.5" customHeight="1">
      <c r="A39" s="166" t="s">
        <v>9560</v>
      </c>
      <c r="B39" s="99" t="s">
        <v>9633</v>
      </c>
      <c r="C39" s="107" t="s">
        <v>9634</v>
      </c>
      <c r="D39" s="99">
        <v>6</v>
      </c>
      <c r="E39" s="99">
        <v>8</v>
      </c>
      <c r="F39" s="99"/>
      <c r="G39" s="212" t="s">
        <v>3390</v>
      </c>
      <c r="H39" s="99">
        <v>600</v>
      </c>
      <c r="I39" s="99">
        <v>6</v>
      </c>
      <c r="J39" s="3"/>
      <c r="K39" s="3"/>
      <c r="L39" s="3"/>
      <c r="M39" s="3"/>
      <c r="N39" s="3"/>
      <c r="O39" s="322" t="s">
        <v>9567</v>
      </c>
      <c r="P39" s="267" t="s">
        <v>9635</v>
      </c>
      <c r="Q39" s="228"/>
    </row>
    <row r="40" spans="1:19" ht="22.5" customHeight="1">
      <c r="A40" s="166">
        <v>1</v>
      </c>
      <c r="B40" s="99" t="s">
        <v>79</v>
      </c>
      <c r="C40" s="107" t="s">
        <v>1645</v>
      </c>
      <c r="D40" s="99">
        <v>6</v>
      </c>
      <c r="E40" s="99">
        <v>8</v>
      </c>
      <c r="F40" s="99"/>
      <c r="G40" s="214" t="s">
        <v>1646</v>
      </c>
      <c r="H40" s="99">
        <v>600</v>
      </c>
      <c r="I40" s="175">
        <v>4</v>
      </c>
      <c r="J40" s="24"/>
      <c r="K40" s="24"/>
      <c r="L40" s="24"/>
      <c r="M40" s="24"/>
      <c r="N40" s="24"/>
      <c r="O40" s="230" t="s">
        <v>7269</v>
      </c>
      <c r="P40" s="189" t="s">
        <v>9636</v>
      </c>
    </row>
    <row r="41" spans="1:19" ht="22.5" customHeight="1">
      <c r="A41" s="166" t="s">
        <v>10028</v>
      </c>
      <c r="B41" s="99" t="s">
        <v>10037</v>
      </c>
      <c r="C41" s="107" t="s">
        <v>10038</v>
      </c>
      <c r="D41" s="99">
        <v>6</v>
      </c>
      <c r="E41" s="99">
        <v>8</v>
      </c>
      <c r="F41" s="99"/>
      <c r="G41" s="212" t="s">
        <v>7818</v>
      </c>
      <c r="H41" s="99">
        <v>600</v>
      </c>
      <c r="I41" s="99">
        <v>9</v>
      </c>
      <c r="J41" s="24"/>
      <c r="K41" s="24"/>
      <c r="L41" s="24"/>
      <c r="M41" s="24"/>
      <c r="N41" s="24"/>
      <c r="O41" s="230" t="s">
        <v>8361</v>
      </c>
      <c r="P41" s="189" t="s">
        <v>10039</v>
      </c>
      <c r="Q41" s="212" t="s">
        <v>7817</v>
      </c>
    </row>
    <row r="42" spans="1:19" ht="22.5" customHeight="1">
      <c r="A42" s="166" t="s">
        <v>11952</v>
      </c>
      <c r="B42" s="99" t="s">
        <v>11973</v>
      </c>
      <c r="C42" s="107" t="s">
        <v>11970</v>
      </c>
      <c r="D42" s="99">
        <v>5</v>
      </c>
      <c r="E42" s="99">
        <v>7</v>
      </c>
      <c r="F42" s="99"/>
      <c r="G42" s="222" t="s">
        <v>11971</v>
      </c>
      <c r="H42" s="99">
        <v>600</v>
      </c>
      <c r="I42" s="99">
        <v>5</v>
      </c>
      <c r="J42" s="24"/>
      <c r="K42" s="24"/>
      <c r="L42" s="24"/>
      <c r="M42" s="24"/>
      <c r="N42" s="24"/>
      <c r="O42" s="230" t="s">
        <v>11972</v>
      </c>
      <c r="P42" s="189" t="s">
        <v>3834</v>
      </c>
      <c r="Q42" s="247"/>
    </row>
    <row r="43" spans="1:19" ht="22.5" customHeight="1">
      <c r="A43" s="166" t="s">
        <v>30</v>
      </c>
      <c r="B43" s="99" t="s">
        <v>9637</v>
      </c>
      <c r="C43" s="107" t="s">
        <v>9638</v>
      </c>
      <c r="D43" s="99">
        <v>5</v>
      </c>
      <c r="E43" s="99">
        <v>7</v>
      </c>
      <c r="F43" s="99"/>
      <c r="G43" s="214" t="s">
        <v>9639</v>
      </c>
      <c r="H43" s="99">
        <v>540</v>
      </c>
      <c r="I43" s="99">
        <v>8</v>
      </c>
      <c r="J43" s="24"/>
      <c r="K43" s="24"/>
      <c r="L43" s="24"/>
      <c r="M43" s="24"/>
      <c r="N43" s="24"/>
      <c r="O43" s="230" t="s">
        <v>9640</v>
      </c>
      <c r="P43" s="189" t="s">
        <v>9641</v>
      </c>
    </row>
    <row r="44" spans="1:19" ht="22.5" customHeight="1">
      <c r="A44" s="166" t="s">
        <v>9642</v>
      </c>
      <c r="B44" s="99" t="s">
        <v>9643</v>
      </c>
      <c r="C44" s="202" t="s">
        <v>9644</v>
      </c>
      <c r="D44" s="99">
        <v>6</v>
      </c>
      <c r="E44" s="99">
        <v>8</v>
      </c>
      <c r="F44" s="99"/>
      <c r="G44" s="212" t="s">
        <v>1761</v>
      </c>
      <c r="H44" s="99">
        <v>540</v>
      </c>
      <c r="I44" s="99">
        <v>4</v>
      </c>
      <c r="J44" s="13"/>
      <c r="K44" s="13"/>
      <c r="L44" s="13"/>
      <c r="M44" s="13"/>
      <c r="N44" s="13"/>
      <c r="O44" s="230" t="s">
        <v>9645</v>
      </c>
      <c r="P44" s="189" t="s">
        <v>1613</v>
      </c>
      <c r="Q44" s="247"/>
    </row>
    <row r="45" spans="1:19" ht="22.5" customHeight="1">
      <c r="A45" s="166" t="s">
        <v>32</v>
      </c>
      <c r="B45" s="99" t="s">
        <v>8839</v>
      </c>
      <c r="C45" s="107" t="s">
        <v>9646</v>
      </c>
      <c r="D45" s="99">
        <v>6</v>
      </c>
      <c r="E45" s="99">
        <v>8</v>
      </c>
      <c r="F45" s="99"/>
      <c r="G45" s="214" t="s">
        <v>9647</v>
      </c>
      <c r="H45" s="99">
        <v>530</v>
      </c>
      <c r="I45" s="175">
        <v>5</v>
      </c>
      <c r="J45" s="24"/>
      <c r="K45" s="24"/>
      <c r="L45" s="24"/>
      <c r="M45" s="24"/>
      <c r="N45" s="24"/>
      <c r="O45" s="230" t="s">
        <v>9648</v>
      </c>
      <c r="P45" s="189" t="s">
        <v>9609</v>
      </c>
      <c r="Q45" s="214" t="s">
        <v>13110</v>
      </c>
    </row>
    <row r="46" spans="1:19" ht="22.5" customHeight="1">
      <c r="A46" s="166" t="s">
        <v>69</v>
      </c>
      <c r="B46" s="99" t="s">
        <v>79</v>
      </c>
      <c r="C46" s="107" t="s">
        <v>9649</v>
      </c>
      <c r="D46" s="99">
        <v>5</v>
      </c>
      <c r="E46" s="99">
        <v>7</v>
      </c>
      <c r="F46" s="99"/>
      <c r="G46" s="214" t="s">
        <v>9650</v>
      </c>
      <c r="H46" s="99">
        <v>520</v>
      </c>
      <c r="I46" s="99">
        <v>7</v>
      </c>
      <c r="J46" s="24"/>
      <c r="K46" s="24"/>
      <c r="L46" s="24"/>
      <c r="M46" s="24"/>
      <c r="N46" s="24"/>
      <c r="O46" s="230" t="s">
        <v>9651</v>
      </c>
      <c r="P46" s="189" t="s">
        <v>9652</v>
      </c>
    </row>
    <row r="47" spans="1:19" ht="22.5" customHeight="1">
      <c r="A47" s="166" t="s">
        <v>9653</v>
      </c>
      <c r="B47" s="215" t="s">
        <v>9654</v>
      </c>
      <c r="C47" s="107" t="s">
        <v>9655</v>
      </c>
      <c r="D47" s="99">
        <v>3</v>
      </c>
      <c r="E47" s="99">
        <v>5</v>
      </c>
      <c r="F47" s="99"/>
      <c r="G47" s="212" t="s">
        <v>1647</v>
      </c>
      <c r="H47" s="99">
        <v>500</v>
      </c>
      <c r="I47" s="175">
        <v>3</v>
      </c>
      <c r="J47" s="24"/>
      <c r="K47" s="24"/>
      <c r="L47" s="24"/>
      <c r="M47" s="24"/>
      <c r="N47" s="24"/>
      <c r="O47" s="230" t="s">
        <v>1648</v>
      </c>
      <c r="P47" s="189" t="s">
        <v>1649</v>
      </c>
      <c r="Q47" s="212" t="s">
        <v>3391</v>
      </c>
      <c r="S47" s="234" t="s">
        <v>9656</v>
      </c>
    </row>
    <row r="48" spans="1:19" ht="22.5" customHeight="1">
      <c r="A48" s="166" t="s">
        <v>54</v>
      </c>
      <c r="B48" s="99" t="s">
        <v>79</v>
      </c>
      <c r="C48" s="107" t="s">
        <v>9657</v>
      </c>
      <c r="D48" s="99">
        <v>4</v>
      </c>
      <c r="E48" s="99">
        <v>6</v>
      </c>
      <c r="F48" s="99"/>
      <c r="G48" s="214" t="s">
        <v>9599</v>
      </c>
      <c r="H48" s="99">
        <v>500</v>
      </c>
      <c r="I48" s="175">
        <v>6</v>
      </c>
      <c r="J48" s="24"/>
      <c r="K48" s="24"/>
      <c r="L48" s="24"/>
      <c r="M48" s="24"/>
      <c r="N48" s="24"/>
      <c r="O48" s="230" t="s">
        <v>9658</v>
      </c>
      <c r="P48" s="189" t="s">
        <v>9598</v>
      </c>
      <c r="Q48" s="214" t="s">
        <v>9659</v>
      </c>
    </row>
    <row r="49" spans="1:19" ht="22.5" customHeight="1">
      <c r="A49" s="99" t="s">
        <v>11498</v>
      </c>
      <c r="B49" s="99" t="s">
        <v>11493</v>
      </c>
      <c r="C49" s="107" t="s">
        <v>11491</v>
      </c>
      <c r="D49" s="99">
        <v>4</v>
      </c>
      <c r="E49" s="99">
        <v>6</v>
      </c>
      <c r="F49" s="224"/>
      <c r="G49" s="212" t="s">
        <v>12860</v>
      </c>
      <c r="H49" s="99">
        <v>500</v>
      </c>
      <c r="I49" s="99">
        <v>6</v>
      </c>
      <c r="J49" s="3"/>
      <c r="K49" s="3"/>
      <c r="L49" s="3"/>
      <c r="M49" s="3"/>
      <c r="N49" s="3"/>
      <c r="O49" s="230" t="s">
        <v>11494</v>
      </c>
      <c r="P49" s="189" t="s">
        <v>11492</v>
      </c>
      <c r="Q49" s="247"/>
      <c r="R49" s="247"/>
    </row>
    <row r="50" spans="1:19" ht="22.5" customHeight="1">
      <c r="A50" s="166" t="s">
        <v>35</v>
      </c>
      <c r="B50" s="99" t="s">
        <v>79</v>
      </c>
      <c r="C50" s="107" t="s">
        <v>1650</v>
      </c>
      <c r="D50" s="99">
        <v>4</v>
      </c>
      <c r="E50" s="99">
        <v>6</v>
      </c>
      <c r="F50" s="99"/>
      <c r="G50" s="214" t="s">
        <v>9660</v>
      </c>
      <c r="H50" s="99">
        <v>490</v>
      </c>
      <c r="I50" s="99">
        <v>7</v>
      </c>
      <c r="J50" s="24"/>
      <c r="K50" s="24"/>
      <c r="L50" s="24"/>
      <c r="M50" s="24"/>
      <c r="N50" s="24"/>
      <c r="O50" s="230" t="s">
        <v>9661</v>
      </c>
      <c r="P50" s="189" t="s">
        <v>9662</v>
      </c>
    </row>
    <row r="51" spans="1:19" ht="22.5" customHeight="1">
      <c r="A51" s="166" t="s">
        <v>69</v>
      </c>
      <c r="B51" s="99" t="s">
        <v>79</v>
      </c>
      <c r="C51" s="107" t="s">
        <v>9663</v>
      </c>
      <c r="D51" s="99">
        <v>5</v>
      </c>
      <c r="E51" s="99">
        <v>7</v>
      </c>
      <c r="F51" s="99"/>
      <c r="G51" s="214" t="s">
        <v>9664</v>
      </c>
      <c r="H51" s="99">
        <v>490</v>
      </c>
      <c r="I51" s="175">
        <v>6</v>
      </c>
      <c r="J51" s="24"/>
      <c r="K51" s="24"/>
      <c r="L51" s="24"/>
      <c r="M51" s="24"/>
      <c r="N51" s="24"/>
      <c r="O51" s="230" t="s">
        <v>9665</v>
      </c>
      <c r="P51" s="189" t="s">
        <v>9666</v>
      </c>
    </row>
    <row r="52" spans="1:19" ht="22.5" customHeight="1">
      <c r="A52" s="166" t="s">
        <v>27</v>
      </c>
      <c r="B52" s="99" t="s">
        <v>79</v>
      </c>
      <c r="C52" s="107" t="s">
        <v>1651</v>
      </c>
      <c r="D52" s="99">
        <v>5</v>
      </c>
      <c r="E52" s="99">
        <v>7</v>
      </c>
      <c r="F52" s="99"/>
      <c r="G52" s="214" t="s">
        <v>1652</v>
      </c>
      <c r="H52" s="99">
        <v>480</v>
      </c>
      <c r="I52" s="99">
        <v>6</v>
      </c>
      <c r="J52" s="24"/>
      <c r="K52" s="24"/>
      <c r="L52" s="24"/>
      <c r="M52" s="24"/>
      <c r="N52" s="24"/>
      <c r="O52" s="230" t="s">
        <v>7269</v>
      </c>
      <c r="P52" s="189" t="s">
        <v>9667</v>
      </c>
      <c r="Q52" s="212" t="s">
        <v>120</v>
      </c>
      <c r="R52" s="212" t="s">
        <v>1870</v>
      </c>
    </row>
    <row r="53" spans="1:19" ht="22.5" customHeight="1">
      <c r="A53" s="166" t="s">
        <v>37</v>
      </c>
      <c r="B53" s="99" t="s">
        <v>8839</v>
      </c>
      <c r="C53" s="107" t="s">
        <v>9668</v>
      </c>
      <c r="D53" s="99">
        <v>3</v>
      </c>
      <c r="E53" s="99">
        <v>5</v>
      </c>
      <c r="F53" s="99"/>
      <c r="G53" s="212" t="s">
        <v>1653</v>
      </c>
      <c r="H53" s="99">
        <v>470</v>
      </c>
      <c r="I53" s="175">
        <v>3</v>
      </c>
      <c r="J53" s="24"/>
      <c r="K53" s="24"/>
      <c r="L53" s="24"/>
      <c r="M53" s="24"/>
      <c r="N53" s="24"/>
      <c r="O53" s="230" t="s">
        <v>9464</v>
      </c>
      <c r="P53" s="189" t="s">
        <v>9669</v>
      </c>
      <c r="Q53" s="247" t="s">
        <v>9670</v>
      </c>
      <c r="R53" s="240"/>
      <c r="S53" s="292"/>
    </row>
    <row r="54" spans="1:19" ht="22.5" customHeight="1">
      <c r="A54" s="166" t="s">
        <v>49</v>
      </c>
      <c r="B54" s="99" t="s">
        <v>79</v>
      </c>
      <c r="C54" s="107" t="s">
        <v>1654</v>
      </c>
      <c r="D54" s="99">
        <v>5</v>
      </c>
      <c r="E54" s="99">
        <v>7</v>
      </c>
      <c r="F54" s="99"/>
      <c r="G54" s="214" t="s">
        <v>1634</v>
      </c>
      <c r="H54" s="99">
        <v>462</v>
      </c>
      <c r="I54" s="175">
        <v>6</v>
      </c>
      <c r="J54" s="24"/>
      <c r="K54" s="24"/>
      <c r="L54" s="24"/>
      <c r="M54" s="24"/>
      <c r="N54" s="24"/>
      <c r="O54" s="230" t="s">
        <v>9620</v>
      </c>
      <c r="P54" s="189" t="s">
        <v>9671</v>
      </c>
    </row>
    <row r="55" spans="1:19" ht="22.5" customHeight="1">
      <c r="A55" s="166" t="s">
        <v>34</v>
      </c>
      <c r="B55" s="99" t="s">
        <v>79</v>
      </c>
      <c r="C55" s="107" t="s">
        <v>1655</v>
      </c>
      <c r="D55" s="99">
        <v>4</v>
      </c>
      <c r="E55" s="99">
        <v>6</v>
      </c>
      <c r="F55" s="99"/>
      <c r="G55" s="214" t="s">
        <v>9672</v>
      </c>
      <c r="H55" s="99">
        <v>460</v>
      </c>
      <c r="I55" s="99">
        <v>8</v>
      </c>
      <c r="J55" s="24"/>
      <c r="K55" s="24"/>
      <c r="L55" s="24"/>
      <c r="M55" s="24"/>
      <c r="N55" s="24"/>
      <c r="O55" s="230" t="s">
        <v>9673</v>
      </c>
      <c r="P55" s="189" t="s">
        <v>9674</v>
      </c>
    </row>
    <row r="56" spans="1:19" ht="22.5" customHeight="1">
      <c r="A56" s="166" t="s">
        <v>30</v>
      </c>
      <c r="B56" s="99" t="s">
        <v>9675</v>
      </c>
      <c r="C56" s="107" t="s">
        <v>9676</v>
      </c>
      <c r="D56" s="99">
        <v>4</v>
      </c>
      <c r="E56" s="99">
        <v>6</v>
      </c>
      <c r="F56" s="99"/>
      <c r="G56" s="214" t="s">
        <v>1656</v>
      </c>
      <c r="H56" s="99">
        <v>460</v>
      </c>
      <c r="I56" s="175">
        <v>7</v>
      </c>
      <c r="J56" s="24"/>
      <c r="K56" s="24"/>
      <c r="L56" s="24"/>
      <c r="M56" s="24"/>
      <c r="N56" s="24"/>
      <c r="O56" s="230" t="s">
        <v>9677</v>
      </c>
      <c r="P56" s="189" t="s">
        <v>9678</v>
      </c>
      <c r="Q56" s="214" t="s">
        <v>5225</v>
      </c>
    </row>
    <row r="57" spans="1:19" ht="22.5" customHeight="1">
      <c r="A57" s="166" t="s">
        <v>69</v>
      </c>
      <c r="B57" s="99" t="s">
        <v>79</v>
      </c>
      <c r="C57" s="107" t="s">
        <v>9679</v>
      </c>
      <c r="D57" s="99">
        <v>4</v>
      </c>
      <c r="E57" s="99">
        <v>6</v>
      </c>
      <c r="F57" s="99"/>
      <c r="G57" s="214" t="s">
        <v>9680</v>
      </c>
      <c r="H57" s="99">
        <v>460</v>
      </c>
      <c r="I57" s="99">
        <v>3</v>
      </c>
      <c r="J57" s="24"/>
      <c r="K57" s="24"/>
      <c r="L57" s="24"/>
      <c r="M57" s="24"/>
      <c r="N57" s="24"/>
      <c r="O57" s="230" t="s">
        <v>9681</v>
      </c>
      <c r="P57" s="189" t="s">
        <v>9682</v>
      </c>
    </row>
    <row r="58" spans="1:19" ht="22.5" customHeight="1">
      <c r="A58" s="166" t="s">
        <v>35</v>
      </c>
      <c r="B58" s="99" t="s">
        <v>79</v>
      </c>
      <c r="C58" s="107" t="s">
        <v>1657</v>
      </c>
      <c r="D58" s="99">
        <v>4</v>
      </c>
      <c r="E58" s="99">
        <v>6</v>
      </c>
      <c r="F58" s="99"/>
      <c r="G58" s="214" t="s">
        <v>9683</v>
      </c>
      <c r="H58" s="99">
        <v>460</v>
      </c>
      <c r="I58" s="175">
        <v>5</v>
      </c>
      <c r="J58" s="24"/>
      <c r="K58" s="24"/>
      <c r="L58" s="24"/>
      <c r="M58" s="24"/>
      <c r="N58" s="24"/>
      <c r="O58" s="230" t="s">
        <v>36</v>
      </c>
      <c r="P58" s="189" t="s">
        <v>9684</v>
      </c>
    </row>
    <row r="59" spans="1:19" ht="22.5" customHeight="1">
      <c r="A59" s="166"/>
      <c r="B59" s="99" t="s">
        <v>79</v>
      </c>
      <c r="C59" s="107" t="s">
        <v>1658</v>
      </c>
      <c r="D59" s="99">
        <v>5</v>
      </c>
      <c r="E59" s="99">
        <v>7</v>
      </c>
      <c r="F59" s="99"/>
      <c r="G59" s="214" t="s">
        <v>1622</v>
      </c>
      <c r="H59" s="99">
        <v>451</v>
      </c>
      <c r="I59" s="99">
        <v>5</v>
      </c>
      <c r="J59" s="24"/>
      <c r="K59" s="24"/>
      <c r="L59" s="24"/>
      <c r="M59" s="24"/>
      <c r="N59" s="24"/>
      <c r="O59" s="230" t="s">
        <v>9685</v>
      </c>
      <c r="P59" s="189" t="s">
        <v>9686</v>
      </c>
      <c r="Q59" s="212" t="s">
        <v>1680</v>
      </c>
      <c r="S59" s="234" t="s">
        <v>9687</v>
      </c>
    </row>
    <row r="60" spans="1:19" ht="22.5" customHeight="1">
      <c r="A60" s="166" t="s">
        <v>25</v>
      </c>
      <c r="B60" s="99" t="s">
        <v>8852</v>
      </c>
      <c r="C60" s="107" t="s">
        <v>9688</v>
      </c>
      <c r="D60" s="99">
        <v>4</v>
      </c>
      <c r="E60" s="99">
        <v>6</v>
      </c>
      <c r="F60" s="99"/>
      <c r="G60" s="214" t="s">
        <v>9689</v>
      </c>
      <c r="H60" s="99">
        <v>440</v>
      </c>
      <c r="I60" s="175">
        <v>6</v>
      </c>
      <c r="J60" s="24"/>
      <c r="K60" s="24"/>
      <c r="L60" s="24"/>
      <c r="M60" s="24"/>
      <c r="N60" s="24"/>
      <c r="O60" s="230" t="s">
        <v>7269</v>
      </c>
      <c r="P60" s="189" t="s">
        <v>9690</v>
      </c>
      <c r="Q60" s="214" t="s">
        <v>13111</v>
      </c>
      <c r="S60" s="227"/>
    </row>
    <row r="61" spans="1:19" ht="22.5" customHeight="1">
      <c r="A61" s="166" t="s">
        <v>32</v>
      </c>
      <c r="B61" s="99" t="s">
        <v>8839</v>
      </c>
      <c r="C61" s="107" t="s">
        <v>9691</v>
      </c>
      <c r="D61" s="99">
        <v>4</v>
      </c>
      <c r="E61" s="99">
        <v>6</v>
      </c>
      <c r="F61" s="99"/>
      <c r="G61" s="214" t="s">
        <v>9692</v>
      </c>
      <c r="H61" s="99">
        <v>440</v>
      </c>
      <c r="I61" s="99">
        <v>6</v>
      </c>
      <c r="J61" s="24"/>
      <c r="K61" s="24"/>
      <c r="L61" s="24"/>
      <c r="M61" s="24"/>
      <c r="N61" s="24"/>
      <c r="O61" s="230" t="s">
        <v>9693</v>
      </c>
      <c r="P61" s="189" t="s">
        <v>9694</v>
      </c>
      <c r="Q61" s="227"/>
    </row>
    <row r="62" spans="1:19" ht="22.5" customHeight="1">
      <c r="A62" s="166" t="s">
        <v>25</v>
      </c>
      <c r="B62" s="99" t="s">
        <v>85</v>
      </c>
      <c r="C62" s="107" t="s">
        <v>1659</v>
      </c>
      <c r="D62" s="99">
        <v>3</v>
      </c>
      <c r="E62" s="99">
        <v>5</v>
      </c>
      <c r="F62" s="99"/>
      <c r="G62" s="214" t="s">
        <v>1660</v>
      </c>
      <c r="H62" s="99">
        <v>390</v>
      </c>
      <c r="I62" s="175">
        <v>6</v>
      </c>
      <c r="J62" s="24"/>
      <c r="K62" s="24"/>
      <c r="L62" s="24"/>
      <c r="M62" s="24"/>
      <c r="N62" s="24"/>
      <c r="O62" s="230" t="s">
        <v>135</v>
      </c>
      <c r="P62" s="189" t="s">
        <v>9695</v>
      </c>
      <c r="Q62" s="214" t="s">
        <v>1661</v>
      </c>
      <c r="R62" s="214" t="s">
        <v>13112</v>
      </c>
    </row>
    <row r="63" spans="1:19" ht="22.5" customHeight="1">
      <c r="A63" s="166" t="s">
        <v>30</v>
      </c>
      <c r="B63" s="99" t="s">
        <v>85</v>
      </c>
      <c r="C63" s="107" t="s">
        <v>9696</v>
      </c>
      <c r="D63" s="99">
        <v>4</v>
      </c>
      <c r="E63" s="99">
        <v>6</v>
      </c>
      <c r="F63" s="99"/>
      <c r="G63" s="214" t="s">
        <v>9697</v>
      </c>
      <c r="H63" s="99">
        <v>380</v>
      </c>
      <c r="I63" s="99">
        <v>7</v>
      </c>
      <c r="J63" s="24"/>
      <c r="K63" s="24"/>
      <c r="L63" s="24"/>
      <c r="M63" s="24"/>
      <c r="N63" s="24"/>
      <c r="O63" s="230" t="s">
        <v>9698</v>
      </c>
      <c r="P63" s="189" t="s">
        <v>9699</v>
      </c>
    </row>
    <row r="64" spans="1:19" ht="22.5" customHeight="1">
      <c r="A64" s="166" t="s">
        <v>9700</v>
      </c>
      <c r="B64" s="99" t="s">
        <v>9701</v>
      </c>
      <c r="C64" s="202" t="s">
        <v>9702</v>
      </c>
      <c r="D64" s="99">
        <v>5</v>
      </c>
      <c r="E64" s="99">
        <v>7</v>
      </c>
      <c r="F64" s="99" t="s">
        <v>9703</v>
      </c>
      <c r="G64" s="214" t="s">
        <v>9704</v>
      </c>
      <c r="H64" s="99">
        <v>380</v>
      </c>
      <c r="I64" s="175">
        <v>5</v>
      </c>
      <c r="J64" s="13"/>
      <c r="K64" s="13"/>
      <c r="L64" s="13"/>
      <c r="M64" s="13"/>
      <c r="N64" s="13"/>
      <c r="O64" s="230" t="s">
        <v>9705</v>
      </c>
      <c r="P64" s="189" t="s">
        <v>9706</v>
      </c>
      <c r="Q64" s="251" t="s">
        <v>1317</v>
      </c>
    </row>
    <row r="65" spans="1:19" ht="22.5" customHeight="1">
      <c r="A65" s="166" t="s">
        <v>69</v>
      </c>
      <c r="B65" s="99" t="s">
        <v>85</v>
      </c>
      <c r="C65" s="107" t="s">
        <v>9707</v>
      </c>
      <c r="D65" s="99">
        <v>3</v>
      </c>
      <c r="E65" s="99">
        <v>5</v>
      </c>
      <c r="F65" s="99"/>
      <c r="G65" s="214" t="s">
        <v>9708</v>
      </c>
      <c r="H65" s="99">
        <v>370</v>
      </c>
      <c r="I65" s="175">
        <v>4</v>
      </c>
      <c r="J65" s="24"/>
      <c r="K65" s="24"/>
      <c r="L65" s="24"/>
      <c r="M65" s="24"/>
      <c r="N65" s="24"/>
      <c r="O65" s="230" t="s">
        <v>1590</v>
      </c>
      <c r="P65" s="189" t="s">
        <v>9709</v>
      </c>
    </row>
    <row r="66" spans="1:19" ht="22.5" customHeight="1">
      <c r="A66" s="166" t="s">
        <v>9710</v>
      </c>
      <c r="B66" s="99" t="s">
        <v>9701</v>
      </c>
      <c r="C66" s="107" t="s">
        <v>1763</v>
      </c>
      <c r="D66" s="99">
        <v>4</v>
      </c>
      <c r="E66" s="99">
        <v>6</v>
      </c>
      <c r="F66" s="99"/>
      <c r="G66" s="212" t="s">
        <v>1762</v>
      </c>
      <c r="H66" s="99">
        <v>370</v>
      </c>
      <c r="I66" s="99">
        <v>3</v>
      </c>
      <c r="J66" s="13"/>
      <c r="K66" s="13"/>
      <c r="L66" s="13"/>
      <c r="M66" s="13"/>
      <c r="N66" s="13"/>
      <c r="O66" s="230" t="s">
        <v>9711</v>
      </c>
      <c r="P66" s="189" t="s">
        <v>1613</v>
      </c>
      <c r="Q66" s="247"/>
    </row>
    <row r="67" spans="1:19" ht="22.5" customHeight="1">
      <c r="A67" s="166" t="s">
        <v>35</v>
      </c>
      <c r="B67" s="99" t="s">
        <v>85</v>
      </c>
      <c r="C67" s="107" t="s">
        <v>1662</v>
      </c>
      <c r="D67" s="99">
        <v>4</v>
      </c>
      <c r="E67" s="99">
        <v>6</v>
      </c>
      <c r="F67" s="99"/>
      <c r="G67" s="214" t="s">
        <v>9712</v>
      </c>
      <c r="H67" s="99">
        <v>360</v>
      </c>
      <c r="I67" s="99">
        <v>3</v>
      </c>
      <c r="J67" s="24"/>
      <c r="K67" s="24"/>
      <c r="L67" s="24"/>
      <c r="M67" s="24"/>
      <c r="N67" s="24"/>
      <c r="O67" s="230" t="s">
        <v>135</v>
      </c>
      <c r="P67" s="189" t="s">
        <v>9713</v>
      </c>
      <c r="Q67" s="212" t="s">
        <v>3392</v>
      </c>
    </row>
    <row r="68" spans="1:19" ht="22.5" customHeight="1">
      <c r="A68" s="166" t="s">
        <v>32</v>
      </c>
      <c r="B68" s="99" t="s">
        <v>85</v>
      </c>
      <c r="C68" s="107" t="s">
        <v>9714</v>
      </c>
      <c r="D68" s="99">
        <v>4</v>
      </c>
      <c r="E68" s="99">
        <v>6</v>
      </c>
      <c r="F68" s="99"/>
      <c r="G68" s="214" t="s">
        <v>9715</v>
      </c>
      <c r="H68" s="99">
        <v>360</v>
      </c>
      <c r="I68" s="175">
        <v>4</v>
      </c>
      <c r="J68" s="24"/>
      <c r="K68" s="24"/>
      <c r="L68" s="24"/>
      <c r="M68" s="24"/>
      <c r="N68" s="24"/>
      <c r="O68" s="230" t="s">
        <v>135</v>
      </c>
      <c r="P68" s="189" t="s">
        <v>9716</v>
      </c>
      <c r="Q68" s="214" t="s">
        <v>1634</v>
      </c>
    </row>
    <row r="69" spans="1:19" ht="22.5" customHeight="1">
      <c r="A69" s="166" t="s">
        <v>54</v>
      </c>
      <c r="B69" s="99" t="s">
        <v>85</v>
      </c>
      <c r="C69" s="107" t="s">
        <v>9717</v>
      </c>
      <c r="D69" s="99">
        <v>2</v>
      </c>
      <c r="E69" s="99">
        <v>4</v>
      </c>
      <c r="F69" s="99"/>
      <c r="G69" s="214" t="s">
        <v>9718</v>
      </c>
      <c r="H69" s="99">
        <v>340</v>
      </c>
      <c r="I69" s="99">
        <v>3</v>
      </c>
      <c r="J69" s="24"/>
      <c r="K69" s="24"/>
      <c r="L69" s="24"/>
      <c r="M69" s="24"/>
      <c r="N69" s="24"/>
      <c r="O69" s="230" t="s">
        <v>135</v>
      </c>
      <c r="P69" s="189" t="s">
        <v>9719</v>
      </c>
    </row>
    <row r="70" spans="1:19" ht="22.5" customHeight="1">
      <c r="A70" s="166"/>
      <c r="B70" s="99" t="s">
        <v>85</v>
      </c>
      <c r="C70" s="107" t="s">
        <v>1663</v>
      </c>
      <c r="D70" s="99">
        <v>4</v>
      </c>
      <c r="E70" s="99">
        <v>6</v>
      </c>
      <c r="F70" s="99"/>
      <c r="G70" s="214" t="s">
        <v>1236</v>
      </c>
      <c r="H70" s="99">
        <v>340</v>
      </c>
      <c r="I70" s="175">
        <v>3</v>
      </c>
      <c r="J70" s="24"/>
      <c r="K70" s="24"/>
      <c r="L70" s="24"/>
      <c r="M70" s="24"/>
      <c r="N70" s="24"/>
      <c r="O70" s="230" t="s">
        <v>9720</v>
      </c>
      <c r="P70" s="189" t="s">
        <v>9721</v>
      </c>
    </row>
    <row r="71" spans="1:19" ht="22.5" customHeight="1">
      <c r="A71" s="166" t="s">
        <v>34</v>
      </c>
      <c r="B71" s="99" t="s">
        <v>85</v>
      </c>
      <c r="C71" s="107" t="s">
        <v>9722</v>
      </c>
      <c r="D71" s="99">
        <v>3</v>
      </c>
      <c r="E71" s="99">
        <v>5</v>
      </c>
      <c r="F71" s="99"/>
      <c r="G71" s="214" t="s">
        <v>9723</v>
      </c>
      <c r="H71" s="99">
        <v>340</v>
      </c>
      <c r="I71" s="99">
        <v>6</v>
      </c>
      <c r="J71" s="24"/>
      <c r="K71" s="24"/>
      <c r="L71" s="24"/>
      <c r="M71" s="24"/>
      <c r="N71" s="24"/>
      <c r="O71" s="230" t="s">
        <v>9724</v>
      </c>
      <c r="P71" s="189" t="s">
        <v>9725</v>
      </c>
    </row>
    <row r="72" spans="1:19" ht="22.5" customHeight="1">
      <c r="A72" s="166" t="s">
        <v>35</v>
      </c>
      <c r="B72" s="99" t="s">
        <v>85</v>
      </c>
      <c r="C72" s="107" t="s">
        <v>1664</v>
      </c>
      <c r="D72" s="99">
        <v>3</v>
      </c>
      <c r="E72" s="99">
        <v>5</v>
      </c>
      <c r="F72" s="99"/>
      <c r="G72" s="214" t="s">
        <v>9726</v>
      </c>
      <c r="H72" s="99">
        <v>330</v>
      </c>
      <c r="I72" s="175">
        <v>3</v>
      </c>
      <c r="J72" s="24"/>
      <c r="K72" s="24"/>
      <c r="L72" s="24"/>
      <c r="M72" s="24"/>
      <c r="N72" s="24"/>
      <c r="O72" s="230" t="s">
        <v>135</v>
      </c>
      <c r="P72" s="189" t="s">
        <v>9727</v>
      </c>
    </row>
    <row r="73" spans="1:19" ht="22.5" customHeight="1">
      <c r="A73" s="166" t="s">
        <v>27</v>
      </c>
      <c r="B73" s="99" t="s">
        <v>85</v>
      </c>
      <c r="C73" s="107" t="s">
        <v>1665</v>
      </c>
      <c r="D73" s="99">
        <v>4</v>
      </c>
      <c r="E73" s="99">
        <v>6</v>
      </c>
      <c r="F73" s="99"/>
      <c r="G73" s="214" t="s">
        <v>1666</v>
      </c>
      <c r="H73" s="99">
        <v>330</v>
      </c>
      <c r="I73" s="99">
        <v>6</v>
      </c>
      <c r="J73" s="24"/>
      <c r="K73" s="24"/>
      <c r="L73" s="24"/>
      <c r="M73" s="24"/>
      <c r="N73" s="24"/>
      <c r="O73" s="230" t="s">
        <v>9728</v>
      </c>
      <c r="P73" s="189" t="s">
        <v>9729</v>
      </c>
      <c r="Q73" s="214" t="s">
        <v>124</v>
      </c>
    </row>
    <row r="74" spans="1:19" ht="22.5" customHeight="1">
      <c r="A74" s="166" t="s">
        <v>34</v>
      </c>
      <c r="B74" s="99" t="s">
        <v>85</v>
      </c>
      <c r="C74" s="107" t="s">
        <v>1667</v>
      </c>
      <c r="D74" s="99">
        <v>3</v>
      </c>
      <c r="E74" s="99">
        <v>5</v>
      </c>
      <c r="F74" s="99"/>
      <c r="G74" s="214" t="s">
        <v>9730</v>
      </c>
      <c r="H74" s="99">
        <v>330</v>
      </c>
      <c r="I74" s="175">
        <v>3</v>
      </c>
      <c r="J74" s="24"/>
      <c r="K74" s="24"/>
      <c r="L74" s="24"/>
      <c r="M74" s="24"/>
      <c r="N74" s="24"/>
      <c r="O74" s="230" t="s">
        <v>9731</v>
      </c>
      <c r="P74" s="189" t="s">
        <v>9732</v>
      </c>
      <c r="Q74" s="214" t="s">
        <v>9733</v>
      </c>
      <c r="R74" s="214" t="s">
        <v>1668</v>
      </c>
    </row>
    <row r="75" spans="1:19" ht="22.5" customHeight="1">
      <c r="A75" s="166">
        <v>2</v>
      </c>
      <c r="B75" s="99" t="s">
        <v>85</v>
      </c>
      <c r="C75" s="107" t="s">
        <v>1669</v>
      </c>
      <c r="D75" s="99">
        <v>4</v>
      </c>
      <c r="E75" s="99">
        <v>6</v>
      </c>
      <c r="F75" s="99"/>
      <c r="G75" s="214" t="s">
        <v>1670</v>
      </c>
      <c r="H75" s="99">
        <v>330</v>
      </c>
      <c r="I75" s="99">
        <v>5</v>
      </c>
      <c r="J75" s="24"/>
      <c r="K75" s="24"/>
      <c r="L75" s="24"/>
      <c r="M75" s="24"/>
      <c r="N75" s="24"/>
      <c r="O75" s="230" t="s">
        <v>9734</v>
      </c>
      <c r="P75" s="189" t="s">
        <v>5351</v>
      </c>
      <c r="S75" s="212" t="s">
        <v>12853</v>
      </c>
    </row>
    <row r="76" spans="1:19" ht="22.5" customHeight="1">
      <c r="A76" s="166">
        <v>3</v>
      </c>
      <c r="B76" s="99" t="s">
        <v>85</v>
      </c>
      <c r="C76" s="107" t="s">
        <v>1671</v>
      </c>
      <c r="D76" s="99">
        <v>4</v>
      </c>
      <c r="E76" s="99">
        <v>6</v>
      </c>
      <c r="F76" s="99"/>
      <c r="G76" s="214" t="s">
        <v>1672</v>
      </c>
      <c r="H76" s="99">
        <v>330</v>
      </c>
      <c r="I76" s="175">
        <v>7</v>
      </c>
      <c r="J76" s="24"/>
      <c r="K76" s="24"/>
      <c r="L76" s="24"/>
      <c r="M76" s="24"/>
      <c r="N76" s="24"/>
      <c r="O76" s="230" t="s">
        <v>9734</v>
      </c>
      <c r="P76" s="189" t="s">
        <v>9735</v>
      </c>
    </row>
    <row r="77" spans="1:19" ht="22.5" customHeight="1">
      <c r="A77" s="166" t="s">
        <v>30</v>
      </c>
      <c r="B77" s="99" t="s">
        <v>85</v>
      </c>
      <c r="C77" s="107" t="s">
        <v>9736</v>
      </c>
      <c r="D77" s="99">
        <v>3</v>
      </c>
      <c r="E77" s="99">
        <v>5</v>
      </c>
      <c r="F77" s="99"/>
      <c r="G77" s="214" t="s">
        <v>9659</v>
      </c>
      <c r="H77" s="99">
        <v>330</v>
      </c>
      <c r="I77" s="99">
        <v>7</v>
      </c>
      <c r="J77" s="24"/>
      <c r="K77" s="24"/>
      <c r="L77" s="24"/>
      <c r="M77" s="24"/>
      <c r="N77" s="24"/>
      <c r="O77" s="230" t="s">
        <v>9737</v>
      </c>
      <c r="P77" s="189" t="s">
        <v>9738</v>
      </c>
      <c r="S77" s="212"/>
    </row>
    <row r="78" spans="1:19" ht="22.5" customHeight="1">
      <c r="A78" s="177" t="s">
        <v>11417</v>
      </c>
      <c r="B78" s="99" t="s">
        <v>11447</v>
      </c>
      <c r="C78" s="107" t="s">
        <v>11457</v>
      </c>
      <c r="D78" s="99">
        <v>9</v>
      </c>
      <c r="E78" s="99">
        <v>9</v>
      </c>
      <c r="F78" s="99"/>
      <c r="G78" s="212" t="s">
        <v>11456</v>
      </c>
      <c r="H78" s="99">
        <v>330</v>
      </c>
      <c r="I78" s="99">
        <v>3</v>
      </c>
      <c r="J78" s="24"/>
      <c r="K78" s="24"/>
      <c r="L78" s="24"/>
      <c r="M78" s="24"/>
      <c r="N78" s="24"/>
      <c r="O78" s="230" t="s">
        <v>11454</v>
      </c>
      <c r="P78" s="189" t="s">
        <v>11458</v>
      </c>
      <c r="Q78" s="247"/>
    </row>
    <row r="79" spans="1:19" ht="22.5" customHeight="1">
      <c r="A79" s="166" t="s">
        <v>12047</v>
      </c>
      <c r="B79" s="99" t="s">
        <v>12088</v>
      </c>
      <c r="C79" s="107" t="s">
        <v>12091</v>
      </c>
      <c r="D79" s="99">
        <v>3</v>
      </c>
      <c r="E79" s="99">
        <v>5</v>
      </c>
      <c r="F79" s="99"/>
      <c r="G79" s="102" t="s">
        <v>13282</v>
      </c>
      <c r="H79" s="99">
        <v>330</v>
      </c>
      <c r="I79" s="99">
        <v>4</v>
      </c>
      <c r="J79" s="24"/>
      <c r="K79" s="24"/>
      <c r="L79" s="24"/>
      <c r="M79" s="24"/>
      <c r="N79" s="24"/>
      <c r="O79" s="230" t="s">
        <v>12089</v>
      </c>
      <c r="P79" s="189" t="s">
        <v>12090</v>
      </c>
      <c r="Q79" s="247"/>
    </row>
    <row r="80" spans="1:19" ht="22.5" customHeight="1">
      <c r="A80" s="166" t="s">
        <v>34</v>
      </c>
      <c r="B80" s="99" t="s">
        <v>85</v>
      </c>
      <c r="C80" s="107" t="s">
        <v>1673</v>
      </c>
      <c r="D80" s="99">
        <v>3</v>
      </c>
      <c r="E80" s="99">
        <v>5</v>
      </c>
      <c r="F80" s="99"/>
      <c r="G80" s="214" t="s">
        <v>9739</v>
      </c>
      <c r="H80" s="99">
        <v>320</v>
      </c>
      <c r="I80" s="175">
        <v>6</v>
      </c>
      <c r="J80" s="24"/>
      <c r="K80" s="24"/>
      <c r="L80" s="24"/>
      <c r="M80" s="24"/>
      <c r="N80" s="24"/>
      <c r="O80" s="230" t="s">
        <v>9740</v>
      </c>
      <c r="P80" s="189" t="s">
        <v>9741</v>
      </c>
    </row>
    <row r="81" spans="1:19" ht="22.5" customHeight="1">
      <c r="A81" s="166" t="s">
        <v>9742</v>
      </c>
      <c r="B81" s="99" t="s">
        <v>9743</v>
      </c>
      <c r="C81" s="107" t="s">
        <v>9744</v>
      </c>
      <c r="D81" s="99">
        <v>2</v>
      </c>
      <c r="E81" s="99">
        <v>4</v>
      </c>
      <c r="F81" s="99"/>
      <c r="G81" s="321" t="s">
        <v>9745</v>
      </c>
      <c r="H81" s="99">
        <v>310</v>
      </c>
      <c r="I81" s="99">
        <v>4</v>
      </c>
      <c r="J81" s="24"/>
      <c r="K81" s="24"/>
      <c r="L81" s="24"/>
      <c r="M81" s="24"/>
      <c r="N81" s="24"/>
      <c r="O81" s="230" t="s">
        <v>9746</v>
      </c>
      <c r="P81" s="189" t="s">
        <v>9747</v>
      </c>
      <c r="Q81" s="321" t="s">
        <v>9748</v>
      </c>
    </row>
    <row r="82" spans="1:19" ht="22.5" customHeight="1">
      <c r="A82" s="166" t="s">
        <v>9749</v>
      </c>
      <c r="B82" s="99" t="s">
        <v>9750</v>
      </c>
      <c r="C82" s="202" t="s">
        <v>9751</v>
      </c>
      <c r="D82" s="99">
        <v>4</v>
      </c>
      <c r="E82" s="99">
        <v>6</v>
      </c>
      <c r="F82" s="99" t="s">
        <v>9752</v>
      </c>
      <c r="G82" s="251" t="s">
        <v>1674</v>
      </c>
      <c r="H82" s="99">
        <v>300</v>
      </c>
      <c r="I82" s="175">
        <v>4</v>
      </c>
      <c r="J82" s="13"/>
      <c r="K82" s="13"/>
      <c r="L82" s="13"/>
      <c r="M82" s="13"/>
      <c r="N82" s="13"/>
      <c r="O82" s="230" t="s">
        <v>9746</v>
      </c>
      <c r="P82" s="189" t="s">
        <v>9753</v>
      </c>
      <c r="Q82" s="251" t="s">
        <v>1019</v>
      </c>
      <c r="R82" s="214" t="s">
        <v>13113</v>
      </c>
    </row>
    <row r="83" spans="1:19" ht="22.5" customHeight="1">
      <c r="A83" s="166" t="s">
        <v>9754</v>
      </c>
      <c r="B83" s="99" t="s">
        <v>9743</v>
      </c>
      <c r="C83" s="107" t="s">
        <v>9755</v>
      </c>
      <c r="D83" s="99">
        <v>8</v>
      </c>
      <c r="E83" s="99">
        <v>8</v>
      </c>
      <c r="F83" s="99"/>
      <c r="G83" s="212" t="s">
        <v>12861</v>
      </c>
      <c r="H83" s="99">
        <v>300</v>
      </c>
      <c r="I83" s="99">
        <v>4</v>
      </c>
      <c r="J83" s="24"/>
      <c r="K83" s="24"/>
      <c r="L83" s="24"/>
      <c r="M83" s="24"/>
      <c r="N83" s="24"/>
      <c r="O83" s="268" t="s">
        <v>9756</v>
      </c>
      <c r="P83" s="189" t="s">
        <v>9757</v>
      </c>
      <c r="Q83" s="247"/>
    </row>
    <row r="84" spans="1:19" ht="22.5" customHeight="1">
      <c r="A84" s="166" t="s">
        <v>9758</v>
      </c>
      <c r="B84" s="99" t="s">
        <v>9750</v>
      </c>
      <c r="C84" s="107" t="s">
        <v>9759</v>
      </c>
      <c r="D84" s="99">
        <v>2</v>
      </c>
      <c r="E84" s="99">
        <v>4</v>
      </c>
      <c r="F84" s="99"/>
      <c r="G84" s="212" t="s">
        <v>12862</v>
      </c>
      <c r="H84" s="99">
        <v>290</v>
      </c>
      <c r="I84" s="99">
        <v>2</v>
      </c>
      <c r="J84" s="24"/>
      <c r="K84" s="24"/>
      <c r="L84" s="24"/>
      <c r="M84" s="24"/>
      <c r="N84" s="24"/>
      <c r="O84" s="230" t="s">
        <v>9760</v>
      </c>
      <c r="P84" s="189" t="s">
        <v>9761</v>
      </c>
      <c r="Q84" s="247"/>
    </row>
    <row r="85" spans="1:19" ht="22.5" customHeight="1">
      <c r="A85" s="166" t="s">
        <v>30</v>
      </c>
      <c r="B85" s="99" t="s">
        <v>85</v>
      </c>
      <c r="C85" s="107" t="s">
        <v>9762</v>
      </c>
      <c r="D85" s="99">
        <v>2</v>
      </c>
      <c r="E85" s="99">
        <v>2</v>
      </c>
      <c r="F85" s="99"/>
      <c r="G85" s="214" t="s">
        <v>9763</v>
      </c>
      <c r="H85" s="99">
        <v>280</v>
      </c>
      <c r="I85" s="99">
        <v>7</v>
      </c>
      <c r="J85" s="24"/>
      <c r="K85" s="24"/>
      <c r="L85" s="24"/>
      <c r="M85" s="24"/>
      <c r="N85" s="24"/>
      <c r="O85" s="230" t="s">
        <v>9764</v>
      </c>
      <c r="P85" s="189" t="s">
        <v>9765</v>
      </c>
      <c r="Q85" s="214" t="s">
        <v>9766</v>
      </c>
      <c r="R85" s="212"/>
    </row>
    <row r="86" spans="1:19" ht="22.5" customHeight="1">
      <c r="A86" s="166" t="s">
        <v>27</v>
      </c>
      <c r="B86" s="99" t="s">
        <v>85</v>
      </c>
      <c r="C86" s="107" t="s">
        <v>1675</v>
      </c>
      <c r="D86" s="99">
        <v>3</v>
      </c>
      <c r="E86" s="99">
        <v>5</v>
      </c>
      <c r="F86" s="99"/>
      <c r="G86" s="214" t="s">
        <v>1644</v>
      </c>
      <c r="H86" s="99">
        <v>280</v>
      </c>
      <c r="I86" s="175">
        <v>5</v>
      </c>
      <c r="J86" s="24"/>
      <c r="K86" s="24"/>
      <c r="L86" s="24"/>
      <c r="M86" s="24"/>
      <c r="N86" s="24"/>
      <c r="O86" s="230" t="s">
        <v>9767</v>
      </c>
      <c r="P86" s="189" t="s">
        <v>9768</v>
      </c>
    </row>
    <row r="87" spans="1:19" ht="22.5" customHeight="1">
      <c r="A87" s="166"/>
      <c r="B87" s="99" t="s">
        <v>85</v>
      </c>
      <c r="C87" s="107" t="s">
        <v>1676</v>
      </c>
      <c r="D87" s="99">
        <v>3</v>
      </c>
      <c r="E87" s="99">
        <v>5</v>
      </c>
      <c r="F87" s="99"/>
      <c r="G87" s="214" t="s">
        <v>1661</v>
      </c>
      <c r="H87" s="99">
        <v>280</v>
      </c>
      <c r="I87" s="99">
        <v>3</v>
      </c>
      <c r="J87" s="24"/>
      <c r="K87" s="24"/>
      <c r="L87" s="24"/>
      <c r="M87" s="24"/>
      <c r="N87" s="24"/>
      <c r="O87" s="230" t="s">
        <v>9769</v>
      </c>
      <c r="P87" s="189" t="s">
        <v>9770</v>
      </c>
    </row>
    <row r="88" spans="1:19" ht="22.5" customHeight="1">
      <c r="A88" s="166" t="s">
        <v>9771</v>
      </c>
      <c r="B88" s="99" t="s">
        <v>85</v>
      </c>
      <c r="C88" s="107" t="s">
        <v>1677</v>
      </c>
      <c r="D88" s="99">
        <v>5</v>
      </c>
      <c r="E88" s="99">
        <v>7</v>
      </c>
      <c r="F88" s="99"/>
      <c r="G88" s="251" t="s">
        <v>1678</v>
      </c>
      <c r="H88" s="99">
        <v>279</v>
      </c>
      <c r="I88" s="175">
        <v>6</v>
      </c>
      <c r="J88" s="24"/>
      <c r="K88" s="24"/>
      <c r="L88" s="24"/>
      <c r="M88" s="24"/>
      <c r="N88" s="24"/>
      <c r="O88" s="230" t="s">
        <v>9581</v>
      </c>
      <c r="P88" s="189" t="s">
        <v>9772</v>
      </c>
      <c r="Q88" s="247" t="s">
        <v>9772</v>
      </c>
    </row>
    <row r="89" spans="1:19" ht="22.5" customHeight="1">
      <c r="A89" s="166"/>
      <c r="B89" s="99" t="s">
        <v>85</v>
      </c>
      <c r="C89" s="107" t="s">
        <v>1679</v>
      </c>
      <c r="D89" s="99">
        <v>3</v>
      </c>
      <c r="E89" s="99">
        <v>5</v>
      </c>
      <c r="F89" s="99"/>
      <c r="G89" s="214" t="s">
        <v>1680</v>
      </c>
      <c r="H89" s="99">
        <v>275</v>
      </c>
      <c r="I89" s="99">
        <v>4</v>
      </c>
      <c r="J89" s="24"/>
      <c r="K89" s="24"/>
      <c r="L89" s="24"/>
      <c r="M89" s="24"/>
      <c r="N89" s="24"/>
      <c r="O89" s="230" t="s">
        <v>9773</v>
      </c>
      <c r="P89" s="189" t="s">
        <v>9774</v>
      </c>
      <c r="Q89" s="214" t="s">
        <v>1681</v>
      </c>
      <c r="S89" s="234" t="s">
        <v>9775</v>
      </c>
    </row>
    <row r="90" spans="1:19" ht="22.5" customHeight="1">
      <c r="A90" s="166">
        <v>1</v>
      </c>
      <c r="B90" s="99" t="s">
        <v>85</v>
      </c>
      <c r="C90" s="107" t="s">
        <v>1682</v>
      </c>
      <c r="D90" s="99">
        <v>3</v>
      </c>
      <c r="E90" s="99">
        <v>5</v>
      </c>
      <c r="F90" s="99"/>
      <c r="G90" s="214" t="s">
        <v>1683</v>
      </c>
      <c r="H90" s="99">
        <v>270</v>
      </c>
      <c r="I90" s="175">
        <v>5</v>
      </c>
      <c r="J90" s="24"/>
      <c r="K90" s="24"/>
      <c r="L90" s="24"/>
      <c r="M90" s="24"/>
      <c r="N90" s="24"/>
      <c r="O90" s="230" t="s">
        <v>9776</v>
      </c>
      <c r="P90" s="189" t="s">
        <v>9777</v>
      </c>
      <c r="S90" s="202" t="s">
        <v>9778</v>
      </c>
    </row>
    <row r="91" spans="1:19" ht="22.5" customHeight="1">
      <c r="A91" s="166" t="s">
        <v>30</v>
      </c>
      <c r="B91" s="99" t="s">
        <v>85</v>
      </c>
      <c r="C91" s="107" t="s">
        <v>9779</v>
      </c>
      <c r="D91" s="99">
        <v>2</v>
      </c>
      <c r="E91" s="99">
        <v>4</v>
      </c>
      <c r="F91" s="99"/>
      <c r="G91" s="214" t="s">
        <v>9780</v>
      </c>
      <c r="H91" s="99">
        <v>270</v>
      </c>
      <c r="I91" s="99">
        <v>6</v>
      </c>
      <c r="J91" s="24"/>
      <c r="K91" s="24"/>
      <c r="L91" s="24"/>
      <c r="M91" s="24"/>
      <c r="N91" s="24"/>
      <c r="O91" s="230" t="s">
        <v>9781</v>
      </c>
      <c r="P91" s="189" t="s">
        <v>9782</v>
      </c>
    </row>
    <row r="92" spans="1:19" ht="22.5" customHeight="1">
      <c r="A92" s="166" t="s">
        <v>34</v>
      </c>
      <c r="B92" s="99" t="s">
        <v>85</v>
      </c>
      <c r="C92" s="107" t="s">
        <v>9783</v>
      </c>
      <c r="D92" s="99">
        <v>2</v>
      </c>
      <c r="E92" s="99">
        <v>4</v>
      </c>
      <c r="F92" s="99"/>
      <c r="G92" s="214" t="s">
        <v>9784</v>
      </c>
      <c r="H92" s="99">
        <v>270</v>
      </c>
      <c r="I92" s="175">
        <v>6</v>
      </c>
      <c r="J92" s="24"/>
      <c r="K92" s="24"/>
      <c r="L92" s="24"/>
      <c r="M92" s="24"/>
      <c r="N92" s="24"/>
      <c r="O92" s="230" t="s">
        <v>9781</v>
      </c>
      <c r="P92" s="189" t="s">
        <v>9785</v>
      </c>
    </row>
    <row r="93" spans="1:19" ht="22.5" customHeight="1">
      <c r="A93" s="166" t="s">
        <v>32</v>
      </c>
      <c r="B93" s="99" t="s">
        <v>85</v>
      </c>
      <c r="C93" s="107" t="s">
        <v>9786</v>
      </c>
      <c r="D93" s="99">
        <v>2</v>
      </c>
      <c r="E93" s="99">
        <v>4</v>
      </c>
      <c r="F93" s="99"/>
      <c r="G93" s="214" t="s">
        <v>9787</v>
      </c>
      <c r="H93" s="99">
        <v>270</v>
      </c>
      <c r="I93" s="99">
        <v>4</v>
      </c>
      <c r="J93" s="24"/>
      <c r="K93" s="24"/>
      <c r="L93" s="24"/>
      <c r="M93" s="24"/>
      <c r="N93" s="24"/>
      <c r="O93" s="230" t="s">
        <v>9788</v>
      </c>
      <c r="P93" s="189" t="s">
        <v>9789</v>
      </c>
      <c r="Q93" s="214" t="s">
        <v>1680</v>
      </c>
      <c r="S93" s="227"/>
    </row>
    <row r="94" spans="1:19" ht="22.5" customHeight="1">
      <c r="A94" s="166" t="s">
        <v>35</v>
      </c>
      <c r="B94" s="99" t="s">
        <v>85</v>
      </c>
      <c r="C94" s="107" t="s">
        <v>1684</v>
      </c>
      <c r="D94" s="99">
        <v>2</v>
      </c>
      <c r="E94" s="99">
        <v>4</v>
      </c>
      <c r="F94" s="99"/>
      <c r="G94" s="214" t="s">
        <v>9579</v>
      </c>
      <c r="H94" s="99">
        <v>270</v>
      </c>
      <c r="I94" s="175">
        <v>6</v>
      </c>
      <c r="J94" s="24"/>
      <c r="K94" s="24"/>
      <c r="L94" s="24"/>
      <c r="M94" s="24"/>
      <c r="N94" s="24"/>
      <c r="O94" s="230" t="s">
        <v>59</v>
      </c>
      <c r="P94" s="189" t="s">
        <v>9790</v>
      </c>
    </row>
    <row r="95" spans="1:19" ht="22.5" customHeight="1">
      <c r="A95" s="166" t="s">
        <v>32</v>
      </c>
      <c r="B95" s="99" t="s">
        <v>85</v>
      </c>
      <c r="C95" s="107" t="s">
        <v>9791</v>
      </c>
      <c r="D95" s="99">
        <v>2</v>
      </c>
      <c r="E95" s="99">
        <v>4</v>
      </c>
      <c r="F95" s="99"/>
      <c r="G95" s="214" t="s">
        <v>9792</v>
      </c>
      <c r="H95" s="99">
        <v>260</v>
      </c>
      <c r="I95" s="99">
        <v>3</v>
      </c>
      <c r="J95" s="24"/>
      <c r="K95" s="24"/>
      <c r="L95" s="24"/>
      <c r="M95" s="24"/>
      <c r="N95" s="24"/>
      <c r="O95" s="230" t="s">
        <v>9194</v>
      </c>
      <c r="P95" s="189" t="s">
        <v>7837</v>
      </c>
    </row>
    <row r="96" spans="1:19" ht="22.5" customHeight="1">
      <c r="A96" s="166" t="s">
        <v>32</v>
      </c>
      <c r="B96" s="99" t="s">
        <v>85</v>
      </c>
      <c r="C96" s="107" t="s">
        <v>9793</v>
      </c>
      <c r="D96" s="99">
        <v>2</v>
      </c>
      <c r="E96" s="99">
        <v>4</v>
      </c>
      <c r="F96" s="99"/>
      <c r="G96" s="214" t="s">
        <v>9794</v>
      </c>
      <c r="H96" s="99">
        <v>260</v>
      </c>
      <c r="I96" s="175">
        <v>6</v>
      </c>
      <c r="J96" s="24"/>
      <c r="K96" s="24"/>
      <c r="L96" s="24"/>
      <c r="M96" s="24"/>
      <c r="N96" s="24"/>
      <c r="O96" s="230" t="s">
        <v>9795</v>
      </c>
      <c r="P96" s="189" t="s">
        <v>9796</v>
      </c>
    </row>
    <row r="97" spans="1:19" ht="22.5" customHeight="1">
      <c r="A97" s="166" t="s">
        <v>9797</v>
      </c>
      <c r="B97" s="99" t="s">
        <v>7964</v>
      </c>
      <c r="C97" s="107" t="s">
        <v>9798</v>
      </c>
      <c r="D97" s="99">
        <v>1</v>
      </c>
      <c r="E97" s="99">
        <v>3</v>
      </c>
      <c r="F97" s="99"/>
      <c r="G97" s="223" t="s">
        <v>9799</v>
      </c>
      <c r="H97" s="99">
        <v>260</v>
      </c>
      <c r="I97" s="99">
        <v>3</v>
      </c>
      <c r="J97" s="24"/>
      <c r="K97" s="24"/>
      <c r="L97" s="24"/>
      <c r="M97" s="24"/>
      <c r="N97" s="24"/>
      <c r="O97" s="230" t="s">
        <v>8669</v>
      </c>
      <c r="P97" s="189" t="s">
        <v>9800</v>
      </c>
      <c r="Q97" s="212" t="s">
        <v>108</v>
      </c>
    </row>
    <row r="98" spans="1:19" ht="22.5" customHeight="1">
      <c r="A98" s="166" t="s">
        <v>10028</v>
      </c>
      <c r="B98" s="99" t="s">
        <v>8354</v>
      </c>
      <c r="C98" s="107" t="s">
        <v>10040</v>
      </c>
      <c r="D98" s="99">
        <v>4</v>
      </c>
      <c r="E98" s="99">
        <v>4</v>
      </c>
      <c r="F98" s="99"/>
      <c r="G98" s="212" t="s">
        <v>10041</v>
      </c>
      <c r="H98" s="99">
        <v>260</v>
      </c>
      <c r="I98" s="99">
        <v>9</v>
      </c>
      <c r="J98" s="24"/>
      <c r="K98" s="24"/>
      <c r="L98" s="24"/>
      <c r="M98" s="24"/>
      <c r="N98" s="24"/>
      <c r="O98" s="230" t="s">
        <v>10042</v>
      </c>
      <c r="P98" s="189" t="s">
        <v>10036</v>
      </c>
    </row>
    <row r="99" spans="1:19" ht="22.5" customHeight="1">
      <c r="A99" s="166"/>
      <c r="B99" s="99" t="s">
        <v>85</v>
      </c>
      <c r="C99" s="107" t="s">
        <v>1685</v>
      </c>
      <c r="D99" s="99">
        <v>3</v>
      </c>
      <c r="E99" s="99">
        <v>5</v>
      </c>
      <c r="F99" s="99"/>
      <c r="G99" s="214" t="s">
        <v>1686</v>
      </c>
      <c r="H99" s="99">
        <v>250</v>
      </c>
      <c r="I99" s="99">
        <v>2</v>
      </c>
      <c r="J99" s="24"/>
      <c r="K99" s="24"/>
      <c r="L99" s="24"/>
      <c r="M99" s="24"/>
      <c r="N99" s="24"/>
      <c r="O99" s="230" t="s">
        <v>9801</v>
      </c>
      <c r="P99" s="189" t="s">
        <v>9802</v>
      </c>
    </row>
    <row r="100" spans="1:19" ht="22.5" customHeight="1">
      <c r="A100" s="166" t="s">
        <v>9803</v>
      </c>
      <c r="B100" s="99" t="s">
        <v>9804</v>
      </c>
      <c r="C100" s="107" t="s">
        <v>9805</v>
      </c>
      <c r="D100" s="99">
        <v>6</v>
      </c>
      <c r="E100" s="99">
        <v>6</v>
      </c>
      <c r="F100" s="99"/>
      <c r="G100" s="222" t="s">
        <v>9806</v>
      </c>
      <c r="H100" s="99">
        <v>250</v>
      </c>
      <c r="I100" s="99">
        <v>3</v>
      </c>
      <c r="J100" s="13"/>
      <c r="K100" s="13"/>
      <c r="L100" s="13"/>
      <c r="M100" s="13"/>
      <c r="N100" s="13"/>
      <c r="O100" s="230" t="s">
        <v>9807</v>
      </c>
      <c r="P100" s="189" t="s">
        <v>9808</v>
      </c>
      <c r="Q100" s="247"/>
    </row>
    <row r="101" spans="1:19" ht="22.5" customHeight="1">
      <c r="A101" s="166" t="s">
        <v>34</v>
      </c>
      <c r="B101" s="99" t="s">
        <v>85</v>
      </c>
      <c r="C101" s="107" t="s">
        <v>9809</v>
      </c>
      <c r="D101" s="99">
        <v>2</v>
      </c>
      <c r="E101" s="99">
        <v>4</v>
      </c>
      <c r="F101" s="99"/>
      <c r="G101" s="214" t="s">
        <v>9810</v>
      </c>
      <c r="H101" s="99">
        <v>240</v>
      </c>
      <c r="I101" s="175">
        <v>6</v>
      </c>
      <c r="J101" s="24"/>
      <c r="K101" s="24"/>
      <c r="L101" s="24"/>
      <c r="M101" s="24"/>
      <c r="N101" s="24"/>
      <c r="O101" s="230" t="s">
        <v>9640</v>
      </c>
      <c r="P101" s="189" t="s">
        <v>9811</v>
      </c>
      <c r="S101" s="257" t="s">
        <v>9812</v>
      </c>
    </row>
    <row r="102" spans="1:19" ht="22.5" customHeight="1">
      <c r="A102" s="166" t="s">
        <v>9813</v>
      </c>
      <c r="B102" s="99" t="s">
        <v>9814</v>
      </c>
      <c r="C102" s="107" t="s">
        <v>9815</v>
      </c>
      <c r="D102" s="99">
        <v>2</v>
      </c>
      <c r="E102" s="99">
        <v>4</v>
      </c>
      <c r="F102" s="99"/>
      <c r="G102" s="212" t="s">
        <v>1687</v>
      </c>
      <c r="H102" s="99">
        <v>240</v>
      </c>
      <c r="I102" s="99">
        <v>4</v>
      </c>
      <c r="J102" s="24"/>
      <c r="K102" s="24"/>
      <c r="L102" s="24"/>
      <c r="M102" s="24"/>
      <c r="N102" s="24"/>
      <c r="O102" s="230" t="s">
        <v>9816</v>
      </c>
      <c r="P102" s="189" t="s">
        <v>9817</v>
      </c>
      <c r="Q102" s="212"/>
    </row>
    <row r="103" spans="1:19" ht="22.5" customHeight="1">
      <c r="A103" s="166" t="s">
        <v>9818</v>
      </c>
      <c r="B103" s="99" t="s">
        <v>9819</v>
      </c>
      <c r="C103" s="202" t="s">
        <v>9820</v>
      </c>
      <c r="D103" s="99">
        <v>3</v>
      </c>
      <c r="E103" s="99">
        <v>5</v>
      </c>
      <c r="F103" s="99" t="s">
        <v>9821</v>
      </c>
      <c r="G103" s="212" t="s">
        <v>3378</v>
      </c>
      <c r="H103" s="99">
        <v>240</v>
      </c>
      <c r="I103" s="175">
        <v>4</v>
      </c>
      <c r="J103" s="13"/>
      <c r="K103" s="13"/>
      <c r="L103" s="13"/>
      <c r="M103" s="13"/>
      <c r="N103" s="13"/>
      <c r="O103" s="230" t="s">
        <v>9822</v>
      </c>
      <c r="P103" s="189" t="s">
        <v>9823</v>
      </c>
      <c r="Q103" s="251" t="s">
        <v>1688</v>
      </c>
    </row>
    <row r="104" spans="1:19" ht="22.5" customHeight="1">
      <c r="A104" s="166" t="s">
        <v>65</v>
      </c>
      <c r="B104" s="99" t="s">
        <v>85</v>
      </c>
      <c r="C104" s="107" t="s">
        <v>1689</v>
      </c>
      <c r="D104" s="99">
        <v>1</v>
      </c>
      <c r="E104" s="99">
        <v>1</v>
      </c>
      <c r="F104" s="99"/>
      <c r="G104" s="214" t="s">
        <v>1690</v>
      </c>
      <c r="H104" s="99">
        <v>230</v>
      </c>
      <c r="I104" s="99">
        <v>2</v>
      </c>
      <c r="J104" s="24"/>
      <c r="K104" s="24"/>
      <c r="L104" s="24"/>
      <c r="M104" s="24"/>
      <c r="N104" s="24"/>
      <c r="O104" s="230" t="s">
        <v>9824</v>
      </c>
      <c r="P104" s="189" t="s">
        <v>9825</v>
      </c>
    </row>
    <row r="105" spans="1:19" ht="22.5" customHeight="1">
      <c r="A105" s="166" t="s">
        <v>9826</v>
      </c>
      <c r="B105" s="99" t="s">
        <v>9827</v>
      </c>
      <c r="C105" s="202" t="s">
        <v>9828</v>
      </c>
      <c r="D105" s="99">
        <v>7</v>
      </c>
      <c r="E105" s="99">
        <v>7</v>
      </c>
      <c r="F105" s="99"/>
      <c r="G105" s="252" t="s">
        <v>12866</v>
      </c>
      <c r="H105" s="99">
        <v>230</v>
      </c>
      <c r="I105" s="175">
        <v>2</v>
      </c>
      <c r="J105" s="13"/>
      <c r="K105" s="13"/>
      <c r="L105" s="13"/>
      <c r="M105" s="13"/>
      <c r="N105" s="13"/>
      <c r="O105" s="230" t="s">
        <v>9829</v>
      </c>
      <c r="P105" s="189" t="s">
        <v>9830</v>
      </c>
      <c r="Q105" s="212" t="s">
        <v>13114</v>
      </c>
    </row>
    <row r="106" spans="1:19" ht="22.5" customHeight="1">
      <c r="A106" s="166" t="s">
        <v>9831</v>
      </c>
      <c r="B106" s="99" t="s">
        <v>9832</v>
      </c>
      <c r="C106" s="202" t="s">
        <v>9833</v>
      </c>
      <c r="D106" s="99">
        <v>6</v>
      </c>
      <c r="E106" s="99">
        <v>6</v>
      </c>
      <c r="F106" s="99"/>
      <c r="G106" s="212" t="s">
        <v>12411</v>
      </c>
      <c r="H106" s="99">
        <v>230</v>
      </c>
      <c r="I106" s="175">
        <v>2</v>
      </c>
      <c r="J106" s="13"/>
      <c r="K106" s="13"/>
      <c r="L106" s="13"/>
      <c r="M106" s="13"/>
      <c r="N106" s="13"/>
      <c r="O106" s="268" t="s">
        <v>9834</v>
      </c>
      <c r="P106" s="189" t="s">
        <v>1613</v>
      </c>
      <c r="Q106" s="247"/>
      <c r="S106" s="247" t="s">
        <v>9835</v>
      </c>
    </row>
    <row r="107" spans="1:19" ht="22.5" customHeight="1">
      <c r="A107" s="166" t="s">
        <v>9836</v>
      </c>
      <c r="B107" s="99" t="s">
        <v>9804</v>
      </c>
      <c r="C107" s="107" t="s">
        <v>9837</v>
      </c>
      <c r="D107" s="99">
        <v>7</v>
      </c>
      <c r="E107" s="99">
        <v>7</v>
      </c>
      <c r="F107" s="99"/>
      <c r="G107" s="214" t="s">
        <v>9838</v>
      </c>
      <c r="H107" s="99">
        <v>220</v>
      </c>
      <c r="I107" s="99">
        <v>5</v>
      </c>
      <c r="J107" s="24"/>
      <c r="K107" s="24"/>
      <c r="L107" s="24"/>
      <c r="M107" s="24"/>
      <c r="N107" s="24"/>
      <c r="O107" s="230" t="s">
        <v>9839</v>
      </c>
      <c r="P107" s="189" t="s">
        <v>9840</v>
      </c>
      <c r="Q107" s="247"/>
    </row>
    <row r="108" spans="1:19" ht="22.5" customHeight="1">
      <c r="A108" s="166" t="s">
        <v>32</v>
      </c>
      <c r="B108" s="99" t="s">
        <v>8936</v>
      </c>
      <c r="C108" s="107" t="s">
        <v>9841</v>
      </c>
      <c r="D108" s="99">
        <v>7</v>
      </c>
      <c r="E108" s="99">
        <v>7</v>
      </c>
      <c r="F108" s="99"/>
      <c r="G108" s="214" t="s">
        <v>9842</v>
      </c>
      <c r="H108" s="99">
        <v>210</v>
      </c>
      <c r="I108" s="175">
        <v>3</v>
      </c>
      <c r="J108" s="24"/>
      <c r="K108" s="24"/>
      <c r="L108" s="24"/>
      <c r="M108" s="24"/>
      <c r="N108" s="24"/>
      <c r="O108" s="230" t="s">
        <v>8660</v>
      </c>
      <c r="P108" s="189" t="s">
        <v>7837</v>
      </c>
      <c r="Q108" s="214" t="s">
        <v>13110</v>
      </c>
    </row>
    <row r="109" spans="1:19" ht="22.5" customHeight="1">
      <c r="A109" s="166"/>
      <c r="B109" s="99" t="s">
        <v>85</v>
      </c>
      <c r="C109" s="107" t="s">
        <v>1691</v>
      </c>
      <c r="D109" s="99">
        <v>2</v>
      </c>
      <c r="E109" s="99">
        <v>4</v>
      </c>
      <c r="F109" s="99"/>
      <c r="G109" s="214" t="s">
        <v>1692</v>
      </c>
      <c r="H109" s="99">
        <v>210</v>
      </c>
      <c r="I109" s="99">
        <v>3</v>
      </c>
      <c r="J109" s="24"/>
      <c r="K109" s="24"/>
      <c r="L109" s="24"/>
      <c r="M109" s="24"/>
      <c r="N109" s="24"/>
      <c r="O109" s="230" t="s">
        <v>9843</v>
      </c>
      <c r="P109" s="189" t="s">
        <v>9844</v>
      </c>
    </row>
    <row r="110" spans="1:19" ht="22.5" customHeight="1">
      <c r="A110" s="166" t="s">
        <v>54</v>
      </c>
      <c r="B110" s="99" t="s">
        <v>85</v>
      </c>
      <c r="C110" s="107" t="s">
        <v>9845</v>
      </c>
      <c r="D110" s="99">
        <v>4</v>
      </c>
      <c r="E110" s="99">
        <v>4</v>
      </c>
      <c r="F110" s="99"/>
      <c r="G110" s="214" t="s">
        <v>9846</v>
      </c>
      <c r="H110" s="99">
        <v>210</v>
      </c>
      <c r="I110" s="175">
        <v>2</v>
      </c>
      <c r="J110" s="24"/>
      <c r="K110" s="24"/>
      <c r="L110" s="24"/>
      <c r="M110" s="24"/>
      <c r="N110" s="24"/>
      <c r="O110" s="230" t="s">
        <v>9335</v>
      </c>
      <c r="P110" s="189" t="s">
        <v>9598</v>
      </c>
      <c r="Q110" s="214" t="s">
        <v>13115</v>
      </c>
      <c r="S110" s="247" t="s">
        <v>9847</v>
      </c>
    </row>
    <row r="111" spans="1:19" ht="22.5" customHeight="1">
      <c r="A111" s="166" t="s">
        <v>11399</v>
      </c>
      <c r="B111" s="99" t="s">
        <v>85</v>
      </c>
      <c r="C111" s="107" t="s">
        <v>1693</v>
      </c>
      <c r="D111" s="99">
        <v>2</v>
      </c>
      <c r="E111" s="99">
        <v>4</v>
      </c>
      <c r="F111" s="99"/>
      <c r="G111" s="214" t="s">
        <v>9848</v>
      </c>
      <c r="H111" s="99">
        <v>210</v>
      </c>
      <c r="I111" s="99">
        <v>6</v>
      </c>
      <c r="J111" s="24"/>
      <c r="K111" s="24"/>
      <c r="L111" s="24"/>
      <c r="M111" s="24"/>
      <c r="N111" s="24"/>
      <c r="O111" s="230" t="s">
        <v>9624</v>
      </c>
      <c r="P111" s="189" t="s">
        <v>11950</v>
      </c>
      <c r="Q111" s="214" t="s">
        <v>9849</v>
      </c>
      <c r="R111" s="212"/>
    </row>
    <row r="112" spans="1:19" ht="22.5" customHeight="1">
      <c r="A112" s="166" t="s">
        <v>9850</v>
      </c>
      <c r="B112" s="99" t="s">
        <v>85</v>
      </c>
      <c r="C112" s="107" t="s">
        <v>1694</v>
      </c>
      <c r="D112" s="99">
        <v>3</v>
      </c>
      <c r="E112" s="99">
        <v>5</v>
      </c>
      <c r="F112" s="99"/>
      <c r="G112" s="251" t="s">
        <v>1695</v>
      </c>
      <c r="H112" s="99">
        <v>204</v>
      </c>
      <c r="I112" s="175">
        <v>7</v>
      </c>
      <c r="J112" s="24"/>
      <c r="K112" s="24"/>
      <c r="L112" s="24"/>
      <c r="M112" s="24"/>
      <c r="N112" s="24"/>
      <c r="O112" s="230" t="s">
        <v>9624</v>
      </c>
      <c r="P112" s="189" t="s">
        <v>9851</v>
      </c>
      <c r="Q112" s="251" t="s">
        <v>1453</v>
      </c>
      <c r="R112" s="227"/>
    </row>
    <row r="113" spans="1:19" ht="22.5" customHeight="1">
      <c r="A113" s="166" t="s">
        <v>32</v>
      </c>
      <c r="B113" s="99" t="s">
        <v>103</v>
      </c>
      <c r="C113" s="107" t="s">
        <v>9852</v>
      </c>
      <c r="D113" s="99">
        <v>1</v>
      </c>
      <c r="E113" s="99">
        <v>3</v>
      </c>
      <c r="F113" s="99"/>
      <c r="G113" s="214" t="s">
        <v>9853</v>
      </c>
      <c r="H113" s="99">
        <v>200</v>
      </c>
      <c r="I113" s="99">
        <v>2</v>
      </c>
      <c r="J113" s="24"/>
      <c r="K113" s="24"/>
      <c r="L113" s="24"/>
      <c r="M113" s="24"/>
      <c r="N113" s="24"/>
      <c r="O113" s="230" t="s">
        <v>9169</v>
      </c>
      <c r="P113" s="189" t="s">
        <v>9854</v>
      </c>
      <c r="Q113" s="227"/>
      <c r="R113" s="227"/>
    </row>
    <row r="114" spans="1:19" ht="22.5" customHeight="1">
      <c r="A114" s="166" t="s">
        <v>34</v>
      </c>
      <c r="B114" s="99" t="s">
        <v>103</v>
      </c>
      <c r="C114" s="107" t="s">
        <v>9855</v>
      </c>
      <c r="D114" s="99">
        <v>1</v>
      </c>
      <c r="E114" s="99">
        <v>3</v>
      </c>
      <c r="F114" s="99"/>
      <c r="G114" s="214" t="s">
        <v>9766</v>
      </c>
      <c r="H114" s="99">
        <v>200</v>
      </c>
      <c r="I114" s="175">
        <v>6</v>
      </c>
      <c r="J114" s="24"/>
      <c r="K114" s="24"/>
      <c r="L114" s="24"/>
      <c r="M114" s="24"/>
      <c r="N114" s="24"/>
      <c r="O114" s="230" t="s">
        <v>9856</v>
      </c>
      <c r="P114" s="189" t="s">
        <v>9857</v>
      </c>
      <c r="Q114" s="212"/>
      <c r="R114" s="212"/>
    </row>
    <row r="115" spans="1:19" ht="22.5" customHeight="1">
      <c r="A115" s="166" t="s">
        <v>8118</v>
      </c>
      <c r="B115" s="99" t="s">
        <v>8052</v>
      </c>
      <c r="C115" s="107" t="s">
        <v>9858</v>
      </c>
      <c r="D115" s="99">
        <v>1</v>
      </c>
      <c r="E115" s="99">
        <v>3</v>
      </c>
      <c r="F115" s="99"/>
      <c r="G115" s="321" t="s">
        <v>9748</v>
      </c>
      <c r="H115" s="99">
        <v>200</v>
      </c>
      <c r="I115" s="99">
        <v>2</v>
      </c>
      <c r="J115" s="24"/>
      <c r="K115" s="24"/>
      <c r="L115" s="24"/>
      <c r="M115" s="24"/>
      <c r="N115" s="24"/>
      <c r="O115" s="230" t="s">
        <v>8730</v>
      </c>
      <c r="P115" s="189" t="s">
        <v>9859</v>
      </c>
      <c r="Q115" s="321" t="s">
        <v>9860</v>
      </c>
    </row>
    <row r="116" spans="1:19" ht="22.5" customHeight="1">
      <c r="A116" s="166" t="s">
        <v>9861</v>
      </c>
      <c r="B116" s="99" t="s">
        <v>8052</v>
      </c>
      <c r="C116" s="107" t="s">
        <v>9862</v>
      </c>
      <c r="D116" s="99">
        <v>1</v>
      </c>
      <c r="E116" s="99">
        <v>3</v>
      </c>
      <c r="F116" s="99"/>
      <c r="G116" s="212" t="s">
        <v>1696</v>
      </c>
      <c r="H116" s="99">
        <v>200</v>
      </c>
      <c r="I116" s="99">
        <v>3</v>
      </c>
      <c r="J116" s="24"/>
      <c r="K116" s="24"/>
      <c r="L116" s="24"/>
      <c r="M116" s="24"/>
      <c r="N116" s="24"/>
      <c r="O116" s="230" t="s">
        <v>9863</v>
      </c>
      <c r="P116" s="189" t="s">
        <v>9864</v>
      </c>
      <c r="Q116" s="212" t="s">
        <v>12414</v>
      </c>
    </row>
    <row r="117" spans="1:19" ht="22.5" customHeight="1">
      <c r="A117" s="166" t="s">
        <v>9865</v>
      </c>
      <c r="B117" s="99" t="s">
        <v>9353</v>
      </c>
      <c r="C117" s="202" t="s">
        <v>9866</v>
      </c>
      <c r="D117" s="99">
        <v>5</v>
      </c>
      <c r="E117" s="99">
        <v>5</v>
      </c>
      <c r="F117" s="99"/>
      <c r="G117" s="212" t="s">
        <v>12412</v>
      </c>
      <c r="H117" s="99">
        <v>200</v>
      </c>
      <c r="I117" s="175">
        <v>1</v>
      </c>
      <c r="J117" s="13"/>
      <c r="K117" s="13"/>
      <c r="L117" s="13"/>
      <c r="M117" s="13"/>
      <c r="N117" s="13"/>
      <c r="O117" s="268" t="s">
        <v>9867</v>
      </c>
      <c r="P117" s="189" t="s">
        <v>9868</v>
      </c>
      <c r="Q117" s="247"/>
      <c r="S117" s="247" t="s">
        <v>9869</v>
      </c>
    </row>
    <row r="118" spans="1:19" ht="22.5" customHeight="1">
      <c r="A118" s="166" t="s">
        <v>25</v>
      </c>
      <c r="B118" s="99" t="s">
        <v>9870</v>
      </c>
      <c r="C118" s="107" t="s">
        <v>9871</v>
      </c>
      <c r="D118" s="99">
        <v>5</v>
      </c>
      <c r="E118" s="99">
        <v>5</v>
      </c>
      <c r="F118" s="99"/>
      <c r="G118" s="214" t="s">
        <v>9872</v>
      </c>
      <c r="H118" s="99">
        <v>190</v>
      </c>
      <c r="I118" s="99">
        <v>2</v>
      </c>
      <c r="J118" s="24"/>
      <c r="K118" s="24"/>
      <c r="L118" s="24"/>
      <c r="M118" s="24"/>
      <c r="N118" s="24"/>
      <c r="O118" s="230" t="s">
        <v>8681</v>
      </c>
      <c r="P118" s="189" t="s">
        <v>1697</v>
      </c>
      <c r="Q118" s="214" t="s">
        <v>13116</v>
      </c>
      <c r="R118" s="227"/>
    </row>
    <row r="119" spans="1:19" ht="22.5" customHeight="1">
      <c r="A119" s="166" t="s">
        <v>32</v>
      </c>
      <c r="B119" s="99" t="s">
        <v>103</v>
      </c>
      <c r="C119" s="107" t="s">
        <v>9873</v>
      </c>
      <c r="D119" s="99">
        <v>5</v>
      </c>
      <c r="E119" s="99">
        <v>5</v>
      </c>
      <c r="F119" s="99"/>
      <c r="G119" s="214" t="s">
        <v>9874</v>
      </c>
      <c r="H119" s="99">
        <v>190</v>
      </c>
      <c r="I119" s="175">
        <v>2</v>
      </c>
      <c r="J119" s="24"/>
      <c r="K119" s="24"/>
      <c r="L119" s="24"/>
      <c r="M119" s="24"/>
      <c r="N119" s="24"/>
      <c r="O119" s="230" t="s">
        <v>9875</v>
      </c>
      <c r="P119" s="189" t="s">
        <v>9609</v>
      </c>
      <c r="Q119" s="227"/>
    </row>
    <row r="120" spans="1:19" ht="22.5" customHeight="1">
      <c r="A120" s="166">
        <v>1</v>
      </c>
      <c r="B120" s="99" t="s">
        <v>103</v>
      </c>
      <c r="C120" s="107" t="s">
        <v>1698</v>
      </c>
      <c r="D120" s="99">
        <v>6</v>
      </c>
      <c r="E120" s="99">
        <v>6</v>
      </c>
      <c r="F120" s="99"/>
      <c r="G120" s="214" t="s">
        <v>9876</v>
      </c>
      <c r="H120" s="99">
        <v>180</v>
      </c>
      <c r="I120" s="99">
        <v>1</v>
      </c>
      <c r="J120" s="24"/>
      <c r="K120" s="24"/>
      <c r="L120" s="24"/>
      <c r="M120" s="24"/>
      <c r="N120" s="24"/>
      <c r="O120" s="230" t="s">
        <v>9648</v>
      </c>
      <c r="P120" s="189" t="s">
        <v>9877</v>
      </c>
    </row>
    <row r="121" spans="1:19" ht="22.5" customHeight="1">
      <c r="A121" s="166" t="s">
        <v>69</v>
      </c>
      <c r="B121" s="99" t="s">
        <v>103</v>
      </c>
      <c r="C121" s="107" t="s">
        <v>9878</v>
      </c>
      <c r="D121" s="99">
        <v>5</v>
      </c>
      <c r="E121" s="99">
        <v>5</v>
      </c>
      <c r="F121" s="99"/>
      <c r="G121" s="214" t="s">
        <v>9879</v>
      </c>
      <c r="H121" s="99">
        <v>180</v>
      </c>
      <c r="I121" s="175">
        <v>5</v>
      </c>
      <c r="J121" s="24"/>
      <c r="K121" s="24"/>
      <c r="L121" s="24"/>
      <c r="M121" s="24"/>
      <c r="N121" s="24"/>
      <c r="O121" s="230" t="s">
        <v>9880</v>
      </c>
      <c r="P121" s="189" t="s">
        <v>9881</v>
      </c>
      <c r="Q121" s="212"/>
      <c r="R121" s="212"/>
    </row>
    <row r="122" spans="1:19" ht="22.5" customHeight="1">
      <c r="A122" s="166" t="s">
        <v>82</v>
      </c>
      <c r="B122" s="99" t="s">
        <v>103</v>
      </c>
      <c r="C122" s="107" t="s">
        <v>9882</v>
      </c>
      <c r="D122" s="99">
        <v>1</v>
      </c>
      <c r="E122" s="99">
        <v>3</v>
      </c>
      <c r="F122" s="99"/>
      <c r="G122" s="214" t="s">
        <v>9883</v>
      </c>
      <c r="H122" s="99">
        <v>180</v>
      </c>
      <c r="I122" s="99">
        <v>2</v>
      </c>
      <c r="J122" s="24"/>
      <c r="K122" s="24"/>
      <c r="L122" s="24"/>
      <c r="M122" s="24"/>
      <c r="N122" s="24"/>
      <c r="O122" s="230" t="s">
        <v>9648</v>
      </c>
      <c r="P122" s="189" t="s">
        <v>9854</v>
      </c>
    </row>
    <row r="123" spans="1:19" ht="22.5" customHeight="1">
      <c r="A123" s="166" t="s">
        <v>9797</v>
      </c>
      <c r="B123" s="99" t="s">
        <v>8052</v>
      </c>
      <c r="C123" s="107" t="s">
        <v>9884</v>
      </c>
      <c r="D123" s="99">
        <v>6</v>
      </c>
      <c r="E123" s="99">
        <v>6</v>
      </c>
      <c r="F123" s="99"/>
      <c r="G123" s="212" t="s">
        <v>12413</v>
      </c>
      <c r="H123" s="99">
        <v>180</v>
      </c>
      <c r="I123" s="99">
        <v>4</v>
      </c>
      <c r="J123" s="24"/>
      <c r="K123" s="24"/>
      <c r="L123" s="24"/>
      <c r="M123" s="24"/>
      <c r="N123" s="24"/>
      <c r="O123" s="268" t="s">
        <v>9885</v>
      </c>
      <c r="P123" s="189" t="s">
        <v>9886</v>
      </c>
      <c r="Q123" s="212"/>
    </row>
    <row r="124" spans="1:19" ht="22.5" customHeight="1">
      <c r="A124" s="166">
        <v>1</v>
      </c>
      <c r="B124" s="99" t="s">
        <v>103</v>
      </c>
      <c r="C124" s="107" t="s">
        <v>1699</v>
      </c>
      <c r="D124" s="99">
        <v>6</v>
      </c>
      <c r="E124" s="99">
        <v>6</v>
      </c>
      <c r="F124" s="99"/>
      <c r="G124" s="214" t="s">
        <v>9887</v>
      </c>
      <c r="H124" s="99">
        <v>175</v>
      </c>
      <c r="I124" s="175">
        <v>1</v>
      </c>
      <c r="J124" s="24"/>
      <c r="K124" s="24"/>
      <c r="L124" s="24"/>
      <c r="M124" s="24"/>
      <c r="N124" s="24"/>
      <c r="O124" s="230" t="s">
        <v>130</v>
      </c>
      <c r="P124" s="189" t="s">
        <v>9888</v>
      </c>
    </row>
    <row r="125" spans="1:19" ht="22.5" customHeight="1">
      <c r="A125" s="166" t="s">
        <v>32</v>
      </c>
      <c r="B125" s="99" t="s">
        <v>103</v>
      </c>
      <c r="C125" s="107" t="s">
        <v>9889</v>
      </c>
      <c r="D125" s="99">
        <v>4</v>
      </c>
      <c r="E125" s="99">
        <v>4</v>
      </c>
      <c r="F125" s="99"/>
      <c r="G125" s="214" t="s">
        <v>9890</v>
      </c>
      <c r="H125" s="99">
        <v>170</v>
      </c>
      <c r="I125" s="99">
        <v>2</v>
      </c>
      <c r="J125" s="24"/>
      <c r="K125" s="24"/>
      <c r="L125" s="24"/>
      <c r="M125" s="24"/>
      <c r="N125" s="24"/>
      <c r="O125" s="230" t="s">
        <v>9346</v>
      </c>
      <c r="P125" s="189" t="s">
        <v>9609</v>
      </c>
      <c r="Q125" s="214" t="s">
        <v>9853</v>
      </c>
    </row>
    <row r="126" spans="1:19" ht="22.5" customHeight="1">
      <c r="A126" s="166" t="s">
        <v>32</v>
      </c>
      <c r="B126" s="99" t="s">
        <v>103</v>
      </c>
      <c r="C126" s="107" t="s">
        <v>9891</v>
      </c>
      <c r="D126" s="99">
        <v>3</v>
      </c>
      <c r="E126" s="99">
        <v>3</v>
      </c>
      <c r="F126" s="99"/>
      <c r="G126" s="214" t="s">
        <v>1700</v>
      </c>
      <c r="H126" s="99">
        <v>170</v>
      </c>
      <c r="I126" s="175">
        <v>2</v>
      </c>
      <c r="J126" s="24"/>
      <c r="K126" s="24"/>
      <c r="L126" s="24"/>
      <c r="M126" s="24"/>
      <c r="N126" s="24"/>
      <c r="O126" s="230" t="s">
        <v>9346</v>
      </c>
      <c r="P126" s="189" t="s">
        <v>7837</v>
      </c>
      <c r="Q126" s="214" t="s">
        <v>9792</v>
      </c>
    </row>
    <row r="127" spans="1:19" ht="22.5" customHeight="1">
      <c r="A127" s="166" t="s">
        <v>25</v>
      </c>
      <c r="B127" s="99" t="s">
        <v>9870</v>
      </c>
      <c r="C127" s="107" t="s">
        <v>9892</v>
      </c>
      <c r="D127" s="99">
        <v>4</v>
      </c>
      <c r="E127" s="99">
        <v>4</v>
      </c>
      <c r="F127" s="99"/>
      <c r="G127" s="214" t="s">
        <v>9893</v>
      </c>
      <c r="H127" s="99">
        <v>170</v>
      </c>
      <c r="I127" s="99">
        <v>1</v>
      </c>
      <c r="J127" s="24"/>
      <c r="K127" s="24"/>
      <c r="L127" s="24"/>
      <c r="M127" s="24"/>
      <c r="N127" s="24"/>
      <c r="O127" s="230" t="s">
        <v>8681</v>
      </c>
      <c r="P127" s="189" t="s">
        <v>9690</v>
      </c>
      <c r="Q127" s="214" t="s">
        <v>13110</v>
      </c>
    </row>
    <row r="128" spans="1:19" ht="22.5" customHeight="1">
      <c r="A128" s="166" t="s">
        <v>49</v>
      </c>
      <c r="B128" s="99" t="s">
        <v>103</v>
      </c>
      <c r="C128" s="107" t="s">
        <v>1701</v>
      </c>
      <c r="D128" s="99">
        <v>6</v>
      </c>
      <c r="E128" s="99">
        <v>6</v>
      </c>
      <c r="F128" s="99"/>
      <c r="G128" s="214" t="s">
        <v>9894</v>
      </c>
      <c r="H128" s="99">
        <v>170</v>
      </c>
      <c r="I128" s="175">
        <v>5</v>
      </c>
      <c r="J128" s="24"/>
      <c r="K128" s="24"/>
      <c r="L128" s="24"/>
      <c r="M128" s="24"/>
      <c r="N128" s="24"/>
      <c r="O128" s="230" t="s">
        <v>9895</v>
      </c>
      <c r="P128" s="189" t="s">
        <v>9896</v>
      </c>
      <c r="Q128" s="212" t="s">
        <v>785</v>
      </c>
    </row>
    <row r="129" spans="1:19" ht="22.5" customHeight="1">
      <c r="A129" s="166" t="s">
        <v>27</v>
      </c>
      <c r="B129" s="99" t="s">
        <v>103</v>
      </c>
      <c r="C129" s="107" t="s">
        <v>1702</v>
      </c>
      <c r="D129" s="99">
        <v>6</v>
      </c>
      <c r="E129" s="99">
        <v>6</v>
      </c>
      <c r="F129" s="99"/>
      <c r="G129" s="214" t="s">
        <v>9897</v>
      </c>
      <c r="H129" s="99">
        <v>170</v>
      </c>
      <c r="I129" s="99">
        <v>4</v>
      </c>
      <c r="J129" s="24"/>
      <c r="K129" s="24"/>
      <c r="L129" s="24"/>
      <c r="M129" s="24"/>
      <c r="N129" s="24"/>
      <c r="O129" s="230" t="s">
        <v>9898</v>
      </c>
      <c r="P129" s="189" t="s">
        <v>9899</v>
      </c>
      <c r="Q129" s="247" t="s">
        <v>1703</v>
      </c>
    </row>
    <row r="130" spans="1:19" ht="22.5" customHeight="1">
      <c r="A130" s="166" t="s">
        <v>27</v>
      </c>
      <c r="B130" s="99" t="s">
        <v>103</v>
      </c>
      <c r="C130" s="107" t="s">
        <v>1704</v>
      </c>
      <c r="D130" s="99">
        <v>4</v>
      </c>
      <c r="E130" s="99">
        <v>4</v>
      </c>
      <c r="F130" s="99"/>
      <c r="G130" s="214" t="s">
        <v>9900</v>
      </c>
      <c r="H130" s="99">
        <v>160</v>
      </c>
      <c r="I130" s="175">
        <v>4</v>
      </c>
      <c r="J130" s="24"/>
      <c r="K130" s="24"/>
      <c r="L130" s="24"/>
      <c r="M130" s="24"/>
      <c r="N130" s="24"/>
      <c r="O130" s="230" t="s">
        <v>3471</v>
      </c>
      <c r="P130" s="189" t="s">
        <v>9901</v>
      </c>
    </row>
    <row r="131" spans="1:19" ht="22.5" customHeight="1">
      <c r="A131" s="166" t="s">
        <v>30</v>
      </c>
      <c r="B131" s="99" t="s">
        <v>103</v>
      </c>
      <c r="C131" s="107" t="s">
        <v>9902</v>
      </c>
      <c r="D131" s="99">
        <v>5</v>
      </c>
      <c r="E131" s="99">
        <v>5</v>
      </c>
      <c r="F131" s="99"/>
      <c r="G131" s="214" t="s">
        <v>9903</v>
      </c>
      <c r="H131" s="99">
        <v>160</v>
      </c>
      <c r="I131" s="99">
        <v>5</v>
      </c>
      <c r="J131" s="24"/>
      <c r="K131" s="24"/>
      <c r="L131" s="24"/>
      <c r="M131" s="24"/>
      <c r="N131" s="24"/>
      <c r="O131" s="230" t="s">
        <v>9904</v>
      </c>
      <c r="P131" s="189" t="s">
        <v>9905</v>
      </c>
      <c r="Q131" s="247" t="s">
        <v>9906</v>
      </c>
    </row>
    <row r="132" spans="1:19" ht="22.5" customHeight="1">
      <c r="A132" s="166" t="s">
        <v>27</v>
      </c>
      <c r="B132" s="99" t="s">
        <v>103</v>
      </c>
      <c r="C132" s="107" t="s">
        <v>1705</v>
      </c>
      <c r="D132" s="99">
        <v>6</v>
      </c>
      <c r="E132" s="99">
        <v>6</v>
      </c>
      <c r="F132" s="99"/>
      <c r="G132" s="214" t="s">
        <v>9907</v>
      </c>
      <c r="H132" s="99">
        <v>160</v>
      </c>
      <c r="I132" s="175">
        <v>4</v>
      </c>
      <c r="J132" s="24"/>
      <c r="K132" s="24"/>
      <c r="L132" s="24"/>
      <c r="M132" s="24"/>
      <c r="N132" s="24"/>
      <c r="O132" s="230" t="s">
        <v>9631</v>
      </c>
      <c r="P132" s="189" t="s">
        <v>5251</v>
      </c>
    </row>
    <row r="133" spans="1:19" ht="22.5" customHeight="1">
      <c r="A133" s="166" t="s">
        <v>9908</v>
      </c>
      <c r="B133" s="99" t="s">
        <v>9909</v>
      </c>
      <c r="C133" s="107" t="s">
        <v>1706</v>
      </c>
      <c r="D133" s="99">
        <v>1</v>
      </c>
      <c r="E133" s="99">
        <v>2</v>
      </c>
      <c r="F133" s="99"/>
      <c r="G133" s="321" t="s">
        <v>9860</v>
      </c>
      <c r="H133" s="99">
        <v>160</v>
      </c>
      <c r="I133" s="99">
        <v>2</v>
      </c>
      <c r="J133" s="24"/>
      <c r="K133" s="24"/>
      <c r="L133" s="24"/>
      <c r="M133" s="24"/>
      <c r="N133" s="24"/>
      <c r="O133" s="230" t="s">
        <v>9910</v>
      </c>
      <c r="P133" s="189" t="s">
        <v>9911</v>
      </c>
      <c r="Q133" s="212"/>
    </row>
    <row r="134" spans="1:19" ht="22.5" customHeight="1">
      <c r="A134" s="166" t="s">
        <v>151</v>
      </c>
      <c r="B134" s="99" t="s">
        <v>103</v>
      </c>
      <c r="C134" s="107" t="s">
        <v>1707</v>
      </c>
      <c r="D134" s="99">
        <v>6</v>
      </c>
      <c r="E134" s="99">
        <v>6</v>
      </c>
      <c r="F134" s="99"/>
      <c r="G134" s="214" t="s">
        <v>9912</v>
      </c>
      <c r="H134" s="99">
        <v>155</v>
      </c>
      <c r="I134" s="99">
        <v>5</v>
      </c>
      <c r="J134" s="24"/>
      <c r="K134" s="24"/>
      <c r="L134" s="24"/>
      <c r="M134" s="24"/>
      <c r="N134" s="24"/>
      <c r="O134" s="230" t="s">
        <v>9913</v>
      </c>
      <c r="P134" s="189" t="s">
        <v>9914</v>
      </c>
      <c r="Q134" s="247" t="s">
        <v>9915</v>
      </c>
    </row>
    <row r="135" spans="1:19" ht="22.5" customHeight="1">
      <c r="A135" s="166" t="s">
        <v>27</v>
      </c>
      <c r="B135" s="99" t="s">
        <v>103</v>
      </c>
      <c r="C135" s="107" t="s">
        <v>1708</v>
      </c>
      <c r="D135" s="99">
        <v>5</v>
      </c>
      <c r="E135" s="99">
        <v>5</v>
      </c>
      <c r="F135" s="99"/>
      <c r="G135" s="214" t="s">
        <v>9916</v>
      </c>
      <c r="H135" s="99">
        <v>150</v>
      </c>
      <c r="I135" s="175">
        <v>1</v>
      </c>
      <c r="J135" s="24"/>
      <c r="K135" s="24"/>
      <c r="L135" s="24"/>
      <c r="M135" s="24"/>
      <c r="N135" s="24"/>
      <c r="O135" s="230" t="s">
        <v>127</v>
      </c>
      <c r="P135" s="189" t="s">
        <v>9917</v>
      </c>
    </row>
    <row r="136" spans="1:19" ht="22.5" customHeight="1">
      <c r="A136" s="166" t="s">
        <v>27</v>
      </c>
      <c r="B136" s="99" t="s">
        <v>103</v>
      </c>
      <c r="C136" s="107" t="s">
        <v>1709</v>
      </c>
      <c r="D136" s="99">
        <v>5</v>
      </c>
      <c r="E136" s="99">
        <v>5</v>
      </c>
      <c r="F136" s="99"/>
      <c r="G136" s="214" t="s">
        <v>9918</v>
      </c>
      <c r="H136" s="99">
        <v>150</v>
      </c>
      <c r="I136" s="99">
        <v>4</v>
      </c>
      <c r="J136" s="24"/>
      <c r="K136" s="24"/>
      <c r="L136" s="24"/>
      <c r="M136" s="24"/>
      <c r="N136" s="24"/>
      <c r="O136" s="230" t="s">
        <v>9919</v>
      </c>
      <c r="P136" s="189" t="s">
        <v>9920</v>
      </c>
    </row>
    <row r="137" spans="1:19" ht="22.5" customHeight="1">
      <c r="A137" s="166" t="s">
        <v>34</v>
      </c>
      <c r="B137" s="99" t="s">
        <v>103</v>
      </c>
      <c r="C137" s="107" t="s">
        <v>9921</v>
      </c>
      <c r="D137" s="99">
        <v>4</v>
      </c>
      <c r="E137" s="99">
        <v>4</v>
      </c>
      <c r="F137" s="99"/>
      <c r="G137" s="214" t="s">
        <v>9922</v>
      </c>
      <c r="H137" s="99">
        <v>150</v>
      </c>
      <c r="I137" s="175">
        <v>4</v>
      </c>
      <c r="J137" s="24"/>
      <c r="K137" s="24"/>
      <c r="L137" s="24"/>
      <c r="M137" s="24"/>
      <c r="N137" s="24"/>
      <c r="O137" s="230" t="s">
        <v>9923</v>
      </c>
      <c r="P137" s="189" t="s">
        <v>9924</v>
      </c>
    </row>
    <row r="138" spans="1:19" ht="22.5" customHeight="1">
      <c r="A138" s="166"/>
      <c r="B138" s="99" t="s">
        <v>103</v>
      </c>
      <c r="C138" s="107" t="s">
        <v>1710</v>
      </c>
      <c r="D138" s="99">
        <v>1</v>
      </c>
      <c r="E138" s="99">
        <v>3</v>
      </c>
      <c r="F138" s="99"/>
      <c r="G138" s="214" t="s">
        <v>1711</v>
      </c>
      <c r="H138" s="99">
        <v>150</v>
      </c>
      <c r="I138" s="99">
        <v>2</v>
      </c>
      <c r="J138" s="24"/>
      <c r="K138" s="24"/>
      <c r="L138" s="24"/>
      <c r="M138" s="24"/>
      <c r="N138" s="24"/>
      <c r="O138" s="230" t="s">
        <v>9925</v>
      </c>
      <c r="P138" s="189" t="s">
        <v>9926</v>
      </c>
    </row>
    <row r="139" spans="1:19" ht="22.5" customHeight="1">
      <c r="A139" s="166" t="s">
        <v>9927</v>
      </c>
      <c r="B139" s="99" t="s">
        <v>9909</v>
      </c>
      <c r="C139" s="107" t="s">
        <v>9928</v>
      </c>
      <c r="D139" s="99">
        <v>1</v>
      </c>
      <c r="E139" s="99">
        <v>2</v>
      </c>
      <c r="F139" s="99"/>
      <c r="G139" s="219" t="s">
        <v>1712</v>
      </c>
      <c r="H139" s="99">
        <v>150</v>
      </c>
      <c r="I139" s="99">
        <v>2</v>
      </c>
      <c r="J139" s="24"/>
      <c r="K139" s="24"/>
      <c r="L139" s="24"/>
      <c r="M139" s="24"/>
      <c r="N139" s="24"/>
      <c r="O139" s="230" t="s">
        <v>9929</v>
      </c>
      <c r="P139" s="189" t="s">
        <v>9930</v>
      </c>
      <c r="Q139" s="212" t="s">
        <v>1019</v>
      </c>
    </row>
    <row r="140" spans="1:19" ht="22.5" customHeight="1">
      <c r="A140" s="99" t="s">
        <v>11498</v>
      </c>
      <c r="B140" s="99" t="s">
        <v>103</v>
      </c>
      <c r="C140" s="107" t="s">
        <v>12865</v>
      </c>
      <c r="D140" s="99">
        <v>4</v>
      </c>
      <c r="E140" s="99">
        <v>4</v>
      </c>
      <c r="F140" s="224"/>
      <c r="G140" s="222" t="s">
        <v>11891</v>
      </c>
      <c r="H140" s="99">
        <v>150</v>
      </c>
      <c r="I140" s="99">
        <v>2</v>
      </c>
      <c r="J140" s="3"/>
      <c r="K140" s="3"/>
      <c r="L140" s="3"/>
      <c r="M140" s="3"/>
      <c r="N140" s="3"/>
      <c r="O140" s="230" t="s">
        <v>11581</v>
      </c>
      <c r="P140" s="189" t="s">
        <v>11492</v>
      </c>
      <c r="Q140" s="214" t="s">
        <v>1714</v>
      </c>
      <c r="R140" s="247"/>
    </row>
    <row r="141" spans="1:19" ht="22.5" customHeight="1">
      <c r="A141" s="279" t="s">
        <v>13213</v>
      </c>
      <c r="B141" s="196" t="s">
        <v>13239</v>
      </c>
      <c r="C141" s="408" t="s">
        <v>13243</v>
      </c>
      <c r="D141" s="196">
        <v>3</v>
      </c>
      <c r="E141" s="196">
        <v>3</v>
      </c>
      <c r="F141" s="406"/>
      <c r="G141" s="222" t="s">
        <v>13241</v>
      </c>
      <c r="H141" s="99">
        <v>150</v>
      </c>
      <c r="I141" s="196">
        <v>1</v>
      </c>
      <c r="J141" s="3"/>
      <c r="K141" s="3"/>
      <c r="L141" s="3"/>
      <c r="M141" s="3"/>
      <c r="N141" s="3"/>
      <c r="O141" s="282" t="s">
        <v>13229</v>
      </c>
      <c r="P141" s="283" t="s">
        <v>13242</v>
      </c>
      <c r="Q141" s="400"/>
      <c r="R141" s="400"/>
      <c r="S141" s="248"/>
    </row>
    <row r="142" spans="1:19" ht="22.5" customHeight="1">
      <c r="A142" s="166">
        <v>3</v>
      </c>
      <c r="B142" s="99" t="s">
        <v>103</v>
      </c>
      <c r="C142" s="107" t="s">
        <v>1713</v>
      </c>
      <c r="D142" s="99">
        <v>5</v>
      </c>
      <c r="E142" s="99">
        <v>5</v>
      </c>
      <c r="F142" s="99"/>
      <c r="G142" s="214" t="s">
        <v>9903</v>
      </c>
      <c r="H142" s="99">
        <v>140</v>
      </c>
      <c r="I142" s="175">
        <v>4</v>
      </c>
      <c r="J142" s="24"/>
      <c r="K142" s="24"/>
      <c r="L142" s="24"/>
      <c r="M142" s="24"/>
      <c r="N142" s="24"/>
      <c r="O142" s="230" t="s">
        <v>9931</v>
      </c>
      <c r="P142" s="189" t="s">
        <v>9932</v>
      </c>
      <c r="Q142" s="212" t="s">
        <v>1714</v>
      </c>
    </row>
    <row r="143" spans="1:19" ht="22.5" customHeight="1">
      <c r="A143" s="166" t="s">
        <v>698</v>
      </c>
      <c r="B143" s="99" t="s">
        <v>103</v>
      </c>
      <c r="C143" s="107" t="s">
        <v>1715</v>
      </c>
      <c r="D143" s="99">
        <v>5</v>
      </c>
      <c r="E143" s="99">
        <v>5</v>
      </c>
      <c r="F143" s="99"/>
      <c r="G143" s="214" t="s">
        <v>9933</v>
      </c>
      <c r="H143" s="99">
        <v>140</v>
      </c>
      <c r="I143" s="99">
        <v>5</v>
      </c>
      <c r="J143" s="24"/>
      <c r="K143" s="24"/>
      <c r="L143" s="24"/>
      <c r="M143" s="24"/>
      <c r="N143" s="24"/>
      <c r="O143" s="230" t="s">
        <v>9379</v>
      </c>
      <c r="P143" s="189" t="s">
        <v>9934</v>
      </c>
    </row>
    <row r="144" spans="1:19" ht="22.5" customHeight="1">
      <c r="A144" s="166" t="s">
        <v>27</v>
      </c>
      <c r="B144" s="99" t="s">
        <v>103</v>
      </c>
      <c r="C144" s="107" t="s">
        <v>9935</v>
      </c>
      <c r="D144" s="99">
        <v>5</v>
      </c>
      <c r="E144" s="99">
        <v>5</v>
      </c>
      <c r="F144" s="99"/>
      <c r="G144" s="214" t="s">
        <v>9936</v>
      </c>
      <c r="H144" s="99">
        <v>140</v>
      </c>
      <c r="I144" s="175">
        <v>4</v>
      </c>
      <c r="J144" s="24"/>
      <c r="K144" s="24"/>
      <c r="L144" s="24"/>
      <c r="M144" s="24"/>
      <c r="N144" s="24"/>
      <c r="O144" s="230" t="s">
        <v>9937</v>
      </c>
      <c r="P144" s="189" t="s">
        <v>9938</v>
      </c>
    </row>
    <row r="145" spans="1:19" ht="22.5" customHeight="1">
      <c r="A145" s="166" t="s">
        <v>27</v>
      </c>
      <c r="B145" s="99" t="s">
        <v>103</v>
      </c>
      <c r="C145" s="107" t="s">
        <v>9939</v>
      </c>
      <c r="D145" s="99">
        <v>5</v>
      </c>
      <c r="E145" s="99">
        <v>5</v>
      </c>
      <c r="F145" s="99"/>
      <c r="G145" s="214" t="s">
        <v>9940</v>
      </c>
      <c r="H145" s="99">
        <v>140</v>
      </c>
      <c r="I145" s="99">
        <v>4</v>
      </c>
      <c r="J145" s="24"/>
      <c r="K145" s="24"/>
      <c r="L145" s="24"/>
      <c r="M145" s="24"/>
      <c r="N145" s="24"/>
      <c r="O145" s="230" t="s">
        <v>9941</v>
      </c>
      <c r="P145" s="189" t="s">
        <v>9938</v>
      </c>
    </row>
    <row r="146" spans="1:19" ht="22.5" customHeight="1">
      <c r="A146" s="166" t="s">
        <v>11032</v>
      </c>
      <c r="B146" s="99" t="s">
        <v>103</v>
      </c>
      <c r="C146" s="107" t="s">
        <v>12864</v>
      </c>
      <c r="D146" s="99">
        <v>4</v>
      </c>
      <c r="E146" s="99">
        <v>4</v>
      </c>
      <c r="F146" s="102"/>
      <c r="G146" s="212" t="s">
        <v>11097</v>
      </c>
      <c r="H146" s="99">
        <v>140</v>
      </c>
      <c r="I146" s="99">
        <v>3</v>
      </c>
      <c r="J146" s="25"/>
      <c r="K146" s="25"/>
      <c r="L146" s="25"/>
      <c r="M146" s="25"/>
      <c r="N146" s="25"/>
      <c r="O146" s="230" t="s">
        <v>3954</v>
      </c>
      <c r="P146" s="189" t="s">
        <v>3934</v>
      </c>
    </row>
    <row r="147" spans="1:19" ht="22.5" customHeight="1">
      <c r="A147" s="166">
        <v>1</v>
      </c>
      <c r="B147" s="99" t="s">
        <v>103</v>
      </c>
      <c r="C147" s="107" t="s">
        <v>1716</v>
      </c>
      <c r="D147" s="99">
        <v>1</v>
      </c>
      <c r="E147" s="99">
        <v>3</v>
      </c>
      <c r="F147" s="99"/>
      <c r="G147" s="214" t="s">
        <v>1717</v>
      </c>
      <c r="H147" s="99">
        <v>135</v>
      </c>
      <c r="I147" s="175">
        <v>4</v>
      </c>
      <c r="J147" s="24"/>
      <c r="K147" s="24"/>
      <c r="L147" s="24"/>
      <c r="M147" s="24"/>
      <c r="N147" s="24"/>
      <c r="O147" s="230" t="s">
        <v>9942</v>
      </c>
      <c r="P147" s="189" t="s">
        <v>9943</v>
      </c>
    </row>
    <row r="148" spans="1:19" ht="22.5" customHeight="1">
      <c r="A148" s="166" t="s">
        <v>30</v>
      </c>
      <c r="B148" s="99" t="s">
        <v>103</v>
      </c>
      <c r="C148" s="107" t="s">
        <v>9944</v>
      </c>
      <c r="D148" s="99">
        <v>4</v>
      </c>
      <c r="E148" s="99">
        <v>4</v>
      </c>
      <c r="F148" s="99"/>
      <c r="G148" s="214" t="s">
        <v>9945</v>
      </c>
      <c r="H148" s="99">
        <v>130</v>
      </c>
      <c r="I148" s="99">
        <v>4</v>
      </c>
      <c r="J148" s="24"/>
      <c r="K148" s="24"/>
      <c r="L148" s="24"/>
      <c r="M148" s="24"/>
      <c r="N148" s="24"/>
      <c r="O148" s="230" t="s">
        <v>9946</v>
      </c>
      <c r="P148" s="189" t="s">
        <v>9947</v>
      </c>
    </row>
    <row r="149" spans="1:19" ht="22.5" customHeight="1">
      <c r="A149" s="166" t="s">
        <v>30</v>
      </c>
      <c r="B149" s="99" t="s">
        <v>103</v>
      </c>
      <c r="C149" s="107" t="s">
        <v>9948</v>
      </c>
      <c r="D149" s="99">
        <v>4</v>
      </c>
      <c r="E149" s="99">
        <v>4</v>
      </c>
      <c r="F149" s="99"/>
      <c r="G149" s="214" t="s">
        <v>9949</v>
      </c>
      <c r="H149" s="99">
        <v>130</v>
      </c>
      <c r="I149" s="175">
        <v>5</v>
      </c>
      <c r="J149" s="24"/>
      <c r="K149" s="24"/>
      <c r="L149" s="24"/>
      <c r="M149" s="24"/>
      <c r="N149" s="24"/>
      <c r="O149" s="230" t="s">
        <v>9946</v>
      </c>
      <c r="P149" s="189" t="s">
        <v>9950</v>
      </c>
      <c r="Q149" s="247" t="s">
        <v>9951</v>
      </c>
    </row>
    <row r="150" spans="1:19" ht="22.5" customHeight="1">
      <c r="A150" s="166"/>
      <c r="B150" s="99" t="s">
        <v>103</v>
      </c>
      <c r="C150" s="107" t="s">
        <v>1718</v>
      </c>
      <c r="D150" s="99">
        <v>1</v>
      </c>
      <c r="E150" s="99">
        <v>3</v>
      </c>
      <c r="F150" s="99"/>
      <c r="G150" s="214" t="s">
        <v>1719</v>
      </c>
      <c r="H150" s="99">
        <v>130</v>
      </c>
      <c r="I150" s="99">
        <v>2</v>
      </c>
      <c r="J150" s="24"/>
      <c r="K150" s="24"/>
      <c r="L150" s="24"/>
      <c r="M150" s="24"/>
      <c r="N150" s="24"/>
      <c r="O150" s="230" t="s">
        <v>9952</v>
      </c>
      <c r="P150" s="189" t="s">
        <v>9953</v>
      </c>
      <c r="S150" s="234" t="s">
        <v>9954</v>
      </c>
    </row>
    <row r="151" spans="1:19" ht="22.5" customHeight="1">
      <c r="A151" s="166" t="s">
        <v>6263</v>
      </c>
      <c r="B151" s="99" t="s">
        <v>8530</v>
      </c>
      <c r="C151" s="107" t="s">
        <v>9955</v>
      </c>
      <c r="D151" s="99">
        <v>4</v>
      </c>
      <c r="E151" s="99">
        <v>4</v>
      </c>
      <c r="F151" s="99"/>
      <c r="G151" s="212" t="s">
        <v>12863</v>
      </c>
      <c r="H151" s="99">
        <v>130</v>
      </c>
      <c r="I151" s="99">
        <v>2</v>
      </c>
      <c r="J151" s="24"/>
      <c r="K151" s="24"/>
      <c r="L151" s="24"/>
      <c r="M151" s="24"/>
      <c r="N151" s="24"/>
      <c r="O151" s="268" t="s">
        <v>9956</v>
      </c>
      <c r="P151" s="189" t="s">
        <v>9957</v>
      </c>
      <c r="Q151" s="247"/>
    </row>
    <row r="152" spans="1:19" ht="22.5" customHeight="1">
      <c r="A152" s="166" t="s">
        <v>34</v>
      </c>
      <c r="B152" s="99" t="s">
        <v>103</v>
      </c>
      <c r="C152" s="107" t="s">
        <v>9958</v>
      </c>
      <c r="D152" s="99">
        <v>3</v>
      </c>
      <c r="E152" s="99">
        <v>3</v>
      </c>
      <c r="F152" s="99"/>
      <c r="G152" s="214" t="s">
        <v>1720</v>
      </c>
      <c r="H152" s="99">
        <v>110</v>
      </c>
      <c r="I152" s="175">
        <v>4</v>
      </c>
      <c r="J152" s="24"/>
      <c r="K152" s="24"/>
      <c r="L152" s="24"/>
      <c r="M152" s="24"/>
      <c r="N152" s="24"/>
      <c r="O152" s="230" t="s">
        <v>9959</v>
      </c>
      <c r="P152" s="189" t="s">
        <v>9960</v>
      </c>
    </row>
    <row r="153" spans="1:19" ht="22.5" customHeight="1">
      <c r="A153" s="166">
        <v>2</v>
      </c>
      <c r="B153" s="99" t="s">
        <v>103</v>
      </c>
      <c r="C153" s="107" t="s">
        <v>1721</v>
      </c>
      <c r="D153" s="99">
        <v>4</v>
      </c>
      <c r="E153" s="99">
        <v>4</v>
      </c>
      <c r="F153" s="99"/>
      <c r="G153" s="214" t="s">
        <v>9961</v>
      </c>
      <c r="H153" s="99">
        <v>110</v>
      </c>
      <c r="I153" s="99">
        <v>4</v>
      </c>
      <c r="J153" s="24"/>
      <c r="K153" s="24"/>
      <c r="L153" s="24"/>
      <c r="M153" s="24"/>
      <c r="N153" s="24"/>
      <c r="O153" s="230" t="s">
        <v>36</v>
      </c>
      <c r="P153" s="189" t="s">
        <v>9962</v>
      </c>
      <c r="Q153" s="247" t="s">
        <v>9963</v>
      </c>
    </row>
    <row r="154" spans="1:19" ht="22.5" customHeight="1">
      <c r="A154" s="166" t="s">
        <v>49</v>
      </c>
      <c r="B154" s="99" t="s">
        <v>103</v>
      </c>
      <c r="C154" s="107" t="s">
        <v>1722</v>
      </c>
      <c r="D154" s="99">
        <v>4</v>
      </c>
      <c r="E154" s="99">
        <v>4</v>
      </c>
      <c r="F154" s="99"/>
      <c r="G154" s="214" t="s">
        <v>9964</v>
      </c>
      <c r="H154" s="99">
        <v>110</v>
      </c>
      <c r="I154" s="175">
        <v>5</v>
      </c>
      <c r="J154" s="24"/>
      <c r="K154" s="24"/>
      <c r="L154" s="24"/>
      <c r="M154" s="24"/>
      <c r="N154" s="24"/>
      <c r="O154" s="230" t="s">
        <v>9898</v>
      </c>
      <c r="P154" s="189" t="s">
        <v>9965</v>
      </c>
      <c r="Q154" s="214" t="s">
        <v>1723</v>
      </c>
    </row>
    <row r="155" spans="1:19" ht="22.5" customHeight="1">
      <c r="A155" s="166" t="s">
        <v>32</v>
      </c>
      <c r="B155" s="99" t="s">
        <v>103</v>
      </c>
      <c r="C155" s="107" t="s">
        <v>9966</v>
      </c>
      <c r="D155" s="99">
        <v>3</v>
      </c>
      <c r="E155" s="99">
        <v>3</v>
      </c>
      <c r="F155" s="99"/>
      <c r="G155" s="214" t="s">
        <v>1724</v>
      </c>
      <c r="H155" s="99">
        <v>110</v>
      </c>
      <c r="I155" s="99">
        <v>4</v>
      </c>
      <c r="J155" s="24"/>
      <c r="K155" s="24"/>
      <c r="L155" s="24"/>
      <c r="M155" s="24"/>
      <c r="N155" s="24"/>
      <c r="O155" s="230" t="s">
        <v>9346</v>
      </c>
      <c r="P155" s="189" t="s">
        <v>9609</v>
      </c>
      <c r="Q155" s="214" t="s">
        <v>9967</v>
      </c>
      <c r="R155" s="323"/>
    </row>
    <row r="156" spans="1:19" ht="22.5" customHeight="1">
      <c r="A156" s="166" t="s">
        <v>69</v>
      </c>
      <c r="B156" s="99" t="s">
        <v>103</v>
      </c>
      <c r="C156" s="107" t="s">
        <v>9968</v>
      </c>
      <c r="D156" s="99">
        <v>3</v>
      </c>
      <c r="E156" s="99">
        <v>3</v>
      </c>
      <c r="F156" s="99"/>
      <c r="G156" s="214" t="s">
        <v>12415</v>
      </c>
      <c r="H156" s="99">
        <v>110</v>
      </c>
      <c r="I156" s="175">
        <v>4</v>
      </c>
      <c r="J156" s="24"/>
      <c r="K156" s="24"/>
      <c r="L156" s="24"/>
      <c r="M156" s="24"/>
      <c r="N156" s="24"/>
      <c r="O156" s="230" t="s">
        <v>9880</v>
      </c>
      <c r="P156" s="189" t="s">
        <v>9881</v>
      </c>
    </row>
    <row r="157" spans="1:19" ht="22.5" customHeight="1">
      <c r="A157" s="166">
        <v>1</v>
      </c>
      <c r="B157" s="99" t="s">
        <v>103</v>
      </c>
      <c r="C157" s="107" t="s">
        <v>1725</v>
      </c>
      <c r="D157" s="99">
        <v>4</v>
      </c>
      <c r="E157" s="99">
        <v>4</v>
      </c>
      <c r="F157" s="99"/>
      <c r="G157" s="214" t="s">
        <v>9969</v>
      </c>
      <c r="H157" s="99">
        <v>105</v>
      </c>
      <c r="I157" s="99">
        <v>1</v>
      </c>
      <c r="J157" s="24"/>
      <c r="K157" s="24"/>
      <c r="L157" s="24"/>
      <c r="M157" s="24"/>
      <c r="N157" s="24"/>
      <c r="O157" s="230" t="s">
        <v>9346</v>
      </c>
      <c r="P157" s="189" t="s">
        <v>9970</v>
      </c>
    </row>
    <row r="158" spans="1:19" ht="22.5" customHeight="1">
      <c r="A158" s="166" t="s">
        <v>69</v>
      </c>
      <c r="B158" s="99" t="s">
        <v>103</v>
      </c>
      <c r="C158" s="107" t="s">
        <v>9971</v>
      </c>
      <c r="D158" s="99">
        <v>3</v>
      </c>
      <c r="E158" s="99">
        <v>3</v>
      </c>
      <c r="F158" s="99"/>
      <c r="G158" s="214" t="s">
        <v>1726</v>
      </c>
      <c r="H158" s="99">
        <v>100</v>
      </c>
      <c r="I158" s="175">
        <v>4</v>
      </c>
      <c r="J158" s="24"/>
      <c r="K158" s="24"/>
      <c r="L158" s="24"/>
      <c r="M158" s="24"/>
      <c r="N158" s="24"/>
      <c r="O158" s="230" t="s">
        <v>9972</v>
      </c>
      <c r="P158" s="189" t="s">
        <v>9973</v>
      </c>
    </row>
    <row r="159" spans="1:19" ht="22.5" customHeight="1">
      <c r="A159" s="166" t="s">
        <v>35</v>
      </c>
      <c r="B159" s="99" t="s">
        <v>103</v>
      </c>
      <c r="C159" s="107" t="s">
        <v>1727</v>
      </c>
      <c r="D159" s="99">
        <v>3</v>
      </c>
      <c r="E159" s="99">
        <v>3</v>
      </c>
      <c r="F159" s="99"/>
      <c r="G159" s="214" t="s">
        <v>12416</v>
      </c>
      <c r="H159" s="99">
        <v>100</v>
      </c>
      <c r="I159" s="99">
        <v>4</v>
      </c>
      <c r="J159" s="24"/>
      <c r="K159" s="24"/>
      <c r="L159" s="24"/>
      <c r="M159" s="24"/>
      <c r="N159" s="24"/>
      <c r="O159" s="230" t="s">
        <v>9974</v>
      </c>
      <c r="P159" s="189" t="s">
        <v>9975</v>
      </c>
    </row>
    <row r="160" spans="1:19" ht="22.5" customHeight="1">
      <c r="A160" s="166" t="s">
        <v>34</v>
      </c>
      <c r="B160" s="99" t="s">
        <v>103</v>
      </c>
      <c r="C160" s="107" t="s">
        <v>9976</v>
      </c>
      <c r="D160" s="99">
        <v>3</v>
      </c>
      <c r="E160" s="99">
        <v>3</v>
      </c>
      <c r="F160" s="99"/>
      <c r="G160" s="214" t="s">
        <v>1728</v>
      </c>
      <c r="H160" s="99">
        <v>100</v>
      </c>
      <c r="I160" s="175">
        <v>4</v>
      </c>
      <c r="J160" s="24"/>
      <c r="K160" s="24"/>
      <c r="L160" s="24"/>
      <c r="M160" s="24"/>
      <c r="N160" s="24"/>
      <c r="O160" s="230" t="s">
        <v>9977</v>
      </c>
      <c r="P160" s="189" t="s">
        <v>9978</v>
      </c>
    </row>
    <row r="161" spans="1:20" ht="22.5" customHeight="1">
      <c r="A161" s="166" t="s">
        <v>69</v>
      </c>
      <c r="B161" s="99" t="s">
        <v>103</v>
      </c>
      <c r="C161" s="107" t="s">
        <v>9979</v>
      </c>
      <c r="D161" s="99">
        <v>3</v>
      </c>
      <c r="E161" s="99">
        <v>3</v>
      </c>
      <c r="F161" s="99"/>
      <c r="G161" s="214" t="s">
        <v>1726</v>
      </c>
      <c r="H161" s="99">
        <v>100</v>
      </c>
      <c r="I161" s="99">
        <v>4</v>
      </c>
      <c r="J161" s="24"/>
      <c r="K161" s="24"/>
      <c r="L161" s="24"/>
      <c r="M161" s="24"/>
      <c r="N161" s="24"/>
      <c r="O161" s="230" t="s">
        <v>9972</v>
      </c>
      <c r="P161" s="189" t="s">
        <v>9973</v>
      </c>
    </row>
    <row r="162" spans="1:20" ht="22.5" customHeight="1">
      <c r="A162" s="166">
        <v>1</v>
      </c>
      <c r="B162" s="99" t="s">
        <v>103</v>
      </c>
      <c r="C162" s="107" t="s">
        <v>1729</v>
      </c>
      <c r="D162" s="99">
        <v>4</v>
      </c>
      <c r="E162" s="99">
        <v>4</v>
      </c>
      <c r="F162" s="99"/>
      <c r="G162" s="214" t="s">
        <v>9980</v>
      </c>
      <c r="H162" s="99">
        <v>100</v>
      </c>
      <c r="I162" s="175">
        <v>1</v>
      </c>
      <c r="J162" s="24"/>
      <c r="K162" s="24"/>
      <c r="L162" s="24"/>
      <c r="M162" s="24"/>
      <c r="N162" s="24"/>
      <c r="O162" s="230" t="s">
        <v>9981</v>
      </c>
      <c r="P162" s="189" t="s">
        <v>4025</v>
      </c>
    </row>
    <row r="163" spans="1:20" ht="22.5" customHeight="1">
      <c r="A163" s="166"/>
      <c r="B163" s="99" t="s">
        <v>103</v>
      </c>
      <c r="C163" s="107" t="s">
        <v>1730</v>
      </c>
      <c r="D163" s="99">
        <v>1</v>
      </c>
      <c r="E163" s="99">
        <v>2</v>
      </c>
      <c r="F163" s="99"/>
      <c r="G163" s="214" t="s">
        <v>9982</v>
      </c>
      <c r="H163" s="99">
        <v>90</v>
      </c>
      <c r="I163" s="99">
        <v>2</v>
      </c>
      <c r="J163" s="24"/>
      <c r="K163" s="24"/>
      <c r="L163" s="24"/>
      <c r="M163" s="24"/>
      <c r="N163" s="24"/>
      <c r="O163" s="230" t="s">
        <v>9983</v>
      </c>
      <c r="P163" s="189" t="s">
        <v>9984</v>
      </c>
      <c r="S163" s="229"/>
    </row>
    <row r="164" spans="1:20" ht="22.5" customHeight="1">
      <c r="A164" s="166" t="s">
        <v>30</v>
      </c>
      <c r="B164" s="99" t="s">
        <v>103</v>
      </c>
      <c r="C164" s="107" t="s">
        <v>9985</v>
      </c>
      <c r="D164" s="99">
        <v>3</v>
      </c>
      <c r="E164" s="99">
        <v>3</v>
      </c>
      <c r="F164" s="99"/>
      <c r="G164" s="214" t="s">
        <v>1731</v>
      </c>
      <c r="H164" s="99">
        <v>90</v>
      </c>
      <c r="I164" s="175">
        <v>4</v>
      </c>
      <c r="J164" s="24"/>
      <c r="K164" s="24"/>
      <c r="L164" s="24"/>
      <c r="M164" s="24"/>
      <c r="N164" s="24"/>
      <c r="O164" s="230" t="s">
        <v>9986</v>
      </c>
      <c r="P164" s="189" t="s">
        <v>9987</v>
      </c>
      <c r="S164" s="229"/>
    </row>
    <row r="165" spans="1:20" ht="22.5" customHeight="1">
      <c r="A165" s="166"/>
      <c r="B165" s="99" t="s">
        <v>103</v>
      </c>
      <c r="C165" s="107" t="s">
        <v>1732</v>
      </c>
      <c r="D165" s="99">
        <v>1</v>
      </c>
      <c r="E165" s="99">
        <v>2</v>
      </c>
      <c r="F165" s="99"/>
      <c r="G165" s="214" t="s">
        <v>9988</v>
      </c>
      <c r="H165" s="99">
        <v>80</v>
      </c>
      <c r="I165" s="99">
        <v>2</v>
      </c>
      <c r="J165" s="24"/>
      <c r="K165" s="24"/>
      <c r="L165" s="24"/>
      <c r="M165" s="24"/>
      <c r="N165" s="24"/>
      <c r="O165" s="230" t="s">
        <v>3472</v>
      </c>
      <c r="P165" s="189" t="s">
        <v>9989</v>
      </c>
      <c r="S165" s="234" t="s">
        <v>9990</v>
      </c>
    </row>
    <row r="166" spans="1:20" ht="22.5" customHeight="1">
      <c r="A166" s="166" t="s">
        <v>49</v>
      </c>
      <c r="B166" s="99" t="s">
        <v>103</v>
      </c>
      <c r="C166" s="107" t="s">
        <v>1733</v>
      </c>
      <c r="D166" s="99">
        <v>3</v>
      </c>
      <c r="E166" s="99">
        <v>3</v>
      </c>
      <c r="F166" s="99"/>
      <c r="G166" s="214" t="s">
        <v>1734</v>
      </c>
      <c r="H166" s="99">
        <v>75</v>
      </c>
      <c r="I166" s="175">
        <v>1</v>
      </c>
      <c r="J166" s="24"/>
      <c r="K166" s="24"/>
      <c r="L166" s="24"/>
      <c r="M166" s="24"/>
      <c r="N166" s="24"/>
      <c r="O166" s="230" t="s">
        <v>9991</v>
      </c>
      <c r="P166" s="189" t="s">
        <v>9992</v>
      </c>
      <c r="S166" s="229"/>
    </row>
    <row r="167" spans="1:20" ht="22.5" customHeight="1">
      <c r="A167" s="166"/>
      <c r="B167" s="99" t="s">
        <v>103</v>
      </c>
      <c r="C167" s="107" t="s">
        <v>1735</v>
      </c>
      <c r="D167" s="99">
        <v>1</v>
      </c>
      <c r="E167" s="99">
        <v>2</v>
      </c>
      <c r="F167" s="99"/>
      <c r="G167" s="214" t="s">
        <v>1681</v>
      </c>
      <c r="H167" s="99">
        <v>70</v>
      </c>
      <c r="I167" s="99">
        <v>2</v>
      </c>
      <c r="J167" s="24"/>
      <c r="K167" s="24"/>
      <c r="L167" s="24"/>
      <c r="M167" s="24"/>
      <c r="N167" s="24"/>
      <c r="O167" s="230" t="s">
        <v>9993</v>
      </c>
      <c r="P167" s="189" t="s">
        <v>9994</v>
      </c>
      <c r="S167" s="234" t="s">
        <v>9775</v>
      </c>
    </row>
    <row r="168" spans="1:20" ht="22.5" customHeight="1">
      <c r="A168" s="166">
        <v>1</v>
      </c>
      <c r="B168" s="99" t="s">
        <v>103</v>
      </c>
      <c r="C168" s="107" t="s">
        <v>1736</v>
      </c>
      <c r="D168" s="99">
        <v>3</v>
      </c>
      <c r="E168" s="99">
        <v>3</v>
      </c>
      <c r="F168" s="99"/>
      <c r="G168" s="214" t="s">
        <v>1737</v>
      </c>
      <c r="H168" s="99">
        <v>70</v>
      </c>
      <c r="I168" s="175">
        <v>1</v>
      </c>
      <c r="J168" s="24"/>
      <c r="K168" s="24"/>
      <c r="L168" s="24"/>
      <c r="M168" s="24"/>
      <c r="N168" s="24"/>
      <c r="O168" s="230" t="s">
        <v>9557</v>
      </c>
      <c r="P168" s="189" t="s">
        <v>4025</v>
      </c>
      <c r="S168" s="229"/>
    </row>
    <row r="169" spans="1:20" ht="22.5" customHeight="1">
      <c r="A169" s="166"/>
      <c r="B169" s="99" t="s">
        <v>103</v>
      </c>
      <c r="C169" s="107" t="s">
        <v>9995</v>
      </c>
      <c r="D169" s="99">
        <v>3</v>
      </c>
      <c r="E169" s="99">
        <v>3</v>
      </c>
      <c r="F169" s="99"/>
      <c r="G169" s="214" t="s">
        <v>1738</v>
      </c>
      <c r="H169" s="99">
        <v>51</v>
      </c>
      <c r="I169" s="99">
        <v>1</v>
      </c>
      <c r="J169" s="24"/>
      <c r="K169" s="24"/>
      <c r="L169" s="24"/>
      <c r="M169" s="24"/>
      <c r="N169" s="24"/>
      <c r="O169" s="230" t="s">
        <v>9996</v>
      </c>
      <c r="P169" s="189" t="s">
        <v>9997</v>
      </c>
      <c r="Q169" s="247" t="s">
        <v>9998</v>
      </c>
      <c r="S169" s="229"/>
    </row>
    <row r="170" spans="1:20" ht="22.5" customHeight="1">
      <c r="A170" s="166"/>
      <c r="B170" s="99" t="s">
        <v>103</v>
      </c>
      <c r="C170" s="107" t="s">
        <v>9999</v>
      </c>
      <c r="D170" s="99">
        <v>4</v>
      </c>
      <c r="E170" s="99">
        <v>4</v>
      </c>
      <c r="F170" s="99"/>
      <c r="G170" s="214" t="s">
        <v>9945</v>
      </c>
      <c r="H170" s="99">
        <v>49</v>
      </c>
      <c r="I170" s="175">
        <v>1</v>
      </c>
      <c r="J170" s="24"/>
      <c r="K170" s="24"/>
      <c r="L170" s="24"/>
      <c r="M170" s="24"/>
      <c r="N170" s="24"/>
      <c r="O170" s="230" t="s">
        <v>10000</v>
      </c>
      <c r="P170" s="189" t="s">
        <v>10001</v>
      </c>
      <c r="Q170" s="247" t="s">
        <v>10002</v>
      </c>
      <c r="S170" s="229"/>
    </row>
    <row r="171" spans="1:20" ht="22.5" customHeight="1">
      <c r="A171" s="166"/>
      <c r="B171" s="99" t="s">
        <v>103</v>
      </c>
      <c r="C171" s="107" t="s">
        <v>1739</v>
      </c>
      <c r="D171" s="99">
        <v>3</v>
      </c>
      <c r="E171" s="99">
        <v>3</v>
      </c>
      <c r="F171" s="99"/>
      <c r="G171" s="214" t="s">
        <v>1740</v>
      </c>
      <c r="H171" s="99">
        <v>49</v>
      </c>
      <c r="I171" s="99">
        <v>1</v>
      </c>
      <c r="J171" s="24"/>
      <c r="K171" s="24"/>
      <c r="L171" s="24"/>
      <c r="M171" s="24"/>
      <c r="N171" s="24"/>
      <c r="O171" s="230" t="s">
        <v>127</v>
      </c>
      <c r="P171" s="189" t="s">
        <v>10003</v>
      </c>
      <c r="Q171" s="247" t="s">
        <v>10004</v>
      </c>
      <c r="S171" s="229"/>
    </row>
    <row r="172" spans="1:20" ht="22.5" customHeight="1">
      <c r="A172" s="166"/>
      <c r="B172" s="99" t="s">
        <v>103</v>
      </c>
      <c r="C172" s="107" t="s">
        <v>1741</v>
      </c>
      <c r="D172" s="99">
        <v>4</v>
      </c>
      <c r="E172" s="99">
        <v>4</v>
      </c>
      <c r="F172" s="99"/>
      <c r="G172" s="214" t="s">
        <v>10005</v>
      </c>
      <c r="H172" s="99">
        <v>47</v>
      </c>
      <c r="I172" s="175">
        <v>1</v>
      </c>
      <c r="J172" s="24"/>
      <c r="K172" s="24"/>
      <c r="L172" s="24"/>
      <c r="M172" s="24"/>
      <c r="N172" s="24"/>
      <c r="O172" s="230" t="s">
        <v>10006</v>
      </c>
      <c r="P172" s="189" t="s">
        <v>10007</v>
      </c>
      <c r="Q172" s="247" t="s">
        <v>117</v>
      </c>
      <c r="S172" s="229"/>
    </row>
    <row r="173" spans="1:20" ht="22.5" customHeight="1">
      <c r="A173" s="166">
        <v>1</v>
      </c>
      <c r="B173" s="99" t="s">
        <v>103</v>
      </c>
      <c r="C173" s="107" t="s">
        <v>1742</v>
      </c>
      <c r="D173" s="99">
        <v>2</v>
      </c>
      <c r="E173" s="99">
        <v>2</v>
      </c>
      <c r="F173" s="99"/>
      <c r="G173" s="214" t="s">
        <v>1743</v>
      </c>
      <c r="H173" s="99">
        <v>45</v>
      </c>
      <c r="I173" s="99">
        <v>2</v>
      </c>
      <c r="J173" s="24"/>
      <c r="K173" s="24"/>
      <c r="L173" s="24"/>
      <c r="M173" s="24"/>
      <c r="N173" s="24"/>
      <c r="O173" s="230" t="s">
        <v>10008</v>
      </c>
      <c r="P173" s="189" t="s">
        <v>10009</v>
      </c>
      <c r="Q173" s="214" t="s">
        <v>1744</v>
      </c>
      <c r="T173" s="18"/>
    </row>
    <row r="174" spans="1:20" s="35" customFormat="1" ht="22.5" customHeight="1">
      <c r="A174" s="166"/>
      <c r="B174" s="99" t="s">
        <v>103</v>
      </c>
      <c r="C174" s="107" t="s">
        <v>1745</v>
      </c>
      <c r="D174" s="99">
        <v>3</v>
      </c>
      <c r="E174" s="99">
        <v>3</v>
      </c>
      <c r="F174" s="99"/>
      <c r="G174" s="214" t="s">
        <v>1738</v>
      </c>
      <c r="H174" s="99">
        <v>43</v>
      </c>
      <c r="I174" s="175">
        <v>1</v>
      </c>
      <c r="J174" s="24"/>
      <c r="K174" s="24"/>
      <c r="L174" s="24"/>
      <c r="M174" s="24"/>
      <c r="N174" s="24"/>
      <c r="O174" s="230" t="s">
        <v>123</v>
      </c>
      <c r="P174" s="189" t="s">
        <v>10010</v>
      </c>
      <c r="Q174" s="202"/>
      <c r="R174" s="202"/>
      <c r="S174" s="202"/>
    </row>
    <row r="175" spans="1:20" ht="22.5" customHeight="1">
      <c r="A175" s="166"/>
      <c r="B175" s="99" t="s">
        <v>103</v>
      </c>
      <c r="C175" s="107" t="s">
        <v>1746</v>
      </c>
      <c r="D175" s="99">
        <v>2</v>
      </c>
      <c r="E175" s="99">
        <v>2</v>
      </c>
      <c r="F175" s="99"/>
      <c r="G175" s="214" t="s">
        <v>1747</v>
      </c>
      <c r="H175" s="99">
        <v>27</v>
      </c>
      <c r="I175" s="99">
        <v>1</v>
      </c>
      <c r="J175" s="24"/>
      <c r="K175" s="24"/>
      <c r="L175" s="24"/>
      <c r="M175" s="24"/>
      <c r="N175" s="24"/>
      <c r="O175" s="230" t="s">
        <v>10011</v>
      </c>
      <c r="P175" s="189" t="s">
        <v>10012</v>
      </c>
    </row>
    <row r="176" spans="1:20" ht="22.5" customHeight="1">
      <c r="A176" s="166"/>
      <c r="B176" s="99" t="s">
        <v>103</v>
      </c>
      <c r="C176" s="107" t="s">
        <v>1748</v>
      </c>
      <c r="D176" s="99">
        <v>1</v>
      </c>
      <c r="E176" s="99">
        <v>1</v>
      </c>
      <c r="F176" s="99"/>
      <c r="G176" s="214" t="s">
        <v>1749</v>
      </c>
      <c r="H176" s="99">
        <v>19</v>
      </c>
      <c r="I176" s="175">
        <v>1</v>
      </c>
      <c r="J176" s="24"/>
      <c r="K176" s="24"/>
      <c r="L176" s="24"/>
      <c r="M176" s="24"/>
      <c r="N176" s="24"/>
      <c r="O176" s="230" t="s">
        <v>10013</v>
      </c>
      <c r="P176" s="189" t="s">
        <v>10012</v>
      </c>
      <c r="Q176" s="247" t="s">
        <v>10014</v>
      </c>
    </row>
    <row r="177" spans="1:19" ht="22.5" customHeight="1">
      <c r="A177" s="166"/>
      <c r="B177" s="99" t="s">
        <v>103</v>
      </c>
      <c r="C177" s="107" t="s">
        <v>1750</v>
      </c>
      <c r="D177" s="99">
        <v>1</v>
      </c>
      <c r="E177" s="99">
        <v>1</v>
      </c>
      <c r="F177" s="99"/>
      <c r="G177" s="214" t="s">
        <v>1751</v>
      </c>
      <c r="H177" s="99">
        <v>18</v>
      </c>
      <c r="I177" s="99">
        <v>1</v>
      </c>
      <c r="J177" s="24"/>
      <c r="K177" s="24"/>
      <c r="L177" s="24"/>
      <c r="M177" s="24"/>
      <c r="N177" s="24"/>
      <c r="O177" s="230" t="s">
        <v>130</v>
      </c>
      <c r="P177" s="189" t="s">
        <v>10015</v>
      </c>
      <c r="Q177" s="247" t="s">
        <v>10016</v>
      </c>
    </row>
    <row r="178" spans="1:19" ht="22.5" customHeight="1">
      <c r="A178" s="166"/>
      <c r="B178" s="99" t="s">
        <v>103</v>
      </c>
      <c r="C178" s="107" t="s">
        <v>1752</v>
      </c>
      <c r="D178" s="99">
        <v>1</v>
      </c>
      <c r="E178" s="99">
        <v>1</v>
      </c>
      <c r="F178" s="99"/>
      <c r="G178" s="214" t="s">
        <v>1753</v>
      </c>
      <c r="H178" s="99">
        <v>13</v>
      </c>
      <c r="I178" s="175">
        <v>2</v>
      </c>
      <c r="J178" s="24"/>
      <c r="K178" s="24"/>
      <c r="L178" s="24"/>
      <c r="M178" s="24"/>
      <c r="N178" s="24"/>
      <c r="O178" s="230" t="s">
        <v>10017</v>
      </c>
      <c r="P178" s="189" t="s">
        <v>10018</v>
      </c>
      <c r="Q178" s="247" t="s">
        <v>36</v>
      </c>
    </row>
    <row r="179" spans="1:19" ht="22.5" customHeight="1">
      <c r="A179" s="166"/>
      <c r="B179" s="99" t="s">
        <v>103</v>
      </c>
      <c r="C179" s="107" t="s">
        <v>1754</v>
      </c>
      <c r="D179" s="99">
        <v>1</v>
      </c>
      <c r="E179" s="99">
        <v>1</v>
      </c>
      <c r="F179" s="99"/>
      <c r="G179" s="214" t="s">
        <v>1751</v>
      </c>
      <c r="H179" s="99">
        <v>12</v>
      </c>
      <c r="I179" s="99">
        <v>1</v>
      </c>
      <c r="J179" s="24"/>
      <c r="K179" s="24"/>
      <c r="L179" s="24"/>
      <c r="M179" s="24"/>
      <c r="N179" s="24"/>
      <c r="O179" s="230" t="s">
        <v>10019</v>
      </c>
      <c r="P179" s="189" t="s">
        <v>10020</v>
      </c>
      <c r="Q179" s="247" t="s">
        <v>10021</v>
      </c>
    </row>
    <row r="180" spans="1:19" ht="22.5" customHeight="1">
      <c r="A180" s="166"/>
      <c r="B180" s="99" t="s">
        <v>103</v>
      </c>
      <c r="C180" s="107" t="s">
        <v>1755</v>
      </c>
      <c r="D180" s="99">
        <v>1</v>
      </c>
      <c r="E180" s="99">
        <v>1</v>
      </c>
      <c r="F180" s="99"/>
      <c r="G180" s="214" t="s">
        <v>1756</v>
      </c>
      <c r="H180" s="99">
        <v>12</v>
      </c>
      <c r="I180" s="175">
        <v>1</v>
      </c>
      <c r="J180" s="24"/>
      <c r="K180" s="24"/>
      <c r="L180" s="24"/>
      <c r="M180" s="24"/>
      <c r="N180" s="24"/>
      <c r="O180" s="230" t="s">
        <v>10022</v>
      </c>
      <c r="P180" s="189" t="s">
        <v>10023</v>
      </c>
      <c r="Q180" s="247" t="s">
        <v>10024</v>
      </c>
    </row>
    <row r="181" spans="1:19" ht="22.5" customHeight="1">
      <c r="A181" s="166"/>
      <c r="B181" s="99" t="s">
        <v>103</v>
      </c>
      <c r="C181" s="107" t="s">
        <v>1757</v>
      </c>
      <c r="D181" s="99">
        <v>1</v>
      </c>
      <c r="E181" s="99">
        <v>1</v>
      </c>
      <c r="F181" s="99"/>
      <c r="G181" s="214" t="s">
        <v>1758</v>
      </c>
      <c r="H181" s="99">
        <v>11</v>
      </c>
      <c r="I181" s="99">
        <v>1</v>
      </c>
      <c r="J181" s="24"/>
      <c r="K181" s="24"/>
      <c r="L181" s="24"/>
      <c r="M181" s="24"/>
      <c r="N181" s="24"/>
      <c r="O181" s="230" t="s">
        <v>10025</v>
      </c>
      <c r="P181" s="189" t="s">
        <v>9669</v>
      </c>
      <c r="Q181" s="247" t="s">
        <v>255</v>
      </c>
    </row>
    <row r="182" spans="1:19" ht="22.5" customHeight="1">
      <c r="A182" s="166"/>
      <c r="B182" s="99" t="s">
        <v>103</v>
      </c>
      <c r="C182" s="107" t="s">
        <v>1759</v>
      </c>
      <c r="D182" s="99">
        <v>1</v>
      </c>
      <c r="E182" s="99">
        <v>1</v>
      </c>
      <c r="F182" s="99"/>
      <c r="G182" s="214" t="s">
        <v>1751</v>
      </c>
      <c r="H182" s="99">
        <v>11</v>
      </c>
      <c r="I182" s="175">
        <v>1</v>
      </c>
      <c r="J182" s="24"/>
      <c r="K182" s="24"/>
      <c r="L182" s="24"/>
      <c r="M182" s="24"/>
      <c r="N182" s="24"/>
      <c r="O182" s="230" t="s">
        <v>127</v>
      </c>
      <c r="P182" s="189" t="s">
        <v>10026</v>
      </c>
      <c r="Q182" s="247" t="s">
        <v>10004</v>
      </c>
    </row>
    <row r="183" spans="1:19" ht="22.5" customHeight="1">
      <c r="A183" s="166"/>
      <c r="B183" s="99" t="s">
        <v>103</v>
      </c>
      <c r="C183" s="107" t="s">
        <v>1760</v>
      </c>
      <c r="D183" s="99">
        <v>1</v>
      </c>
      <c r="E183" s="99">
        <v>1</v>
      </c>
      <c r="F183" s="99"/>
      <c r="G183" s="214" t="s">
        <v>1758</v>
      </c>
      <c r="H183" s="99">
        <v>10</v>
      </c>
      <c r="I183" s="99">
        <v>1</v>
      </c>
      <c r="J183" s="24"/>
      <c r="K183" s="24"/>
      <c r="L183" s="24"/>
      <c r="M183" s="24"/>
      <c r="N183" s="24"/>
      <c r="O183" s="230" t="s">
        <v>10027</v>
      </c>
      <c r="P183" s="189" t="s">
        <v>136</v>
      </c>
      <c r="Q183" s="247" t="s">
        <v>127</v>
      </c>
    </row>
    <row r="184" spans="1:19" ht="22.5" customHeight="1">
      <c r="A184" s="166" t="s">
        <v>145</v>
      </c>
      <c r="B184" s="166"/>
      <c r="C184" s="183">
        <f>SUBTOTAL(103,植物[植物])</f>
        <v>182</v>
      </c>
      <c r="D184" s="166"/>
      <c r="E184" s="166"/>
      <c r="F184" s="166"/>
      <c r="G184" s="290"/>
      <c r="H184" s="170"/>
      <c r="I184" s="170"/>
      <c r="J184" s="74">
        <f>SUBTOTAL(103,植物[þ])</f>
        <v>0</v>
      </c>
      <c r="K184" s="74">
        <f>SUBTOTAL(103,植物[2])</f>
        <v>0</v>
      </c>
      <c r="L184" s="74">
        <f>SUBTOTAL(103,植物[3])</f>
        <v>0</v>
      </c>
      <c r="M184" s="74">
        <f>SUBTOTAL(103,植物[4])</f>
        <v>0</v>
      </c>
      <c r="N184" s="74">
        <f>SUBTOTAL(103,植物[5])</f>
        <v>0</v>
      </c>
      <c r="Q184" s="299"/>
      <c r="R184" s="299"/>
      <c r="S184" s="299"/>
    </row>
  </sheetData>
  <sheetProtection insertColumns="0" insertRows="0" deleteColumns="0" deleteRows="0" sort="0" autoFilter="0"/>
  <protectedRanges>
    <protectedRange sqref="A1:S182" name="植物"/>
  </protectedRanges>
  <phoneticPr fontId="1" type="noConversion"/>
  <conditionalFormatting sqref="C2:C183">
    <cfRule type="expression" dxfId="679" priority="81">
      <formula>IF(COUNTIF($J2:$N2,"þ")&gt;=5,1,0)</formula>
    </cfRule>
  </conditionalFormatting>
  <conditionalFormatting sqref="G2:G78 G80:G183">
    <cfRule type="expression" dxfId="678" priority="30">
      <formula>IF(COUNTIF($J2:$N2,"þ")&gt;=5,1,0)</formula>
    </cfRule>
  </conditionalFormatting>
  <hyperlinks>
    <hyperlink ref="S165" r:id="rId1" display="永遠的矢車菊系列1" xr:uid="{00000000-0004-0000-0800-000000000000}"/>
    <hyperlink ref="S167" r:id="rId2" display="植物系列1" xr:uid="{00000000-0004-0000-0800-000001000000}"/>
    <hyperlink ref="S16" r:id="rId3" display="http://wiki2.gamer.com.tw/wiki.php?n=7501:%E8%81%96%E7%B4%8D%E5%BA%A6%E7%B3%BB%E5%88%97" xr:uid="{00000000-0004-0000-0800-000002000000}"/>
    <hyperlink ref="S47" r:id="rId4" display="艾莉雅斯劇情" xr:uid="{00000000-0004-0000-0800-000003000000}"/>
    <hyperlink ref="Q105" r:id="rId5" location="%E9%87%8D%E6%96%B0%E8%AA%BF%E6%9F%A5%E7%8D%8E%E5%8B%B5" display="巴西莓(圖：結果樹木的地圖(生物6))" xr:uid="{00000000-0004-0000-0800-000083000000}"/>
    <hyperlink ref="G83" r:id="rId6" display="圖：西伯利亞花的地圖" xr:uid="{00000000-0004-0000-0800-0000DE000000}"/>
    <hyperlink ref="G151" r:id="rId7" display="圖：植物的分布圖" xr:uid="{00000000-0004-0000-0800-0000DF000000}"/>
    <hyperlink ref="G98" r:id="rId8" xr:uid="{00000000-0004-0000-0800-0000EC000000}"/>
    <hyperlink ref="G146" r:id="rId9" xr:uid="{B0079100-578E-43ED-BBC5-8715294CC7D2}"/>
    <hyperlink ref="G78" r:id="rId10" location="級別9" xr:uid="{5FC7FF37-7922-4BAF-BC35-69A677A23092}"/>
    <hyperlink ref="G140" r:id="rId11" location="級別4" xr:uid="{CDA6B9BB-A396-4895-99E9-8199713957C3}"/>
    <hyperlink ref="G42" r:id="rId12" xr:uid="{E3F3791F-2218-46E8-BDA8-F4D5FD00319B}"/>
    <hyperlink ref="G8" r:id="rId13" xr:uid="{493C4E58-0A21-4027-9C67-A674B769FFAD}"/>
    <hyperlink ref="G6" r:id="rId14" display="http://wiki2.gamer.com.tw/wiki.php?n=7501%3A%E5%A4%A7%E6%9C%B5%E8%8A%B1&amp;ss=7501" xr:uid="{E5A0EDEC-64A6-42DD-B745-C0020C18D7D6}"/>
    <hyperlink ref="G7" r:id="rId15" display="http://wiki2.gamer.com.tw/wiki.php?n=7501%3A%E8%BF%BD%E6%B1%82%E9%BB%83%E9%A1%8F%E8%89%B2&amp;ss=7501" xr:uid="{C70C6CB6-9441-4047-A4D2-A560A01657B9}"/>
    <hyperlink ref="Q7" r:id="rId16" display="http://wiki2.gamer.com.tw/wiki.php?n=7501%3A%E9%95%B7%E8%91%97%E8%97%8D%E7%BE%BD%E6%AF%9B%E7%9A%84%E8%8A%B1&amp;ss=7501" xr:uid="{8174626C-2021-40E5-A115-1B3853E23FE0}"/>
    <hyperlink ref="Q5" r:id="rId17" display="http://wiki2.gamer.com.tw/wiki.php?n=7501%3A%E5%A4%A7%E6%9C%B5%E8%8A%B1&amp;ss=7501" xr:uid="{C428DF28-733B-418B-BC67-BFBB582641CF}"/>
    <hyperlink ref="G17" r:id="rId18" display="http://wiki2.gamer.com.tw/wiki.php?n=7501%3A%E4%BE%86%E8%87%AA%E6%AD%90%E6%B4%B2%E7%9A%84%E5%A7%94%E8%A8%97&amp;ss=7501" xr:uid="{0388A683-A713-48AA-9231-63D5DD9CACCF}"/>
    <hyperlink ref="G18" r:id="rId19" display="http://wiki2.gamer.com.tw/wiki.php?n=7501%3A%E5%8F%AA%E5%87%BA%E7%8F%BE%E5%9C%A8%E5%A4%9C%E6%99%9A%E7%9A%84%E7%BE%8E%E4%BA%BA&amp;ss=7501" xr:uid="{795F6BB7-20BF-48FC-94AE-CFAA83D4D6CA}"/>
    <hyperlink ref="G19" r:id="rId20" display="http://wiki2.gamer.com.tw/wiki.php?n=7501:%E5%BE%8C%E6%82%94%E7%9A%84%E5%BD%BC%E5%B2%B8" xr:uid="{1A438E7D-59C5-43EC-B74A-75159D150B5F}"/>
    <hyperlink ref="G16" r:id="rId21" display="http://wiki2.gamer.com.tw/wiki.php?n=7501:%E5%8F%97%E6%AD%A1%E8%BF%8E%E7%9A%84%E6%9C%89%E6%AF%92%E6%9E%9C%E5%AF%A6" xr:uid="{DC9C04C1-C2D8-43C8-A72C-7D6C2EA7C054}"/>
    <hyperlink ref="G15" r:id="rId22" display="https://wiki2.gamer.com.tw/wiki.php?n=7501%3A%E5%88%BA%E8%87%80%E9%BC%A0%E7%9A%84%E8%B2%A2%E7%8D%BB&amp;ss=7501" xr:uid="{425592E3-B704-4A60-8451-3A9B9936872D}"/>
    <hyperlink ref="Q16" r:id="rId23" display="http://wiki2.gamer.com.tw/wiki.php?n=7501:%E4%BC%BC%E9%BE%8D%E7%9A%84%E7%9C%BC%E7%9D%9B%E7%9A%84%E6%9E%9C%E5%AF%A6" xr:uid="{429610C6-7442-4DBD-A77F-6DDBBEF601C1}"/>
    <hyperlink ref="Q15" r:id="rId24" location="%E7%94%9F%E7%89%A9%E5%AD%B8" display="http://wiki2.gamer.com.tw/wiki.php?n=7501:%E5%88%A9%E9%A6%AC%E6%9B%B8%E5%BA%AB - %E7%94%9F%E7%89%A9%E5%AD%B8" xr:uid="{5F62CD7B-A46F-4954-A07E-722E551623CF}"/>
    <hyperlink ref="R19" r:id="rId25" xr:uid="{8A177BB0-2BCA-403A-BA5F-615F78334A74}"/>
    <hyperlink ref="Q19" r:id="rId26" display="http://wiki2.gamer.com.tw/wiki.php?n=7501:%E5%9C%A8%E8%AE%8A%E5%BE%97%E6%98%8E%E6%9C%97%E7%9A%84%E4%B8%96%E7%95%8C%E4%B8%AD" xr:uid="{6CBC2692-5594-4865-B44B-6E65D25CB0A4}"/>
    <hyperlink ref="G22" r:id="rId27" display="http://wiki2.gamer.com.tw/wiki.php?n=7501%3A%E9%95%B7%E8%91%97%E8%97%8D%E7%BE%BD%E6%AF%9B%E7%9A%84%E8%8A%B1&amp;ss=7501" xr:uid="{5782B1C7-E7FB-40E1-B2ED-FBF9FA32B5E6}"/>
    <hyperlink ref="G26" r:id="rId28" display="http://wiki2.gamer.com.tw/wiki.php?n=7501%3A%E5%85%B7%E9%B3%A5%E5%90%8D%E4%B9%8B%E8%8A%B1&amp;ss=7501" xr:uid="{C842B82C-D0F7-4177-99CB-555A5F9399E4}"/>
    <hyperlink ref="G25" r:id="rId29" display="王者之花 " xr:uid="{7B892793-BDEF-4AD9-B9D4-4E97FBDB2933}"/>
    <hyperlink ref="G24" r:id="rId30" display="交易所店主的協助委託 " xr:uid="{74C8702D-B2CE-42BA-A2CC-8057C8455337}"/>
    <hyperlink ref="G23" r:id="rId31" xr:uid="{6885E35D-7C3D-49C5-9551-1DFA8F096400}"/>
    <hyperlink ref="G27" r:id="rId32" display="http://wiki2.gamer.com.tw/wiki.php?n=7501:%E8%88%87%E8%81%96%E7%B6%93%E6%9C%89%E9%97%9C%E7%9A%84%E9%A6%99" xr:uid="{60F20228-EC3F-4111-AF94-9DC0271CF79A}"/>
    <hyperlink ref="G28" r:id="rId33" display="http://wiki2.gamer.com.tw/wiki.php?n=7501:%E6%A5%B5%E5%AF%92%E4%B9%8B%E5%9C%B0%E7%B6%BB%E6%94%BE%E7%9A%84%E8%8A%B1%E6%9C%B5" xr:uid="{24930246-E314-4D79-8B69-4EF317B8B501}"/>
    <hyperlink ref="Q22" r:id="rId34" display="http://wiki2.gamer.com.tw/wiki.php?n=7501%3A%E5%A4%AA%E9%99%BD%E6%89%80%E9%8D%BE%E6%84%9B%E4%B9%8B%E6%A8%B9&amp;ss=7501" xr:uid="{9EAD4B52-8506-4AF9-816D-7F8382FFB83A}"/>
    <hyperlink ref="Q23" r:id="rId35" display="http://wiki2.gamer.com.tw/wiki.php?n=7501%3A%E5%8F%A4%E4%BB%A3%E7%BE%8E%E7%B4%A2%E4%B8%8D%E9%81%94%E7%B1%B3%E4%BA%9E%E7%9A%84%E9%83%BD%E5%B8%82&amp;ss=7501" xr:uid="{4E6C0309-EAD5-46DB-A821-4CCEEC2CEF3E}"/>
    <hyperlink ref="Q24" r:id="rId36" display="酷似紫玉蘭的花木 " xr:uid="{5F5945C1-E415-4F1B-B3F9-59616035230A}"/>
    <hyperlink ref="Q27" r:id="rId37" xr:uid="{8D56D28E-C674-45FE-AB7A-4EF8248C0C81}"/>
    <hyperlink ref="Q28" r:id="rId38" display="http://wiki2.gamer.com.tw/wiki.php?n=7501:%E7%B4%85%E9%A1%8D%E9%A0%AD%E7%9A%84%E9%B3%A5" xr:uid="{6543E044-1EF9-4B3A-9DCA-543F9A9E532E}"/>
    <hyperlink ref="Q31" r:id="rId39" display="http://wiki2.gamer.com.tw/wiki.php?n=7501:%E6%9D%B1%E6%96%B9%E7%9B%A1%E9%A0%AD%E4%B9%8B%E5%8A%A0%E6%8B%89%E5%B7%B4%E5%93%A5" xr:uid="{048BC50D-E917-4292-89FE-C96707C719BC}"/>
    <hyperlink ref="Q30" r:id="rId40" display="http://wiki2.gamer.com.tw/wiki.php?n=7501%3A%E6%8D%95%E8%9F%B2%E8%8D%89&amp;ss=7501" xr:uid="{56B5CF69-1DD6-40E9-909D-6C952748ED6D}"/>
    <hyperlink ref="R30" r:id="rId41" location="級別4" display="http://wiki2.gamer.com.tw/wiki.php?n=7501%3A%E7%94%9F%E7%89%A9%E5%AD%B8%E5%9C%B0%E5%9C%96 - 級別4" xr:uid="{B833DEAE-1526-4ED5-ABE0-098366DA8900}"/>
    <hyperlink ref="Q35" r:id="rId42" display="http://wiki2.gamer.com.tw/wiki.php?n=7501%3A%E8%B2%9D%E6%AE%BC%E5%AF%B6%E7%9F%B3&amp;ss=7501" xr:uid="{A280B97E-BB97-4159-A1C5-CF16D4201AD8}"/>
    <hyperlink ref="Q38" r:id="rId43" display="http://wiki2.gamer.com.tw/wiki.php?n=7501%3A%E9%81%8A%E5%AE%A2%E5%86%8D%E6%AC%A1%E9%80%A0%E8%A8%AA%E4%B9%8B%E6%A8%B9&amp;ss=7501" xr:uid="{28E05323-9A9D-4262-8312-3C408A6C4099}"/>
    <hyperlink ref="Q45" r:id="rId44" location="%E7%94%9F%E7%89%A9%E5%AD%B8%E6%9B%B8%E5%BA%AB" display="圖：黃色花的地圖(生物3)" xr:uid="{A6C041F5-9CEE-4E7A-A4E0-5E92FF37B12A}"/>
    <hyperlink ref="G35" r:id="rId45" display="http://wiki2.gamer.com.tw/wiki.php?n=7501%3A%E7%8D%BB%E7%B5%A6%E5%BF%83%E6%84%9B%E7%9A%84%E5%A6%BB%E5%AD%90&amp;ss=7501" xr:uid="{54725EE8-1890-467A-AFCF-B31DE46D56E1}"/>
    <hyperlink ref="G34" r:id="rId46" display="http://wiki2.gamer.com.tw/wiki.php?n=7501%3A%E5%8D%97%E5%9C%8B%E7%9A%84%E4%B8%8D%E5%8F%AF%E6%80%9D%E8%AD%B0%E7%9A%84%E8%8A%B1&amp;ss=7501" xr:uid="{05160C1F-4628-4B82-BD15-9B8F1824C71A}"/>
    <hyperlink ref="G32" r:id="rId47" display="http://wiki2.gamer.com.tw/wiki.php?n=7501:%E7%B5%A6%E8%99%9B%E5%BC%B1%E5%A4%9A%E5%AF%8E%E7%9A%84%E5%AA%BD%E5%AA%BD%E7%9A%84%E7%A6%AE%E7%89%A9" xr:uid="{575D46BB-BAB2-47BD-8D91-62A4DE05188A}"/>
    <hyperlink ref="G31" r:id="rId48" display="http://wiki2.gamer.com.tw/wiki.php?n=7501:%E5%B1%8B%E4%B9%85%E5%B3%B6%E6%89%80%E5%85%B7%E9%AD%85%E5%8A%9B" xr:uid="{94496DB8-7D38-4080-A263-B538A73D2144}"/>
    <hyperlink ref="G33" r:id="rId49" xr:uid="{9BFEBD52-B31B-440B-823E-301D59FC3EF4}"/>
    <hyperlink ref="G30" r:id="rId50" xr:uid="{FC8C50E0-08C1-4559-BCB8-D0F6AE590C3A}"/>
    <hyperlink ref="G38" r:id="rId51" display="http://wiki2.gamer.com.tw/wiki.php?n=7501%3A%E9%96%8B%E6%96%BC%E9%A2%A8%E4%B9%8B%E5%A4%A7%E5%9C%B0%E7%9A%84%E8%8A%B1&amp;ss=7501" xr:uid="{0A82F231-B320-4936-AFB2-9CF4C326DEBE}"/>
    <hyperlink ref="G37" r:id="rId52" display="http://wiki2.gamer.com.tw/wiki.php?n=7501%3A%E5%B0%8F%E7%B4%85%E9%90%98&amp;ss=7501" xr:uid="{745EECF7-3248-43AB-AFB8-004F77730C14}"/>
    <hyperlink ref="G40" r:id="rId53" display="http://wiki2.gamer.com.tw/wiki.php?n=7501%3A%E5%9B%9E%E6%86%B6%E4%B9%8B%E8%8A%B1&amp;ss=7501" xr:uid="{12CD0B19-6B57-4852-A217-759C5FCE2C36}"/>
    <hyperlink ref="G43" r:id="rId54" xr:uid="{48EA034F-C0C9-40A2-AA25-3CD0290891FB}"/>
    <hyperlink ref="G44" r:id="rId55" display="https://wiki2.gamer.com.tw/wiki.php?n=7501%3A%E4%BB%A5%E5%BC%B7%E5%BA%A6%E8%A6%8B%E9%95%B7%E7%9A%84%E6%9C%A8%E6%9D%90&amp;ss=7501" xr:uid="{395A26C2-62BB-4E92-8A68-D68D99FE7956}"/>
    <hyperlink ref="G46" r:id="rId56" xr:uid="{069D7725-363B-4C36-AD95-F33B9242FBF0}"/>
    <hyperlink ref="G48" r:id="rId57" display="酷似紫玉蘭的花木 " xr:uid="{DE19523C-2EE2-4762-9715-865CC2BA7D06}"/>
    <hyperlink ref="G47" r:id="rId58" display="http://wiki2.gamer.com.tw/wiki.php?n=7501:%E5%A4%8F%E6%9C%AB%E7%9A%84%E8%8A%AC%E8%8A%B3" xr:uid="{0AED2CB1-64ED-45B8-83D2-CE080753FBFC}"/>
    <hyperlink ref="Q48" r:id="rId59" xr:uid="{E3BC4765-2045-45D4-A761-D0E667174CC3}"/>
    <hyperlink ref="G52" r:id="rId60" display="http://wiki2.gamer.com.tw/wiki.php?n=7501%3A%E7%8D%BB%E7%B5%A6%E5%8F%8B%E4%BA%BA%E4%B9%8B%E8%8A%B1&amp;ss=7501" xr:uid="{D17BECC6-243E-469A-B1B8-0DC6ACBB3461}"/>
    <hyperlink ref="G54" r:id="rId61" display="http://wiki2.gamer.com.tw/wiki.php?n=7501%3A%E6%8D%95%E8%9F%B2%E8%8D%89&amp;ss=7501" xr:uid="{8821DAB9-5C42-41AD-B741-CA160E3A11FA}"/>
    <hyperlink ref="G59" r:id="rId62" display="http://wiki2.gamer.com.tw/wiki.php?n=7501%3A%E5%A4%AA%E9%99%BD%E6%89%80%E9%8D%BE%E6%84%9B%E4%B9%8B%E6%A8%B9&amp;ss=7501" xr:uid="{1385E989-F78F-471D-B714-A967DBD2D27A}"/>
    <hyperlink ref="G70" r:id="rId63" display="http://wiki2.gamer.com.tw/wiki.php?n=7501%3A%E8%81%96%E8%8A%B1&amp;ss=7501" xr:uid="{22A03E45-4672-4D9E-90BD-378C0542150B}"/>
    <hyperlink ref="G73" r:id="rId64" display="http://wiki2.gamer.com.tw/wiki.php?n=7501%3A%E8%88%87%E4%BA%BA%E5%80%91%E5%85%B1%E5%AD%98%E4%B9%8B%E8%8A%B1&amp;ss=7501" xr:uid="{F6BE5234-7C69-4F05-9B02-18B14236D412}"/>
    <hyperlink ref="G72" r:id="rId65" display="http://wiki2.gamer.com.tw/wiki.php?n=7501:%E9%BB%9E%E5%BF%83%E7%9A%84%E5%8E%9F%E6%96%99" xr:uid="{51CA54AD-77DA-4312-8FC5-2A702E13EA28}"/>
    <hyperlink ref="G67" r:id="rId66" display="http://wiki2.gamer.com.tw/wiki.php?n=7501:%E5%88%A5%E5%85%B7%E9%A2%A8%E6%A0%BC%E7%9A%84%E6%9E%97%E8%94%AD%E6%A8%B9" xr:uid="{9D727D19-AF87-40DC-8C11-04E9558195A0}"/>
    <hyperlink ref="G58" r:id="rId67" display="http://wiki2.gamer.com.tw/wiki.php?n=7501:%E7%9B%9B%E9%96%8B%E6%96%BC%E8%8D%92%E5%9C%B0%E7%9A%84%E7%99%BE%E5%90%88" xr:uid="{63E62225-E616-4158-8516-81DA95787365}"/>
    <hyperlink ref="G50" r:id="rId68" display="http://wiki2.gamer.com.tw/wiki.php?n=7501:%E5%A5%87%E7%89%B9%E7%9A%84%E6%B0%B4%E6%9E%9C" xr:uid="{6009EE4F-145B-4CBE-ADEC-5533BA0C1C03}"/>
    <hyperlink ref="G74" r:id="rId69" display="http://wiki2.gamer.com.tw/wiki.php?n=7501:%E5%87%9C%E7%84%B6%E7%9B%9B%E9%96%8B%E4%B9%8B%E9%9D%92%E8%8A%B1" xr:uid="{0A3AD9A2-6B7B-4874-B430-BE7117029923}"/>
    <hyperlink ref="G71" r:id="rId70" display="http://wiki2.gamer.com.tw/wiki.php?n=7501:%E9%AB%98%E7%B4%9A%E6%9C%A8%E6%9D%90%E7%9A%84%E8%AA%BF%E6%9F%A5" xr:uid="{F331337C-954C-4602-8124-FFCA768D6220}"/>
    <hyperlink ref="G55" r:id="rId71" display="http://wiki2.gamer.com.tw/wiki.php?n=7501:%E7%99%82%E5%82%B7%E8%97%A5%E4%B9%8B%E5%8E%9F%E6%96%99" xr:uid="{C7DBB076-75B8-4AA6-8A27-4F984C580835}"/>
    <hyperlink ref="G51" r:id="rId72" xr:uid="{2F2E8EAF-1F8A-4916-964D-D1253A5B4BB1}"/>
    <hyperlink ref="G57" r:id="rId73" xr:uid="{88C1A0AD-31CE-4771-A9C4-AB1C52FAD84D}"/>
    <hyperlink ref="G63" r:id="rId74" xr:uid="{6B217DF7-3A03-4ADC-9C47-9C4B019A2D8B}"/>
    <hyperlink ref="G65" r:id="rId75" xr:uid="{465D3250-9C87-4EE5-95C2-99116EB1152B}"/>
    <hyperlink ref="G56" r:id="rId76" xr:uid="{6E5A2E51-C562-4FFB-8C35-C0FFE1E00766}"/>
    <hyperlink ref="G68" r:id="rId77" xr:uid="{3483390E-0C9F-4741-9F0E-2F8884EA91BD}"/>
    <hyperlink ref="G61" r:id="rId78" xr:uid="{D0CD86E4-C590-4C5C-B28C-A424ECAFED64}"/>
    <hyperlink ref="G60" r:id="rId79" xr:uid="{69B7ED97-7097-45BB-9EE8-4249EBD75656}"/>
    <hyperlink ref="G62" r:id="rId80" xr:uid="{BD387C68-E1CA-435F-8481-5A58E557ADA2}"/>
    <hyperlink ref="G69" r:id="rId81" xr:uid="{215C33B5-D51C-4008-9CC5-46D2E9421CCE}"/>
    <hyperlink ref="G53" r:id="rId82" display="http://wiki2.gamer.com.tw/wiki.php?n=7501:%E6%89%8B%E4%B8%8D%E8%83%BD%E7%A2%B0%E7%9A%84%E8%8A%B1" xr:uid="{7E13146C-940A-46EA-91A4-0B3F38EE0A6A}"/>
    <hyperlink ref="G64" r:id="rId83" xr:uid="{9F02ADCF-02FA-482C-8673-0F9B6BEFFA7C}"/>
    <hyperlink ref="G66" r:id="rId84" display="https://wiki2.gamer.com.tw/wiki.php?n=7501%3A%E7%87%9F%E9%A4%8A%E8%B1%90%E5%AF%8C%E7%9A%84%E6%A4%8D%E7%89%A9&amp;ss=7501" xr:uid="{DD344D8D-41CF-4886-A3A5-615D35CD1697}"/>
    <hyperlink ref="Q56" r:id="rId85" xr:uid="{88948BFE-5AD3-44BB-9C68-61F0D6B41C6E}"/>
    <hyperlink ref="Q60" r:id="rId86" location="%E7%94%9F%E7%89%A9%E5%AD%B8%E6%9B%B8%E5%BA%AB" display="圖：硬質樹的地圖(生物5)" xr:uid="{D23CBE44-2E7D-46B7-9976-0354F297B6BD}"/>
    <hyperlink ref="Q62" r:id="rId87" display="http://wiki2.gamer.com.tw/wiki.php?n=7501%3A%E7%81%AB%E7%84%B0%E5%A4%A7%E6%A8%B9&amp;ss=7501" xr:uid="{6881C8DB-AA05-40B8-806A-82496E122EBD}"/>
    <hyperlink ref="R62" r:id="rId88" location="級別4" display="http://wiki2.gamer.com.tw/wiki.php?n=7501%3A%E7%94%9F%E7%89%A9%E5%AD%B8%E5%9C%B0%E5%9C%96 - 級別4" xr:uid="{E3C5CA60-56E3-4DF0-BAB4-6777A9932ADF}"/>
    <hyperlink ref="Q64" r:id="rId89" display="https://wiki2.gamer.com.tw/wiki.php?n=7501%3A%E5%84%AA%E7%BE%8E%E7%9A%84%E6%9B%B2%E8%AA%BF&amp;ss=7501" xr:uid="{63FBB42C-554C-41A8-B9F6-14657F42AA07}"/>
    <hyperlink ref="Q68" r:id="rId90" display="http://wiki2.gamer.com.tw/wiki.php?n=7501%3A%E6%8D%95%E8%9F%B2%E8%8D%89&amp;ss=7501" xr:uid="{7A3F6DA5-CD07-4D1F-9590-D9BF20A3D74F}"/>
    <hyperlink ref="Q74" r:id="rId91" display="http://wiki2.gamer.com.tw/wiki.php?n=7501:%E9%9C%B8%E6%A5%AD%E4%B9%8B%E9%A4%98%E6%9A%89" xr:uid="{42646E8A-264B-4668-AB96-1C7210C0C249}"/>
    <hyperlink ref="Q73" r:id="rId92" display="http://wiki2.gamer.com.tw/wiki.php?n=7501%3A%E8%81%B3%E7%AB%8B%E6%96%BC%E5%AE%89%E5%9C%B0%E6%96%AF%E4%B9%8B%E9%83%BD&amp;ss=7501" xr:uid="{1AF7CA9E-97B0-48B3-8011-E42FD4AFBFC1}"/>
    <hyperlink ref="R74" r:id="rId93" xr:uid="{46462270-3F2F-49AA-89C4-2AB852FEB1AF}"/>
    <hyperlink ref="G76" r:id="rId94" display="http://wiki2.gamer.com.tw/wiki.php?n=7501%3A%E8%83%BD%E6%84%9F%E5%8F%97%E5%88%B0%E6%84%9B%E7%9A%84%E8%8A%B1&amp;ss=7501" xr:uid="{910F9171-343F-430C-8C19-6C1E38647EA0}"/>
    <hyperlink ref="G75" r:id="rId95" display="http://wiki2.gamer.com.tw/wiki.php?n=7501%3A%E4%B8%8D%E5%8B%95%E7%9A%84%E8%9D%B4%E8%9D%B6&amp;ss=7501" xr:uid="{E506DDC4-CCF2-4A7C-9900-256E878020B3}"/>
    <hyperlink ref="G77" r:id="rId96" xr:uid="{898D35F9-ED99-4551-A5DE-3AC6B43B5591}"/>
    <hyperlink ref="G80" r:id="rId97" display="http://wiki2.gamer.com.tw/wiki.php?n=7501:%E9%81%A0%E6%9D%B1%E7%9A%84%E9%AC%BC%E7%81%AB" xr:uid="{8BDEBD2C-4F58-4916-8041-633368C7402F}"/>
    <hyperlink ref="G81" r:id="rId98" xr:uid="{0B9BC970-0F77-43DE-A8C7-1366D07C69F8}"/>
    <hyperlink ref="G82" r:id="rId99" display="https://wiki2.gamer.com.tw/wiki.php?n=7501%3A%E7%BE%8E%E9%BA%97%E7%9A%84%E8%8A%B1%E5%92%8C%E5%AE%83%E7%9A%84%E9%80%B8%E8%81%9E&amp;ss=7501" xr:uid="{9D5B8B09-9C5D-4C61-A599-C9CE3A7EDC35}"/>
    <hyperlink ref="G86" r:id="rId100" display="http://wiki2.gamer.com.tw/wiki.php?n=7501%3A%E9%81%8A%E5%AE%A2%E5%86%8D%E6%AC%A1%E9%80%A0%E8%A8%AA%E4%B9%8B%E6%A8%B9&amp;ss=7501" xr:uid="{C3FDFA72-F0C6-43FE-A7F1-0C44ACC33671}"/>
    <hyperlink ref="G87" r:id="rId101" display="http://wiki2.gamer.com.tw/wiki.php?n=7501%3A%E7%81%AB%E7%84%B0%E5%A4%A7%E6%A8%B9&amp;ss=7501" xr:uid="{7133E6B6-1EE7-4A9D-8B4F-9AC55793A8D3}"/>
    <hyperlink ref="G89" r:id="rId102" display="http://wiki2.gamer.com.tw/wiki.php?n=7501%3A%E7%BE%8E%E9%BA%97%E7%9A%84%E9%BB%83%E8%89%B2%E5%9C%93%E8%8A%B1&amp;ss=7501" xr:uid="{7DDC1F6E-8963-4366-B1EA-5A97B171298D}"/>
    <hyperlink ref="G90" r:id="rId103" display="http://wiki2.gamer.com.tw/wiki.php?n=7501%3A%E6%A4%8D%E7%89%A9%E8%88%B9&amp;ss=7501" xr:uid="{62A1F69F-390D-4C91-BF65-FFAE7BE945C5}"/>
    <hyperlink ref="G94" r:id="rId104" display="http://wiki2.gamer.com.tw/wiki.php?n=7501:%E4%BC%BC%E9%BE%8D%E7%9A%84%E7%9C%BC%E7%9D%9B%E7%9A%84%E6%9E%9C%E5%AF%A6" xr:uid="{D59433D1-EA92-4E01-92A9-5ED067C8D0EB}"/>
    <hyperlink ref="G92" r:id="rId105" display="http://wiki2.gamer.com.tw/wiki.php?n=7501:%E8%9E%8D%E9%9B%AA%E4%B9%8B%E8%8A%B1" xr:uid="{371E5CB4-7348-4170-AF13-41988976A641}"/>
    <hyperlink ref="G91" r:id="rId106" xr:uid="{1B5BAE81-5918-4EEF-B6B1-E975319A04B7}"/>
    <hyperlink ref="G85" r:id="rId107" xr:uid="{26A9A6D8-12C4-4D26-A691-6D369FE42876}"/>
    <hyperlink ref="G95" r:id="rId108" xr:uid="{2B7DC96B-E956-4C41-81A4-3A751C9BD0E2}"/>
    <hyperlink ref="G96" r:id="rId109" xr:uid="{5B3D1BD1-0FE7-4769-B121-81A3C0B99190}"/>
    <hyperlink ref="G93" r:id="rId110" xr:uid="{DF79804F-9E15-4D4A-A0DA-0139F7AF4D04}"/>
    <hyperlink ref="G88" r:id="rId111" display="http://wiki2.gamer.com.tw/wiki.php?n=7501:%E7%A5%88%E9%A1%98%E7%B9%81%E6%A6%AE%E7%9A%84%E6%A4%8D%E7%89%A9" xr:uid="{3457E120-E35F-4563-8B68-A3374559E4AB}"/>
    <hyperlink ref="G97" r:id="rId112" display="http://wiki2.gamer.com.tw/wiki.php?n=7501%3A%E9%98%BF%E8%8A%99%E7%BE%85%E7%8B%84%E5%BF%92%E7%9A%84%E5%82%B7%E6%84%9F%E4%B9%8B%E8%8A%B1&amp;ss=7501" xr:uid="{0F67EC6E-49DF-457C-9EC2-0DA454E9336E}"/>
    <hyperlink ref="G99" r:id="rId113" display="http://wiki2.gamer.com.tw/wiki.php?n=7501%3A%E5%9C%A8%E5%AF%86%E6%9E%97%E4%B8%AD%E9%BB%98%E9%BB%98%E7%B6%BB%E6%94%BE%E7%9A%84%E8%8A%B1&amp;ss=7501" xr:uid="{791E532D-65D4-4691-84A2-90AF6F25CA3A}"/>
    <hyperlink ref="G101" r:id="rId114" display="http://wiki2.gamer.com.tw/wiki.php?n=7501:%E9%A6%99%E7%9A%84%E5%8E%9F%E6%96%99" xr:uid="{8C8B1EF4-F204-47B7-B0C8-20DC9782E0B4}"/>
    <hyperlink ref="G104" r:id="rId115" xr:uid="{C81D878A-AF2B-4A1E-B5D3-D56FA0F7530F}"/>
    <hyperlink ref="G102" r:id="rId116" display="http://wiki2.gamer.com.tw/wiki.php?n=7501:%E5%8F%AF%E4%BD%9C%E7%82%BA%E4%B8%BB%E9%A3%9F%E7%9A%84%E6%A8%B9%E6%9E%9C" xr:uid="{C295B47A-95C1-4F25-80C7-FEB4D6D117E2}"/>
    <hyperlink ref="G100" r:id="rId117" tooltip="gvdb:GpIzMG2dSw" display="http://gvdb.mydns.jp/r/GpIzMG2dSw" xr:uid="{09AD97B4-ADD7-4235-920C-BD76A815B4EE}"/>
    <hyperlink ref="G105" r:id="rId118" display="图：热带果树的地图(生物7)" xr:uid="{81256605-38E2-4821-99B0-E682B760A58D}"/>
    <hyperlink ref="G103" r:id="rId119" display="https://wiki2.gamer.com.tw/wiki.php?n=7501%3A%E5%9C%92%E8%97%9D%E5%AE%B6%E7%9A%84%E7%85%A9%E6%83%B1&amp;ss=7501" xr:uid="{93361CB3-B40C-4773-A07E-C8EC29DB30D2}"/>
    <hyperlink ref="Q81" r:id="rId120" xr:uid="{DB07BF1A-5A9C-4698-8DF9-A7F81363A639}"/>
    <hyperlink ref="Q82" r:id="rId121" display="http://wiki2.gamer.com.tw/wiki.php?n=7501:%E5%A4%AA%E9%99%BD%E7%A5%9E%E5%83%8F" xr:uid="{5A484E67-B0B5-4BDF-A0D0-D21ED42CA314}"/>
    <hyperlink ref="R82" r:id="rId122" location="級別3" display="http://wiki2.gamer.com.tw/wiki.php?n=7501%3A%E7%94%9F%E7%89%A9%E5%AD%B8%E5%9C%B0%E5%9C%96 - 級別3" xr:uid="{17C36A2D-301C-46C3-B315-D1468A7DA347}"/>
    <hyperlink ref="Q85" r:id="rId123" xr:uid="{1C3DCB70-938F-4F32-89E5-B4D6E2745DF5}"/>
    <hyperlink ref="Q89" r:id="rId124" display="http://wiki2.gamer.com.tw/wiki.php?n=7501%3A%E9%AB%98%E8%B2%B4%E7%9A%84%E8%8A%B1&amp;ss=7501" xr:uid="{9FE4412F-0614-4D86-BF87-1AB074AF3D51}"/>
    <hyperlink ref="Q93" r:id="rId125" display="http://wiki2.gamer.com.tw/wiki.php?n=7501%3A%E7%BE%8E%E9%BA%97%E7%9A%84%E9%BB%83%E8%89%B2%E5%9C%93%E8%8A%B1&amp;ss=7501" xr:uid="{4BD3D460-F1E5-495B-94B0-2416BE61B677}"/>
    <hyperlink ref="Q97" r:id="rId126" display="http://wiki2.gamer.com.tw/wiki.php?n=7501:%E7%8D%BB%E7%B5%A6%E7%BE%8E%E4%B9%8B%E5%A5%B3%E7%A5%9E%E7%9A%84%E5%9F%8E%E5%B8%82" xr:uid="{B1D83448-8419-413A-954E-848EDB287D10}"/>
    <hyperlink ref="Q103" r:id="rId127" display="https://wiki2.gamer.com.tw/wiki.php?n=7501%3A%E8%BE%B2%E5%A4%AB%E7%9A%84%E5%A5%B3%E5%85%92%E7%9A%84%E5%AD%9D%E8%A1%8C&amp;ss=7501" xr:uid="{B8082D54-EE89-4A35-918C-B7E194C1480B}"/>
    <hyperlink ref="G106" r:id="rId128" location="%E9%87%8D%E6%96%B0%E8%AA%BF%E6%9F%A5%E7%8D%8E%E5%8B%B5" xr:uid="{C2E1BA50-6013-4387-B2EC-DCDFECD3E628}"/>
    <hyperlink ref="G109" r:id="rId129" display="http://wiki2.gamer.com.tw/wiki.php?n=7501%3A%E6%A5%B5%E6%A8%82%E9%B3%A5%E8%8A%B1&amp;ss=7501" xr:uid="{4B5A336B-D8E7-4C00-8820-A7A8BE3D23DD}"/>
    <hyperlink ref="G111" r:id="rId130" display="http://wiki2.gamer.com.tw/wiki.php?n=7501:%E8%A3%9D%E9%A3%BE%E9%A0%AD%E9%AB%AE%E7%9A%84%E8%8A%B1" xr:uid="{0AE162FE-462F-4AE5-8C75-6C496BACBC72}"/>
    <hyperlink ref="G114" r:id="rId131" xr:uid="{38A04121-8BAB-49C6-9FA2-7BEEDB886F88}"/>
    <hyperlink ref="G113" r:id="rId132" xr:uid="{19E2B4A6-8C66-4C9E-B477-F6DCFF59BDDA}"/>
    <hyperlink ref="G108" r:id="rId133" location="%E7%94%9F%E7%89%A9%E5%AD%B8%E6%9B%B8%E5%BA%AB" display="圖：小藍花的地圖(生物3)" xr:uid="{B863718D-2466-4A20-8B04-9E14E280A3FB}"/>
    <hyperlink ref="G110" r:id="rId134" location="%E7%94%9F%E7%89%A9%E5%AD%B8%E6%9B%B8%E5%BA%AB" xr:uid="{5D6A3154-AEF4-4159-8D7C-654455397FE7}"/>
    <hyperlink ref="G112" r:id="rId135" display="http://wiki2.gamer.com.tw/wiki.php?n=7501:%E5%A5%B3%E7%A5%9E%E7%B5%B1%E6%B2%BB%E7%9A%84%E7%81%8C%E6%9C%A8" xr:uid="{A502D43A-89A9-4D83-8147-BE09034C7359}"/>
    <hyperlink ref="G107" r:id="rId136" location="%E7%94%9F%E7%89%A9%E5%AD%B8%E6%9B%B8%E5%BA%AB" display="圖：有關巨木的地圖(生物7)" xr:uid="{BC15BAAA-32AD-4F38-8BFC-4B4F838212F7}"/>
    <hyperlink ref="G115" r:id="rId137" xr:uid="{A3442C6E-BCF0-46E4-B504-25FDFA5F3852}"/>
    <hyperlink ref="G116" r:id="rId138" display="http://wiki2.gamer.com.tw/wiki.php?n=7501%3A%E6%82%B2%E6%88%80%E4%B9%8B%E8%8A%B1&amp;ss=7501" xr:uid="{276D239D-8877-4172-8348-59E91BBBD2FA}"/>
    <hyperlink ref="G117" r:id="rId139" location="%E9%87%8D%E6%96%B0%E8%AA%BF%E6%9F%A5%E7%8D%8E%E5%8B%B5" display="圖：製成茶葉的植物的地圖(生物5)" xr:uid="{7A3648CC-709C-4752-BBEA-02B2A93FD073}"/>
    <hyperlink ref="G120" r:id="rId140" location="級別6" display="http://wiki2.gamer.com.tw/wiki.php?n=7501%3A%E7%94%9F%E7%89%A9%E5%AD%B8%E5%9C%B0%E5%9C%96 - 級別6" xr:uid="{264315AD-5E88-45D9-A24C-A73020158D88}"/>
    <hyperlink ref="G122" r:id="rId141" xr:uid="{9729EED7-5621-44F0-9281-239A39B9AED4}"/>
    <hyperlink ref="G121" r:id="rId142" location="%E7%94%9F%E7%89%A9%E5%AD%B8%E6%9B%B8%E5%BA%AB" xr:uid="{A21665A5-655A-4163-BB0E-BFBAA549E769}"/>
    <hyperlink ref="G119" r:id="rId143" location="%E7%94%9F%E7%89%A9%E5%AD%B8%E6%9B%B8%E5%BA%AB" display="圖：小藍花的地圖(生物3)" xr:uid="{673D4E4B-9496-4B5F-969A-E41E412EE4C5}"/>
    <hyperlink ref="G118" r:id="rId144" location="%E7%94%9F%E7%89%A9%E5%AD%B8%E6%9B%B8%E5%BA%AB" xr:uid="{CC984AF5-B241-4B02-B89C-07008B1411B3}"/>
    <hyperlink ref="G123" r:id="rId145" location="%E9%87%8D%E6%96%B0%E8%AA%BF%E6%9F%A5%E7%8D%8E%E5%8B%B5" display="楚楚可憐的花的地圖" xr:uid="{5DA39F9A-B8D2-4D62-8046-E35954BF0388}"/>
    <hyperlink ref="G124" r:id="rId146" location="級別6" display="http://wiki2.gamer.com.tw/wiki.php?n=7501%3A%E7%94%9F%E7%89%A9%E5%AD%B8%E5%9C%B0%E5%9C%96 - 級別6" xr:uid="{0B6A3E79-9F88-4EAC-A032-C18FE620456E}"/>
    <hyperlink ref="G129" r:id="rId147" location="級別6" display="http://wiki2.gamer.com.tw/wiki.php?n=7501%3A%E7%94%9F%E7%89%A9%E5%AD%B8%E5%9C%B0%E5%9C%96 - 級別6" xr:uid="{104F5A2B-F9A4-4A0E-AB63-F1B8C1AACCD6}"/>
    <hyperlink ref="G128" r:id="rId148" location="級別6" display="http://wiki2.gamer.com.tw/wiki.php?n=7501%3A%E7%94%9F%E7%89%A9%E5%AD%B8%E5%9C%B0%E5%9C%96 - 級別6" xr:uid="{C98E544F-F770-4E15-B3AE-505DC38C145A}"/>
    <hyperlink ref="G126" r:id="rId149" location="%E7%94%9F%E7%89%A9%E5%AD%B8%E6%9B%B8%E5%BA%AB" xr:uid="{4E51F2BC-F4DD-4730-BDF7-F195FF46D6A5}"/>
    <hyperlink ref="G125" r:id="rId150" location="%E7%94%9F%E7%89%A9%E5%AD%B8%E6%9B%B8%E5%BA%AB" display="圖：小藍花的地圖(生物3)" xr:uid="{A02A5407-FCE9-4149-AECE-12BFC33FC822}"/>
    <hyperlink ref="G127" r:id="rId151" location="%E7%94%9F%E7%89%A9%E5%AD%B8%E6%9B%B8%E5%BA%AB" xr:uid="{FDEC3927-6CBF-4A38-AAE1-542B8C6E574F}"/>
    <hyperlink ref="Q111" r:id="rId152" display="http://wiki2.gamer.com.tw/wiki.php?n=7501:%E6%9C%AA%E7%99%BC%E7%8F%BE%E7%9A%84%E5%B0%8F%E5%B3%B6" xr:uid="{FA0EBE58-304A-4BDC-BC78-AE3EBE74710D}"/>
    <hyperlink ref="Q110" r:id="rId153" location="%E7%94%9F%E7%89%A9%E5%AD%B8%E6%9B%B8%E5%BA%AB" display="圖：小藍花的地圖(生物3)" xr:uid="{8F10731B-13B0-404B-BBC3-A7EA96AA5121}"/>
    <hyperlink ref="Q112" r:id="rId154" display="http://wiki2.gamer.com.tw/wiki.php?n=7501:%E5%A4%8F%E5%A8%81%E5%A4%B7%E7%9A%84%E5%82%B3%E7%B5%B1%E6%A8%82%E5%99%A8" xr:uid="{074618BB-34C0-4689-A21A-98DB0215BB76}"/>
    <hyperlink ref="Q118" r:id="rId155" location="%E7%94%9F%E7%89%A9%E5%AD%B8%E6%9B%B8%E5%BA%AB" display="圖：樹枝彎曲的樹的地圖(生物4)" xr:uid="{6C621C8C-D89D-4837-B906-D9C2A009BAE0}"/>
    <hyperlink ref="Q116" r:id="rId156" display="http://wiki2.gamer.com.tw/wiki.php?n=7501:%E5%A5%B3%E7%A5%9E%E7%B5%B1%E6%B2%BB%E7%9A%84%E7%81%8C%E6%9C%A8" xr:uid="{039F3BC5-FA2C-4511-832C-B9B6995D2F65}"/>
    <hyperlink ref="Q115" r:id="rId157" xr:uid="{1AAF6BC0-48F9-4D2B-8F2D-3FC49D87B02F}"/>
    <hyperlink ref="Q126" r:id="rId158" xr:uid="{ABD1D23E-0CFE-4A0D-9E0C-7F02C27F4582}"/>
    <hyperlink ref="Q125" r:id="rId159" xr:uid="{84298BD8-9D99-47E1-BFE3-2603342B620E}"/>
    <hyperlink ref="Q127" r:id="rId160" location="%E7%94%9F%E7%89%A9%E5%AD%B8%E6%9B%B8%E5%BA%AB" display="圖：黃色花的地圖(生物3)" xr:uid="{04D94E3F-975F-471C-81AF-00791285FFB6}"/>
    <hyperlink ref="G132" r:id="rId161" location="級別6" display="http://wiki2.gamer.com.tw/wiki.php?n=7501%3A%E7%94%9F%E7%89%A9%E5%AD%B8%E5%9C%B0%E5%9C%96 - 級別6" xr:uid="{5EBAF522-807E-4422-8B78-4FE44BCA53D8}"/>
    <hyperlink ref="G130" r:id="rId162" location="級別4" display="http://wiki2.gamer.com.tw/wiki.php?n=7501%3A%E7%94%9F%E7%89%A9%E5%AD%B8%E5%9C%B0%E5%9C%96 - 級別4" xr:uid="{91D364FA-2B77-48DD-9D9F-3CF5E7A6B8CE}"/>
    <hyperlink ref="G134" r:id="rId163" location="級別6" display="http://wiki2.gamer.com.tw/wiki.php?n=7501%3A%E7%94%9F%E7%89%A9%E5%AD%B8%E5%9C%B0%E5%9C%96 - 級別6" xr:uid="{30B87C81-37B0-49B9-9245-047BE3CF7616}"/>
    <hyperlink ref="G136" r:id="rId164" location="級別5" display="http://wiki2.gamer.com.tw/wiki.php?n=7501%3A%E7%94%9F%E7%89%A9%E5%AD%B8%E5%9C%B0%E5%9C%96 - 級別5" xr:uid="{B88FAE95-F223-41E1-A2B3-B8BFB0B29C7F}"/>
    <hyperlink ref="G135" r:id="rId165" location="級別5" display="http://wiki2.gamer.com.tw/wiki.php?n=7501%3A%E7%94%9F%E7%89%A9%E5%AD%B8%E5%9C%B0%E5%9C%96 - 級別5" xr:uid="{89865C38-C068-4065-AE32-EFDEFE10BCCF}"/>
    <hyperlink ref="G138" r:id="rId166" display="http://wiki2.gamer.com.tw/wiki.php?n=7501%3A%E5%9C%A8%E8%B5%A4%E9%81%93%E4%B8%8A%E9%96%8B%E7%9A%84%E8%8A%B1&amp;ss=7501" xr:uid="{E9E7793C-9028-4DAF-876A-46A7AB549E39}"/>
    <hyperlink ref="G131" r:id="rId167" location="%E7%94%9F%E7%89%A9%E5%AD%B8%E6%9B%B8%E5%BA%AB" xr:uid="{29AE23C1-C7BA-492F-A088-97547926151B}"/>
    <hyperlink ref="G137" r:id="rId168" location="%E7%94%9F%E7%89%A9%E5%AD%B8%E6%9B%B8%E5%BA%AB" xr:uid="{CCA37FAC-9281-4501-A957-B8A0093D24E4}"/>
    <hyperlink ref="G139" r:id="rId169" xr:uid="{272AE784-A380-45C9-9F62-C8C45E147143}"/>
    <hyperlink ref="G133" r:id="rId170" xr:uid="{2BBEDE02-13E1-4BD8-9677-011B3CCEBE36}"/>
    <hyperlink ref="G144" r:id="rId171" location="級別5" display="http://wiki2.gamer.com.tw/wiki.php?n=7501%3A%E7%94%9F%E7%89%A9%E5%AD%B8%E5%9C%B0%E5%9C%96 - 級別5" xr:uid="{26DFC137-D603-4BF7-B524-92442EA2FD48}"/>
    <hyperlink ref="G145" r:id="rId172" location="級別5" display="http://wiki2.gamer.com.tw/wiki.php?n=7501%3A%E7%94%9F%E7%89%A9%E5%AD%B8%E5%9C%B0%E5%9C%96 - 級別5" xr:uid="{A65C9C71-312C-4626-9D41-831CB08CFC5D}"/>
    <hyperlink ref="G143" r:id="rId173" location="級別5" display="http://wiki2.gamer.com.tw/wiki.php?n=7501%3A%E7%94%9F%E7%89%A9%E5%AD%B8%E5%9C%B0%E5%9C%96 - 級別5" xr:uid="{952D38C9-02F2-4825-86F3-98850CDE8B15}"/>
    <hyperlink ref="G142" r:id="rId174" location="級別5" display="http://wiki2.gamer.com.tw/wiki.php?n=7501%3A%E7%94%9F%E7%89%A9%E5%AD%B8%E5%9C%B0%E5%9C%96 - 級別5" xr:uid="{7E0FEF1D-CFEB-4DF5-8AE6-92F1683D88DF}"/>
    <hyperlink ref="G147" r:id="rId175" display="http://wiki2.gamer.com.tw/wiki.php?n=7501%3A%E9%BE%8D%E8%88%8C%E8%98%AD%E9%85%92%E7%9A%84%E5%8E%9F%E6%96%99&amp;ss=7501" xr:uid="{A9140793-D646-47BA-9D5A-B857DD2ADEAB}"/>
    <hyperlink ref="G150" r:id="rId176" display="http://wiki2.gamer.com.tw/wiki.php?n=7501%3A%E9%9D%9E%E6%B4%B2%E5%B7%A8%E6%9C%A8&amp;ss=7501" xr:uid="{7F9A954C-95A9-4766-BA95-6477F6EFE33E}"/>
    <hyperlink ref="G148" r:id="rId177" location="%E7%94%9F%E7%89%A9%E5%AD%B8%E6%9B%B8%E5%BA%AB" xr:uid="{37CD227B-7CDE-4DF6-A931-5257B5E115D4}"/>
    <hyperlink ref="G149" r:id="rId178" location="%E7%94%9F%E7%89%A9%E5%AD%B8%E6%9B%B8%E5%BA%AB" xr:uid="{FF83BB48-C7BB-46C5-B20E-D7CE247FC3E7}"/>
    <hyperlink ref="G154" r:id="rId179" location="級別4" display="http://wiki2.gamer.com.tw/wiki.php?n=7501%3A%E7%94%9F%E7%89%A9%E5%AD%B8%E5%9C%B0%E5%9C%96 - 級別4" xr:uid="{E2B4AED4-F411-4337-AAC6-7C335A0FB4A3}"/>
    <hyperlink ref="G153" r:id="rId180" location="級別4" display="http://wiki2.gamer.com.tw/wiki.php?n=7501%3A%E7%94%9F%E7%89%A9%E5%AD%B8%E5%9C%B0%E5%9C%96 - 級別4" xr:uid="{1A7C4AB2-04BA-4166-A4CA-7DA10CE862E6}"/>
    <hyperlink ref="G156" r:id="rId181" location="%E7%94%9F%E7%89%A9%E5%AD%B8%E6%9B%B8%E5%BA%AB" display="圖：黃色花的地圖(山物3)" xr:uid="{C510D904-0250-492E-B058-9DF4300EB735}"/>
    <hyperlink ref="G152" r:id="rId182" location="%E7%94%9F%E7%89%A9%E5%AD%B8%E6%9B%B8%E5%BA%AB" display="圖：具飾框的花的地圖" xr:uid="{FAE5A30E-1A96-4943-957B-17860D76DE97}"/>
    <hyperlink ref="G155" r:id="rId183" location="%E7%94%9F%E7%89%A9%E5%AD%B8%E6%9B%B8%E5%BA%AB" xr:uid="{89BD239B-92A8-4AFA-A795-0A73C22A39C7}"/>
    <hyperlink ref="G157" r:id="rId184" location="級別4" display="http://wiki2.gamer.com.tw/wiki.php?n=7501%3A%E7%94%9F%E7%89%A9%E5%AD%B8%E5%9C%B0%E5%9C%96 - 級別4" xr:uid="{BD681889-B9E4-4E2A-BAE6-C34B9FDADCF6}"/>
    <hyperlink ref="Q140" r:id="rId185" display="http://wiki2.gamer.com.tw/wiki.php?n=7501%3A%E8%98%87%E9%96%80%E9%81%94%E8%87%98%E6%9D%B1%E5%8D%97%E9%82%8A%E7%9A%84%E5%B3%B6%E5%B6%BC&amp;ss=7501" xr:uid="{E1E1E8A2-B610-40C1-8EFC-F2700F35C3D3}"/>
    <hyperlink ref="Q139" r:id="rId186" display="http://wiki2.gamer.com.tw/wiki.php?n=7501%3A%E5%A4%AA%E9%99%BD%E7%A5%9E%E5%83%8F&amp;ss=7501" xr:uid="{03783FC7-E5B5-4C9F-A70C-F9B2DACAB207}"/>
    <hyperlink ref="Q154" r:id="rId187" display="http://wiki2.gamer.com.tw/wiki.php?n=7501%3A%E6%B2%99%E6%BC%A0%E5%8F%A6%E4%B8%80%E5%81%B4%E7%9A%84%E8%81%96%E5%9C%B0&amp;ss=7501" xr:uid="{5DE087F6-95A3-4ABD-B70E-CA2951F57F96}"/>
    <hyperlink ref="Q155" r:id="rId188" xr:uid="{4F2EA1F2-3372-49E6-86D7-F60835C26BFF}"/>
    <hyperlink ref="G162" r:id="rId189" location="級別4" display="http://wiki2.gamer.com.tw/wiki.php?n=7501%3A%E7%94%9F%E7%89%A9%E5%AD%B8%E5%9C%B0%E5%9C%96 - 級別4" xr:uid="{67278795-DA83-491D-99C2-A6C41BC59ADB}"/>
    <hyperlink ref="G163" r:id="rId190" display="http://wiki2.gamer.com.tw/wiki.php?n=7501%3A%E9%9D%9E%E6%B4%B2%E9%AB%98%E8%B2%B4%E7%9A%84%E8%8A%B1&amp;ss=7501" xr:uid="{60D835DC-6452-4983-94D5-6A5AC157496B}"/>
    <hyperlink ref="G165" r:id="rId191" display="http://wiki2.gamer.com.tw/wiki.php?n=7501%3A%E5%8F%A4%E5%9F%83%E5%8F%8A%E7%9A%84%E9%81%BF%E9%82%AA%E7%89%A9&amp;ss=7501" xr:uid="{54323087-71B0-4F2C-9822-7F0638E8A50F}"/>
    <hyperlink ref="G166" r:id="rId192" location="級別3" display="http://wiki2.gamer.com.tw/wiki.php?n=7501%3A%E7%94%9F%E7%89%A9%E5%AD%B8%E5%9C%B0%E5%9C%96 - 級別3" xr:uid="{1BE42887-98AB-4B0E-AE5C-3400056A69C0}"/>
    <hyperlink ref="G168" r:id="rId193" location="級別3" display="http://wiki2.gamer.com.tw/wiki.php?n=7501%3A%E7%94%9F%E7%89%A9%E5%AD%B8%E5%9C%B0%E5%9C%96 - 級別3" xr:uid="{D0F6951A-19A3-4C51-8276-8138F3D2EA26}"/>
    <hyperlink ref="G167" r:id="rId194" display="http://wiki2.gamer.com.tw/wiki.php?n=7501%3A%E9%AB%98%E8%B2%B4%E7%9A%84%E8%8A%B1&amp;ss=7501" xr:uid="{C293ECAD-EB0B-46E3-B599-BDF799124BCD}"/>
    <hyperlink ref="G169" r:id="rId195" location="級別3" display="http://wiki2.gamer.com.tw/wiki.php?n=7501%3A%E7%94%9F%E7%89%A9%E5%AD%B8%E5%9C%B0%E5%9C%96 - 級別3" xr:uid="{4D97DB31-090D-4BC7-B491-F20C17034615}"/>
    <hyperlink ref="G171" r:id="rId196" location="級別3" display="http://wiki2.gamer.com.tw/wiki.php?n=7501%3A%E7%94%9F%E7%89%A9%E5%AD%B8%E5%9C%B0%E5%9C%96 - 級別3" xr:uid="{6838F707-02AB-420D-8CD7-A064D5B8F546}"/>
    <hyperlink ref="G170" r:id="rId197" location="級別4" display="http://wiki2.gamer.com.tw/wiki.php?n=7501%3A%E7%94%9F%E7%89%A9%E5%AD%B8%E5%9C%B0%E5%9C%96 - 級別4" xr:uid="{BE273658-9995-4DEE-944B-D0AECE05491D}"/>
    <hyperlink ref="G172" r:id="rId198" location="級別4" display="http://wiki2.gamer.com.tw/wiki.php?n=7501%3A%E7%94%9F%E7%89%A9%E5%AD%B8%E5%9C%B0%E5%9C%96 - 級別4" xr:uid="{CF83ADF5-B82D-45C4-B6A8-A8143E6F6CA6}"/>
    <hyperlink ref="G173" r:id="rId199" location="級別2" display="http://wiki2.gamer.com.tw/wiki.php?n=7501%3A%E7%94%9F%E7%89%A9%E5%AD%B8%E5%9C%B0%E5%9C%96 - 級別2" xr:uid="{EAB111CB-69FC-44F3-9560-3536447A5F08}"/>
    <hyperlink ref="G174" r:id="rId200" location="級別3" display="http://wiki2.gamer.com.tw/wiki.php?n=7501%3A%E7%94%9F%E7%89%A9%E5%AD%B8%E5%9C%B0%E5%9C%96 - 級別3" xr:uid="{30D17896-7C4F-408C-932C-121E95C53183}"/>
    <hyperlink ref="G175" r:id="rId201" location="級別2" display="http://wiki2.gamer.com.tw/wiki.php?n=7501%3A%E7%94%9F%E7%89%A9%E5%AD%B8%E5%9C%B0%E5%9C%96 - 級別2" xr:uid="{107A0B48-3F36-478F-A55A-0942DF32BC4C}"/>
    <hyperlink ref="G176" r:id="rId202" location="級別1" display="http://wiki2.gamer.com.tw/wiki.php?n=7501%3A%E7%94%9F%E7%89%A9%E5%AD%B8%E5%9C%B0%E5%9C%96 - 級別1" xr:uid="{3E04F0C9-8D4E-4390-994F-DCE398CB0994}"/>
    <hyperlink ref="G177" r:id="rId203" location="級別1" display="http://wiki2.gamer.com.tw/wiki.php?n=7501%3A%E7%94%9F%E7%89%A9%E5%AD%B8%E5%9C%B0%E5%9C%96 - 級別1" xr:uid="{8C003755-8E25-49C4-86C0-A5582E4B4F5E}"/>
    <hyperlink ref="G178" r:id="rId204" location="級別1" display="http://wiki2.gamer.com.tw/wiki.php?n=7501%3A%E7%94%9F%E7%89%A9%E5%AD%B8%E5%9C%B0%E5%9C%96 - 級別1" xr:uid="{5DEE7333-09E7-4FED-9362-00030F29AF9F}"/>
    <hyperlink ref="G179" r:id="rId205" location="級別1" display="http://wiki2.gamer.com.tw/wiki.php?n=7501%3A%E7%94%9F%E7%89%A9%E5%AD%B8%E5%9C%B0%E5%9C%96 - 級別1" xr:uid="{DDC2EA7C-C9D1-4F71-9E69-A00626F1EC75}"/>
    <hyperlink ref="G180" r:id="rId206" location="級別1" display="http://wiki2.gamer.com.tw/wiki.php?n=7501%3A%E7%94%9F%E7%89%A9%E5%AD%B8%E5%9C%B0%E5%9C%96 - 級別1" xr:uid="{6B8C9B91-585B-4787-8054-4D0F4CB1C3AF}"/>
    <hyperlink ref="G181" r:id="rId207" location="級別1" display="http://wiki2.gamer.com.tw/wiki.php?n=7501%3A%E7%94%9F%E7%89%A9%E5%AD%B8%E5%9C%B0%E5%9C%96 - 級別1" xr:uid="{3F86F04F-52A2-411A-BA26-2824542496C9}"/>
    <hyperlink ref="G182" r:id="rId208" location="級別1" display="http://wiki2.gamer.com.tw/wiki.php?n=7501%3A%E7%94%9F%E7%89%A9%E5%AD%B8%E5%9C%B0%E5%9C%96 - 級別1" xr:uid="{1BC1DC98-D645-4B92-8781-E7EC07696AC8}"/>
    <hyperlink ref="G183" r:id="rId209" location="級別1" display="http://wiki2.gamer.com.tw/wiki.php?n=7501%3A%E7%94%9F%E7%89%A9%E5%AD%B8%E5%9C%B0%E5%9C%96 - 級別1" xr:uid="{1C9259BC-A8E3-4F0E-90F4-4F29D233E69B}"/>
    <hyperlink ref="G159" r:id="rId210" location="%E7%94%9F%E7%89%A9%E5%AD%B8%E5%9C%B0%E5%9C%96" display="植物的生長地圖" xr:uid="{8B0E53F4-0310-4412-8A34-891B1720DBB5}"/>
    <hyperlink ref="G160" r:id="rId211" location="%E7%94%9F%E7%89%A9%E5%AD%B8%E6%9B%B8%E5%BA%AB" xr:uid="{1A46F758-B0CE-47A3-82C7-4A737636401E}"/>
    <hyperlink ref="G161" r:id="rId212" location="%E7%94%9F%E7%89%A9%E5%AD%B8%E6%9B%B8%E5%BA%AB" xr:uid="{ACD119CA-C657-4B42-A7C4-F0094CA4D7B1}"/>
    <hyperlink ref="G158" r:id="rId213" location="%E7%94%9F%E7%89%A9%E5%AD%B8%E6%9B%B8%E5%BA%AB" xr:uid="{3737EF2B-32A1-4BFC-BD3C-5264F23F0F5F}"/>
    <hyperlink ref="Q173" r:id="rId214" display="http://wiki2.gamer.com.tw/wiki.php?n=7501%3A%E8%AA%BF%E6%9F%A5%E6%96%B0%E5%A4%A7%E9%99%B8%E6%9D%B1%E5%B2%B8&amp;ss=7501" xr:uid="{40429C24-04FD-4C7C-9873-B2DDAD85DC1D}"/>
    <hyperlink ref="Q128" r:id="rId215" display="https://wiki2.gamer.com.tw/wiki.php?n=7501%3A%E5%A4%AA%E9%99%BD%E6%98%87%E8%B5%B7%E7%9A%84%E5%9C%B0%E6%96%B9&amp;ss=7501" xr:uid="{5E5DE784-427D-42D2-B56A-973835119122}"/>
    <hyperlink ref="Q142" r:id="rId216" display="https://wiki2.gamer.com.tw/wiki.php?n=7501%3A%E8%98%87%E9%96%80%E9%81%94%E8%87%98%E6%9D%B1%E5%8D%97%E9%82%8A%E7%9A%84%E5%B3%B6%E5%B6%BC&amp;ss=7501" xr:uid="{5CBB9C73-7C78-4C39-AA53-910EDCC7CA2C}"/>
    <hyperlink ref="Q108" r:id="rId217" location="%E7%94%9F%E7%89%A9%E5%AD%B8%E6%9B%B8%E5%BA%AB" display="圖：黃色花的地圖(生物3)" xr:uid="{E1DC4E69-7F21-45C7-AD6C-10F54D6301A7}"/>
    <hyperlink ref="S75" r:id="rId218" display="https://wiki2.gamer.com.tw/wiki.php?n=7501%3A%E4%BE%86%E8%87%AA%E9%A6%99%E6%96%99%E7%BE%A4%E5%B3%B6%E5%9C%B0%E5%8D%80%E7%9A%84%E8%B2%A2%E5%93%81&amp;ss=7501" xr:uid="{D0A0ACDE-EB8E-4F01-BF82-9FA6559525EE}"/>
    <hyperlink ref="Q67" r:id="rId219" display="https://wiki2.gamer.com.tw/wiki.php?n=7501%3A%E5%8F%97%E4%B8%AD%E6%96%B7%E7%9A%84%E5%A7%94%E8%A8%97&amp;ss=7501" xr:uid="{3CFD0377-91E5-4111-BEAA-C3C07384ECD4}"/>
    <hyperlink ref="Q59" r:id="rId220" display="https://wiki2.gamer.com.tw/wiki.php?n=7501:%E7%BE%8E%E9%BA%97%E7%9A%84%E9%BB%83%E8%89%B2%E5%9C%93%E8%8A%B1" xr:uid="{104A9698-FF05-4D7B-B2A5-06D511E59C8F}"/>
    <hyperlink ref="Q52" r:id="rId221" display="https://wiki2.gamer.com.tw/wiki.php?n=7501%3A%E5%84%80%E5%BC%8F%E7%9A%84%E5%9C%B0%E9%BB%9E&amp;ss=7501" xr:uid="{C9789909-A440-4F03-8BCE-865C682C8393}"/>
    <hyperlink ref="R52" r:id="rId222" display="https://wiki2.gamer.com.tw/wiki.php?n=7501:%E6%96%B0%E5%A4%A7%E9%99%B8%E8%A5%BF%E5%B2%B8%E7%9A%84%E5%B7%A8%E5%A4%A7%E5%B1%B1%E8%84%88" xr:uid="{03B0DB72-5F38-4A7C-8120-1C5484BA4241}"/>
    <hyperlink ref="Q47" r:id="rId223" display="https://wiki2.gamer.com.tw/wiki.php?n=7501:%E7%A9%86%E5%9C%96%E8%BF%94%E9%84%89" xr:uid="{0FE5F98B-530A-4C60-826C-579F60CD817E}"/>
    <hyperlink ref="G2" r:id="rId224" display="https://wiki2.gamer.com.tw/wiki.php?n=7501%3A%E4%B8%AD%E6%AF%92%E5%B0%B1%E6%9C%83%E8%BA%AB%E4%BA%A1&amp;ss=7501" xr:uid="{3C581F19-F53E-4B9C-B2B3-621D066E6DC9}"/>
    <hyperlink ref="R2" r:id="rId225" display="https://wiki2.gamer.com.tw/wiki.php?n=7501:%E4%B8%96%E7%95%8C%E7%9A%84%E5%8A%87%E6%AF%92" xr:uid="{51A870E5-C0FF-4D33-B5A2-4DCE2C2ABB9D}"/>
    <hyperlink ref="G3" r:id="rId226" display="https://wiki2.gamer.com.tw/wiki.php?n=7501:%E4%B8%96%E7%95%8C%E7%9A%84%E5%8A%87%E6%AF%92" xr:uid="{009A7ED7-1CD8-4F17-B493-378BC139FFE1}"/>
    <hyperlink ref="Q3" r:id="rId227" display="https://wiki2.gamer.com.tw/wiki.php?n=7501:%E5%B0%8F%E5%BF%83%E5%8A%87%E6%AF%92" xr:uid="{E7F6024E-0216-47C7-9CFB-CF616C45DB9F}"/>
    <hyperlink ref="G4" r:id="rId228" display="https://wiki2.gamer.com.tw/wiki.php?n=7501:%E5%B0%8F%E5%BF%83%E5%8A%87%E6%AF%92" xr:uid="{2F763FC9-8AFC-4687-8EB6-EBC0DB977DDD}"/>
    <hyperlink ref="G9" r:id="rId229" display="https://wiki2.gamer.com.tw/wiki.php?n=7501%3A%E8%97%A5%E6%95%88%E8%B1%90%E5%AF%8C%E7%9A%84%E7%81%8C%E6%9C%A8&amp;ss=7501" xr:uid="{D32FDE70-6E0D-44F9-9D67-27D9E11F3D3A}"/>
    <hyperlink ref="G10" r:id="rId230" display="https://wiki2.gamer.com.tw/wiki.php?n=7501%3A%E8%A9%A6%E9%A9%97%E8%86%BD%E9%87%8F&amp;ss=7501" xr:uid="{93E893E1-7326-43E8-8744-DE07F53E84BA}"/>
    <hyperlink ref="G11" r:id="rId231" display="https://wiki2.gamer.com.tw/wiki.php?n=7501%3A%E4%B8%8D%E6%AD%BB%E7%9A%84%E6%A4%8D%E7%89%A9&amp;ss=7501" xr:uid="{1F9D7E71-B8EB-410F-AFC3-F18A1B3A7CF2}"/>
    <hyperlink ref="Q11" r:id="rId232" display="https://wiki2.gamer.com.tw/wiki.php?n=7501:%E5%82%B3%E8%AA%AA%E4%B8%AD%E7%9A%84%E6%A4%8D%E7%89%A9" xr:uid="{03B4C9C8-DBD0-453A-A7E0-2C29EBDDA214}"/>
    <hyperlink ref="G20" r:id="rId233" display="https://wiki2.gamer.com.tw/wiki.php?n=7501:%E5%82%B3%E8%AA%AA%E4%B8%AD%E7%9A%84%E6%A4%8D%E7%89%A9" xr:uid="{06F8EB90-0FD0-427F-8F72-75E55BB299A9}"/>
    <hyperlink ref="G12" r:id="rId234" display="https://wiki2.gamer.com.tw/wiki.php?n=7501%3A%E7%94%A2%E5%9C%B0%E4%B8%8D%E5%90%8C&amp;ss=7501" xr:uid="{2D346191-8915-40BA-B2F5-65A4385B5094}"/>
    <hyperlink ref="G13" r:id="rId235" display="https://wiki2.gamer.com.tw/wiki.php?n=7501%3A%E6%AF%8D%E8%A6%AA%E7%9A%84%E8%A8%80%E4%B8%8B%E4%B9%8B%E6%84%8F&amp;ss=7501" xr:uid="{34190168-B642-4259-AFE6-CF2ADD7B35E2}"/>
    <hyperlink ref="G14" r:id="rId236" display="https://wiki2.gamer.com.tw/wiki.php?n=7501%3A%E9%81%A0%E9%84%89%E7%9A%84%E6%A8%B9&amp;ss=7501" xr:uid="{04E1712D-0EFB-4242-8C8C-2A934E14B944}"/>
    <hyperlink ref="G21" r:id="rId237" display="https://wiki2.gamer.com.tw/wiki.php?n=7501%3A%E7%B6%A0%E8%89%B2%E7%9A%84%E8%9B%8B&amp;ss=7501" xr:uid="{D677E22F-7648-4084-8874-C7C60CAB366B}"/>
    <hyperlink ref="G29" r:id="rId238" display="https://wiki2.gamer.com.tw/wiki.php?n=7501%3A%E9%9D%9E%E9%B3%A5%E4%B9%8B%E9%B3%A5&amp;ss=7501" xr:uid="{E2E55C4D-56EE-4CC3-B7DE-FD040A168C19}"/>
    <hyperlink ref="G36" r:id="rId239" display="https://wiki2.gamer.com.tw/wiki.php?n=7501%3A%E5%A6%96%E8%B1%94%E7%9A%84%E6%A4%8D%E7%89%A9&amp;ss=7501" xr:uid="{A0583D7A-5C2E-4DE8-912B-85AD332E1BEC}"/>
    <hyperlink ref="G39" r:id="rId240" display="https://wiki2.gamer.com.tw/wiki.php?n=7501%3A%E9%9D%9E%E6%B4%B2%E7%9A%84%E5%AF%84%E7%94%9F%E6%A4%8D%E7%89%A9&amp;ss=7501" xr:uid="{86BB1B0C-28F2-4205-BB1C-BD7F31D25FA0}"/>
    <hyperlink ref="G41" r:id="rId241" display="https://wiki2.gamer.com.tw/wiki.php?n=7501%3A%E9%87%8D%E9%87%8F%E7%9A%84%E5%83%B9%E5%80%BC&amp;ss=7501" xr:uid="{6FEEF664-46FF-43D5-BEF4-4C79D04B6EA6}"/>
    <hyperlink ref="Q41" r:id="rId242" display="https://wiki2.gamer.com.tw/wiki.php?n=7501:%E5%A4%A7%E5%AE%B6%E6%97%8F%E7%9A%84%E5%B9%B8%E7%A6%8F" xr:uid="{5FFD63E1-B55F-4FF8-ADE9-28B23D9366BF}"/>
    <hyperlink ref="G49" r:id="rId243" display="https://wiki2.gamer.com.tw/wiki.php?n=7501%3A%E6%B3%95%E5%BE%8B%E7%9A%84%E5%AE%88%E8%AD%B7%E8%80%85&amp;ss=7501" xr:uid="{02B9ECC2-D2DD-4DC2-9A6A-0E5FCD6A5F7A}"/>
    <hyperlink ref="G84" r:id="rId244" display="https://wiki2.gamer.com.tw/wiki.php?n=7501%3A%E7%94%A2%E7%94%9F%E7%B3%96%E6%BC%BF%E7%9A%84%E6%A8%B9%E6%9C%A8&amp;ss=7501" xr:uid="{C43B1EA6-35C1-4851-9F6E-C41DFEBC9A45}"/>
    <hyperlink ref="G141" r:id="rId245" xr:uid="{EA39F3A6-6B25-43E8-8A17-2041A21D75B1}"/>
    <hyperlink ref="G79" r:id="rId246" display="https://wiki2.gamer.com.tw/wiki.php?n=7501:%E9%82%81%E5%90%91%E5%81%A5%E5%BA%B7%E7%9A%84%E5%A4%A7%E8%88%AA%E6%B5%B7" xr:uid="{6C53716F-DFDC-47D5-9999-6762AF54BEA5}"/>
  </hyperlinks>
  <pageMargins left="0.7" right="0.7" top="0.75" bottom="0.75" header="0.3" footer="0.3"/>
  <tableParts count="1">
    <tablePart r:id="rId24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10">
    <tabColor theme="5" tint="0.39997558519241921"/>
  </sheetPr>
  <dimension ref="A1:S78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66" bestFit="1" customWidth="1"/>
    <col min="2" max="2" width="4" style="99" customWidth="1"/>
    <col min="3" max="3" width="20.75" style="107" bestFit="1" customWidth="1"/>
    <col min="4" max="6" width="4.625" style="99" customWidth="1"/>
    <col min="7" max="7" width="27.75" style="202" bestFit="1" customWidth="1"/>
    <col min="8" max="8" width="6.625" style="99" customWidth="1"/>
    <col min="9" max="9" width="4.625" style="99" customWidth="1"/>
    <col min="10" max="14" width="4.625" style="37" customWidth="1"/>
    <col min="15" max="15" width="27.625" style="230" customWidth="1"/>
    <col min="16" max="16" width="27.625" style="189" customWidth="1"/>
    <col min="17" max="19" width="16.625" style="107" customWidth="1"/>
    <col min="20" max="16384" width="9" style="17"/>
  </cols>
  <sheetData>
    <row r="1" spans="1:19" s="35" customFormat="1" ht="22.5" customHeight="1">
      <c r="A1" s="172" t="s">
        <v>0</v>
      </c>
      <c r="B1" s="173" t="s">
        <v>1</v>
      </c>
      <c r="C1" s="172" t="s">
        <v>1923</v>
      </c>
      <c r="D1" s="173" t="s">
        <v>1604</v>
      </c>
      <c r="E1" s="173" t="s">
        <v>1601</v>
      </c>
      <c r="F1" s="173" t="s">
        <v>1924</v>
      </c>
      <c r="G1" s="172" t="s">
        <v>6</v>
      </c>
      <c r="H1" s="173" t="s">
        <v>7</v>
      </c>
      <c r="I1" s="174" t="s">
        <v>192</v>
      </c>
      <c r="J1" s="9" t="s">
        <v>193</v>
      </c>
      <c r="K1" s="33" t="s">
        <v>9</v>
      </c>
      <c r="L1" s="33" t="s">
        <v>10</v>
      </c>
      <c r="M1" s="33" t="s">
        <v>11</v>
      </c>
      <c r="N1" s="33" t="s">
        <v>12</v>
      </c>
      <c r="O1" s="172" t="s">
        <v>13</v>
      </c>
      <c r="P1" s="172" t="s">
        <v>5234</v>
      </c>
      <c r="Q1" s="172" t="s">
        <v>5235</v>
      </c>
      <c r="R1" s="172" t="s">
        <v>16</v>
      </c>
      <c r="S1" s="172" t="s">
        <v>5236</v>
      </c>
    </row>
    <row r="2" spans="1:19" ht="22.5" customHeight="1">
      <c r="A2" s="293" t="s">
        <v>7282</v>
      </c>
      <c r="B2" s="294" t="s">
        <v>7385</v>
      </c>
      <c r="C2" s="107" t="s">
        <v>7386</v>
      </c>
      <c r="D2" s="294">
        <v>15</v>
      </c>
      <c r="E2" s="294">
        <v>17</v>
      </c>
      <c r="F2" s="294"/>
      <c r="G2" s="212" t="s">
        <v>7388</v>
      </c>
      <c r="H2" s="294">
        <v>1420</v>
      </c>
      <c r="I2" s="294">
        <v>9</v>
      </c>
      <c r="J2" s="13"/>
      <c r="K2" s="13"/>
      <c r="L2" s="13"/>
      <c r="M2" s="13"/>
      <c r="N2" s="13"/>
      <c r="O2" s="230" t="s">
        <v>7379</v>
      </c>
      <c r="P2" s="189" t="s">
        <v>7387</v>
      </c>
      <c r="Q2" s="247"/>
      <c r="R2" s="202"/>
      <c r="S2" s="247"/>
    </row>
    <row r="3" spans="1:19" ht="22.5" customHeight="1">
      <c r="A3" s="313" t="s">
        <v>30</v>
      </c>
      <c r="B3" s="294" t="s">
        <v>19</v>
      </c>
      <c r="C3" s="235" t="s">
        <v>1925</v>
      </c>
      <c r="D3" s="314">
        <v>12</v>
      </c>
      <c r="E3" s="314">
        <v>14</v>
      </c>
      <c r="F3" s="314"/>
      <c r="G3" s="214" t="s">
        <v>1214</v>
      </c>
      <c r="H3" s="314">
        <v>1250</v>
      </c>
      <c r="I3" s="315">
        <v>8</v>
      </c>
      <c r="J3" s="13"/>
      <c r="K3" s="13"/>
      <c r="L3" s="13"/>
      <c r="M3" s="13"/>
      <c r="N3" s="13"/>
      <c r="O3" s="258" t="s">
        <v>5237</v>
      </c>
      <c r="P3" s="233" t="s">
        <v>5238</v>
      </c>
      <c r="Q3" s="214" t="s">
        <v>1771</v>
      </c>
      <c r="R3" s="318"/>
      <c r="S3" s="319" t="s">
        <v>5239</v>
      </c>
    </row>
    <row r="4" spans="1:19" ht="22.5" customHeight="1">
      <c r="A4" s="293" t="s">
        <v>49</v>
      </c>
      <c r="B4" s="294" t="s">
        <v>19</v>
      </c>
      <c r="C4" s="107" t="s">
        <v>1926</v>
      </c>
      <c r="D4" s="294">
        <v>9</v>
      </c>
      <c r="E4" s="294">
        <v>11</v>
      </c>
      <c r="F4" s="294"/>
      <c r="G4" s="214" t="s">
        <v>1927</v>
      </c>
      <c r="H4" s="294">
        <v>1040</v>
      </c>
      <c r="I4" s="316">
        <v>8</v>
      </c>
      <c r="J4" s="13"/>
      <c r="K4" s="13"/>
      <c r="L4" s="13"/>
      <c r="M4" s="13"/>
      <c r="N4" s="13"/>
      <c r="O4" s="230" t="s">
        <v>36</v>
      </c>
      <c r="P4" s="189" t="s">
        <v>1928</v>
      </c>
      <c r="Q4" s="214" t="s">
        <v>1929</v>
      </c>
      <c r="R4" s="202"/>
      <c r="S4" s="202"/>
    </row>
    <row r="5" spans="1:19" ht="22.5" customHeight="1">
      <c r="A5" s="293" t="s">
        <v>35</v>
      </c>
      <c r="B5" s="294" t="s">
        <v>19</v>
      </c>
      <c r="C5" s="107" t="s">
        <v>1930</v>
      </c>
      <c r="D5" s="294">
        <v>9</v>
      </c>
      <c r="E5" s="294">
        <v>11</v>
      </c>
      <c r="F5" s="294"/>
      <c r="G5" s="214" t="s">
        <v>5085</v>
      </c>
      <c r="H5" s="294">
        <v>1030</v>
      </c>
      <c r="I5" s="317">
        <v>8</v>
      </c>
      <c r="J5" s="13"/>
      <c r="K5" s="13"/>
      <c r="L5" s="13"/>
      <c r="M5" s="13"/>
      <c r="N5" s="13"/>
      <c r="O5" s="230" t="s">
        <v>36</v>
      </c>
      <c r="P5" s="189" t="s">
        <v>5240</v>
      </c>
      <c r="Q5" s="202"/>
      <c r="R5" s="202"/>
      <c r="S5" s="202"/>
    </row>
    <row r="6" spans="1:19" ht="22.5" customHeight="1">
      <c r="A6" s="293">
        <v>1</v>
      </c>
      <c r="B6" s="294" t="s">
        <v>19</v>
      </c>
      <c r="C6" s="107" t="s">
        <v>1931</v>
      </c>
      <c r="D6" s="294">
        <v>9</v>
      </c>
      <c r="E6" s="294">
        <v>11</v>
      </c>
      <c r="F6" s="294"/>
      <c r="G6" s="214" t="s">
        <v>1771</v>
      </c>
      <c r="H6" s="294">
        <v>1020</v>
      </c>
      <c r="I6" s="316">
        <v>9</v>
      </c>
      <c r="J6" s="13"/>
      <c r="K6" s="13"/>
      <c r="L6" s="13"/>
      <c r="M6" s="13"/>
      <c r="N6" s="13"/>
      <c r="O6" s="230" t="s">
        <v>5241</v>
      </c>
      <c r="P6" s="189" t="s">
        <v>5242</v>
      </c>
      <c r="Q6" s="214" t="s">
        <v>1932</v>
      </c>
      <c r="R6" s="214" t="s">
        <v>1805</v>
      </c>
      <c r="S6" s="202"/>
    </row>
    <row r="7" spans="1:19" ht="22.5" customHeight="1">
      <c r="A7" s="293" t="s">
        <v>7282</v>
      </c>
      <c r="B7" s="294" t="s">
        <v>7385</v>
      </c>
      <c r="C7" s="107" t="s">
        <v>7392</v>
      </c>
      <c r="D7" s="294">
        <v>11</v>
      </c>
      <c r="E7" s="294">
        <v>13</v>
      </c>
      <c r="F7" s="294"/>
      <c r="G7" s="212" t="s">
        <v>7391</v>
      </c>
      <c r="H7" s="294">
        <v>1020</v>
      </c>
      <c r="I7" s="294">
        <v>8</v>
      </c>
      <c r="J7" s="13"/>
      <c r="K7" s="13"/>
      <c r="L7" s="13"/>
      <c r="M7" s="13"/>
      <c r="N7" s="13"/>
      <c r="O7" s="230" t="s">
        <v>7389</v>
      </c>
      <c r="P7" s="189" t="s">
        <v>7390</v>
      </c>
      <c r="Q7" s="212" t="s">
        <v>7393</v>
      </c>
      <c r="R7" s="202"/>
      <c r="S7" s="202"/>
    </row>
    <row r="8" spans="1:19" ht="22.5" customHeight="1">
      <c r="A8" s="293">
        <v>1</v>
      </c>
      <c r="B8" s="294" t="s">
        <v>19</v>
      </c>
      <c r="C8" s="107" t="s">
        <v>1933</v>
      </c>
      <c r="D8" s="294">
        <v>9</v>
      </c>
      <c r="E8" s="294">
        <v>11</v>
      </c>
      <c r="F8" s="294"/>
      <c r="G8" s="214" t="s">
        <v>1770</v>
      </c>
      <c r="H8" s="294">
        <v>1014</v>
      </c>
      <c r="I8" s="294">
        <v>8</v>
      </c>
      <c r="J8" s="13"/>
      <c r="K8" s="13"/>
      <c r="L8" s="13"/>
      <c r="M8" s="13"/>
      <c r="N8" s="13"/>
      <c r="O8" s="230" t="s">
        <v>5243</v>
      </c>
      <c r="P8" s="189" t="s">
        <v>5244</v>
      </c>
      <c r="Q8" s="214" t="s">
        <v>1934</v>
      </c>
      <c r="R8" s="202"/>
      <c r="S8" s="202"/>
    </row>
    <row r="9" spans="1:19" ht="22.5" customHeight="1">
      <c r="A9" s="293">
        <v>1</v>
      </c>
      <c r="B9" s="294" t="s">
        <v>19</v>
      </c>
      <c r="C9" s="107" t="s">
        <v>5086</v>
      </c>
      <c r="D9" s="294">
        <v>9</v>
      </c>
      <c r="E9" s="294">
        <v>11</v>
      </c>
      <c r="F9" s="294"/>
      <c r="G9" s="214" t="s">
        <v>1934</v>
      </c>
      <c r="H9" s="294">
        <v>1001</v>
      </c>
      <c r="I9" s="316">
        <v>8</v>
      </c>
      <c r="J9" s="13"/>
      <c r="K9" s="13"/>
      <c r="L9" s="13"/>
      <c r="M9" s="13"/>
      <c r="N9" s="13"/>
      <c r="O9" s="230" t="s">
        <v>5245</v>
      </c>
      <c r="P9" s="189" t="s">
        <v>5242</v>
      </c>
      <c r="Q9" s="214" t="s">
        <v>1935</v>
      </c>
      <c r="R9" s="202"/>
      <c r="S9" s="202"/>
    </row>
    <row r="10" spans="1:19" ht="22.5" customHeight="1">
      <c r="A10" s="166" t="s">
        <v>11336</v>
      </c>
      <c r="B10" s="99" t="s">
        <v>11338</v>
      </c>
      <c r="C10" s="202" t="s">
        <v>11347</v>
      </c>
      <c r="D10" s="99">
        <v>10</v>
      </c>
      <c r="E10" s="99">
        <v>12</v>
      </c>
      <c r="F10" s="294"/>
      <c r="G10" s="212" t="s">
        <v>12867</v>
      </c>
      <c r="H10" s="99">
        <v>950</v>
      </c>
      <c r="I10" s="99">
        <v>9</v>
      </c>
      <c r="J10" s="25"/>
      <c r="K10" s="25"/>
      <c r="L10" s="25"/>
      <c r="M10" s="25"/>
      <c r="N10" s="25"/>
      <c r="O10" s="230" t="s">
        <v>11345</v>
      </c>
      <c r="P10" s="189" t="s">
        <v>11346</v>
      </c>
      <c r="Q10" s="202"/>
      <c r="R10" s="202"/>
      <c r="S10" s="202"/>
    </row>
    <row r="11" spans="1:19" ht="22.5" customHeight="1">
      <c r="A11" s="293">
        <v>2</v>
      </c>
      <c r="B11" s="294" t="s">
        <v>19</v>
      </c>
      <c r="C11" s="107" t="s">
        <v>1936</v>
      </c>
      <c r="D11" s="294">
        <v>8</v>
      </c>
      <c r="E11" s="294">
        <v>10</v>
      </c>
      <c r="F11" s="294"/>
      <c r="G11" s="214" t="s">
        <v>1937</v>
      </c>
      <c r="H11" s="294">
        <v>923</v>
      </c>
      <c r="I11" s="294">
        <v>8</v>
      </c>
      <c r="J11" s="13"/>
      <c r="K11" s="13"/>
      <c r="L11" s="13"/>
      <c r="M11" s="13"/>
      <c r="N11" s="13"/>
      <c r="O11" s="230" t="s">
        <v>36</v>
      </c>
      <c r="P11" s="189" t="s">
        <v>5246</v>
      </c>
      <c r="Q11" s="214" t="s">
        <v>1938</v>
      </c>
      <c r="R11" s="214" t="s">
        <v>1939</v>
      </c>
      <c r="S11" s="202"/>
    </row>
    <row r="12" spans="1:19" ht="22.5" customHeight="1">
      <c r="A12" s="293" t="s">
        <v>715</v>
      </c>
      <c r="B12" s="294" t="s">
        <v>19</v>
      </c>
      <c r="C12" s="107" t="s">
        <v>1940</v>
      </c>
      <c r="D12" s="294">
        <v>8</v>
      </c>
      <c r="E12" s="294">
        <v>10</v>
      </c>
      <c r="F12" s="294"/>
      <c r="G12" s="214" t="s">
        <v>1929</v>
      </c>
      <c r="H12" s="294">
        <v>910</v>
      </c>
      <c r="I12" s="316">
        <v>8</v>
      </c>
      <c r="J12" s="13"/>
      <c r="K12" s="13"/>
      <c r="L12" s="13"/>
      <c r="M12" s="13"/>
      <c r="N12" s="13"/>
      <c r="O12" s="230" t="s">
        <v>36</v>
      </c>
      <c r="P12" s="189" t="s">
        <v>5247</v>
      </c>
      <c r="Q12" s="214" t="s">
        <v>1941</v>
      </c>
      <c r="R12" s="202"/>
      <c r="S12" s="202"/>
    </row>
    <row r="13" spans="1:19" ht="22.5" customHeight="1">
      <c r="A13" s="293" t="s">
        <v>82</v>
      </c>
      <c r="B13" s="294" t="s">
        <v>19</v>
      </c>
      <c r="C13" s="107" t="s">
        <v>5087</v>
      </c>
      <c r="D13" s="294">
        <v>8</v>
      </c>
      <c r="E13" s="294">
        <v>10</v>
      </c>
      <c r="F13" s="294"/>
      <c r="G13" s="214" t="s">
        <v>5088</v>
      </c>
      <c r="H13" s="294">
        <v>830</v>
      </c>
      <c r="I13" s="294">
        <v>8</v>
      </c>
      <c r="J13" s="13"/>
      <c r="K13" s="13"/>
      <c r="L13" s="13"/>
      <c r="M13" s="13"/>
      <c r="N13" s="13"/>
      <c r="O13" s="230" t="s">
        <v>5248</v>
      </c>
      <c r="P13" s="189" t="s">
        <v>5249</v>
      </c>
      <c r="Q13" s="214" t="s">
        <v>1942</v>
      </c>
      <c r="R13" s="202"/>
      <c r="S13" s="202"/>
    </row>
    <row r="14" spans="1:19" ht="22.5" customHeight="1">
      <c r="A14" s="293" t="s">
        <v>27</v>
      </c>
      <c r="B14" s="294" t="s">
        <v>19</v>
      </c>
      <c r="C14" s="107" t="s">
        <v>1943</v>
      </c>
      <c r="D14" s="294">
        <v>8</v>
      </c>
      <c r="E14" s="294">
        <v>10</v>
      </c>
      <c r="F14" s="294"/>
      <c r="G14" s="214" t="s">
        <v>1944</v>
      </c>
      <c r="H14" s="294">
        <v>820</v>
      </c>
      <c r="I14" s="316">
        <v>6</v>
      </c>
      <c r="J14" s="13"/>
      <c r="K14" s="13"/>
      <c r="L14" s="13"/>
      <c r="M14" s="13"/>
      <c r="N14" s="13"/>
      <c r="O14" s="230" t="s">
        <v>5250</v>
      </c>
      <c r="P14" s="189" t="s">
        <v>5251</v>
      </c>
      <c r="Q14" s="214" t="s">
        <v>5252</v>
      </c>
      <c r="R14" s="202"/>
      <c r="S14" s="202"/>
    </row>
    <row r="15" spans="1:19" ht="22.5" customHeight="1">
      <c r="A15" s="293" t="s">
        <v>5089</v>
      </c>
      <c r="B15" s="294" t="s">
        <v>5090</v>
      </c>
      <c r="C15" s="107" t="s">
        <v>5091</v>
      </c>
      <c r="D15" s="294">
        <v>8</v>
      </c>
      <c r="E15" s="294">
        <v>10</v>
      </c>
      <c r="F15" s="294"/>
      <c r="G15" s="212" t="s">
        <v>3379</v>
      </c>
      <c r="H15" s="294">
        <v>820</v>
      </c>
      <c r="I15" s="294">
        <v>8</v>
      </c>
      <c r="J15" s="13"/>
      <c r="K15" s="13"/>
      <c r="L15" s="13"/>
      <c r="M15" s="13"/>
      <c r="N15" s="13"/>
      <c r="O15" s="230" t="s">
        <v>5253</v>
      </c>
      <c r="P15" s="189" t="s">
        <v>1613</v>
      </c>
      <c r="Q15" s="214" t="s">
        <v>1993</v>
      </c>
      <c r="R15" s="202"/>
      <c r="S15" s="202"/>
    </row>
    <row r="16" spans="1:19" ht="22.5" customHeight="1">
      <c r="A16" s="293" t="s">
        <v>35</v>
      </c>
      <c r="B16" s="294" t="s">
        <v>56</v>
      </c>
      <c r="C16" s="107" t="s">
        <v>1945</v>
      </c>
      <c r="D16" s="294">
        <v>7</v>
      </c>
      <c r="E16" s="294">
        <v>9</v>
      </c>
      <c r="F16" s="294"/>
      <c r="G16" s="214" t="s">
        <v>5135</v>
      </c>
      <c r="H16" s="294">
        <v>740</v>
      </c>
      <c r="I16" s="294">
        <v>8</v>
      </c>
      <c r="J16" s="13"/>
      <c r="K16" s="13"/>
      <c r="L16" s="13"/>
      <c r="M16" s="13"/>
      <c r="N16" s="13"/>
      <c r="O16" s="230" t="s">
        <v>5156</v>
      </c>
      <c r="P16" s="189" t="s">
        <v>5157</v>
      </c>
      <c r="Q16" s="202"/>
      <c r="R16" s="202"/>
      <c r="S16" s="202"/>
    </row>
    <row r="17" spans="1:19" ht="22.5" customHeight="1">
      <c r="A17" s="166" t="s">
        <v>6222</v>
      </c>
      <c r="B17" s="294" t="s">
        <v>6229</v>
      </c>
      <c r="C17" s="107" t="s">
        <v>6811</v>
      </c>
      <c r="D17" s="294">
        <v>8</v>
      </c>
      <c r="E17" s="294">
        <v>10</v>
      </c>
      <c r="F17" s="294"/>
      <c r="G17" s="212" t="s">
        <v>6228</v>
      </c>
      <c r="H17" s="294">
        <v>740</v>
      </c>
      <c r="I17" s="294">
        <v>8</v>
      </c>
      <c r="J17" s="13"/>
      <c r="K17" s="13"/>
      <c r="L17" s="13"/>
      <c r="M17" s="13"/>
      <c r="N17" s="13"/>
      <c r="O17" s="230" t="s">
        <v>6230</v>
      </c>
      <c r="P17" s="189" t="s">
        <v>6231</v>
      </c>
      <c r="Q17" s="202"/>
      <c r="R17" s="202"/>
      <c r="S17" s="202"/>
    </row>
    <row r="18" spans="1:19" ht="22.5" customHeight="1">
      <c r="A18" s="293">
        <v>1</v>
      </c>
      <c r="B18" s="294" t="s">
        <v>56</v>
      </c>
      <c r="C18" s="107" t="s">
        <v>5136</v>
      </c>
      <c r="D18" s="294">
        <v>7</v>
      </c>
      <c r="E18" s="294">
        <v>9</v>
      </c>
      <c r="F18" s="294"/>
      <c r="G18" s="214" t="s">
        <v>1935</v>
      </c>
      <c r="H18" s="294">
        <v>732</v>
      </c>
      <c r="I18" s="316">
        <v>7</v>
      </c>
      <c r="J18" s="13"/>
      <c r="K18" s="13"/>
      <c r="L18" s="13"/>
      <c r="M18" s="13"/>
      <c r="N18" s="13"/>
      <c r="O18" s="230" t="s">
        <v>5158</v>
      </c>
      <c r="P18" s="189" t="s">
        <v>5159</v>
      </c>
      <c r="Q18" s="214" t="s">
        <v>13105</v>
      </c>
      <c r="R18" s="202"/>
      <c r="S18" s="202"/>
    </row>
    <row r="19" spans="1:19" ht="22.5" customHeight="1">
      <c r="A19" s="293" t="s">
        <v>82</v>
      </c>
      <c r="B19" s="294" t="s">
        <v>56</v>
      </c>
      <c r="C19" s="107" t="s">
        <v>5137</v>
      </c>
      <c r="D19" s="294">
        <v>6</v>
      </c>
      <c r="E19" s="294">
        <v>8</v>
      </c>
      <c r="F19" s="294"/>
      <c r="G19" s="214" t="s">
        <v>1942</v>
      </c>
      <c r="H19" s="294">
        <v>680</v>
      </c>
      <c r="I19" s="294">
        <v>4</v>
      </c>
      <c r="J19" s="13"/>
      <c r="K19" s="13"/>
      <c r="L19" s="13"/>
      <c r="M19" s="13"/>
      <c r="N19" s="13"/>
      <c r="O19" s="230" t="s">
        <v>5160</v>
      </c>
      <c r="P19" s="189" t="s">
        <v>5161</v>
      </c>
      <c r="Q19" s="202"/>
      <c r="R19" s="202"/>
      <c r="S19" s="202"/>
    </row>
    <row r="20" spans="1:19" ht="22.5" customHeight="1">
      <c r="A20" s="293" t="s">
        <v>82</v>
      </c>
      <c r="B20" s="294" t="s">
        <v>56</v>
      </c>
      <c r="C20" s="107" t="s">
        <v>1946</v>
      </c>
      <c r="D20" s="294">
        <v>6</v>
      </c>
      <c r="E20" s="294">
        <v>8</v>
      </c>
      <c r="F20" s="294"/>
      <c r="G20" s="214" t="s">
        <v>5092</v>
      </c>
      <c r="H20" s="294">
        <v>650</v>
      </c>
      <c r="I20" s="316">
        <v>7</v>
      </c>
      <c r="J20" s="13"/>
      <c r="K20" s="13"/>
      <c r="L20" s="13"/>
      <c r="M20" s="13"/>
      <c r="N20" s="13"/>
      <c r="O20" s="230" t="s">
        <v>5156</v>
      </c>
      <c r="P20" s="189" t="s">
        <v>5162</v>
      </c>
      <c r="Q20" s="202"/>
      <c r="R20" s="202"/>
      <c r="S20" s="202"/>
    </row>
    <row r="21" spans="1:19" ht="22.5" customHeight="1">
      <c r="A21" s="293" t="s">
        <v>34</v>
      </c>
      <c r="B21" s="294" t="s">
        <v>56</v>
      </c>
      <c r="C21" s="107" t="s">
        <v>5093</v>
      </c>
      <c r="D21" s="294">
        <v>6</v>
      </c>
      <c r="E21" s="294">
        <v>8</v>
      </c>
      <c r="F21" s="294"/>
      <c r="G21" s="214" t="s">
        <v>5138</v>
      </c>
      <c r="H21" s="294">
        <v>620</v>
      </c>
      <c r="I21" s="294">
        <v>8</v>
      </c>
      <c r="J21" s="13"/>
      <c r="K21" s="13"/>
      <c r="L21" s="13"/>
      <c r="M21" s="13"/>
      <c r="N21" s="13"/>
      <c r="O21" s="230" t="s">
        <v>5163</v>
      </c>
      <c r="P21" s="189" t="s">
        <v>5164</v>
      </c>
      <c r="Q21" s="214" t="s">
        <v>5165</v>
      </c>
      <c r="R21" s="202"/>
      <c r="S21" s="202"/>
    </row>
    <row r="22" spans="1:19" ht="22.5" customHeight="1">
      <c r="A22" s="293" t="s">
        <v>12043</v>
      </c>
      <c r="B22" s="294" t="s">
        <v>12061</v>
      </c>
      <c r="C22" s="203" t="s">
        <v>13291</v>
      </c>
      <c r="D22" s="294">
        <v>6</v>
      </c>
      <c r="E22" s="294">
        <v>8</v>
      </c>
      <c r="F22" s="294"/>
      <c r="G22" s="102" t="s">
        <v>13292</v>
      </c>
      <c r="H22" s="294">
        <v>600</v>
      </c>
      <c r="I22" s="294">
        <v>6</v>
      </c>
      <c r="J22" s="12"/>
      <c r="K22" s="24"/>
      <c r="L22" s="15"/>
      <c r="M22" s="15"/>
      <c r="N22" s="15"/>
      <c r="O22" s="230" t="s">
        <v>12085</v>
      </c>
      <c r="P22" s="189" t="s">
        <v>3983</v>
      </c>
      <c r="Q22" s="202"/>
      <c r="R22" s="202"/>
      <c r="S22" s="202"/>
    </row>
    <row r="23" spans="1:19" ht="22.5" customHeight="1">
      <c r="A23" s="293" t="s">
        <v>30</v>
      </c>
      <c r="B23" s="294" t="s">
        <v>5139</v>
      </c>
      <c r="C23" s="107" t="s">
        <v>5140</v>
      </c>
      <c r="D23" s="294">
        <v>5</v>
      </c>
      <c r="E23" s="294">
        <v>7</v>
      </c>
      <c r="F23" s="294"/>
      <c r="G23" s="214" t="s">
        <v>5141</v>
      </c>
      <c r="H23" s="294">
        <v>510</v>
      </c>
      <c r="I23" s="316">
        <v>5</v>
      </c>
      <c r="J23" s="13"/>
      <c r="K23" s="13"/>
      <c r="L23" s="13"/>
      <c r="M23" s="13"/>
      <c r="N23" s="13"/>
      <c r="O23" s="230" t="s">
        <v>36</v>
      </c>
      <c r="P23" s="189" t="s">
        <v>5196</v>
      </c>
      <c r="Q23" s="212"/>
      <c r="R23" s="202"/>
      <c r="S23" s="202"/>
    </row>
    <row r="24" spans="1:19" ht="22.5" customHeight="1">
      <c r="A24" s="293" t="s">
        <v>12043</v>
      </c>
      <c r="B24" s="294" t="s">
        <v>12061</v>
      </c>
      <c r="C24" s="203" t="s">
        <v>13306</v>
      </c>
      <c r="D24" s="294">
        <v>5</v>
      </c>
      <c r="E24" s="294">
        <v>7</v>
      </c>
      <c r="F24" s="294"/>
      <c r="G24" s="102" t="s">
        <v>13293</v>
      </c>
      <c r="H24" s="294">
        <v>500</v>
      </c>
      <c r="I24" s="294">
        <v>6</v>
      </c>
      <c r="J24" s="12"/>
      <c r="K24" s="24"/>
      <c r="L24" s="15"/>
      <c r="M24" s="15"/>
      <c r="N24" s="15"/>
      <c r="O24" s="230" t="s">
        <v>12074</v>
      </c>
      <c r="P24" s="189" t="s">
        <v>12073</v>
      </c>
      <c r="Q24" s="202"/>
      <c r="R24" s="202"/>
      <c r="S24" s="202"/>
    </row>
    <row r="25" spans="1:19" ht="22.5" customHeight="1">
      <c r="A25" s="293" t="s">
        <v>82</v>
      </c>
      <c r="B25" s="294" t="s">
        <v>5142</v>
      </c>
      <c r="C25" s="107" t="s">
        <v>5143</v>
      </c>
      <c r="D25" s="294">
        <v>5</v>
      </c>
      <c r="E25" s="294">
        <v>7</v>
      </c>
      <c r="F25" s="294"/>
      <c r="G25" s="214" t="s">
        <v>5144</v>
      </c>
      <c r="H25" s="294">
        <v>490</v>
      </c>
      <c r="I25" s="294">
        <v>6</v>
      </c>
      <c r="J25" s="13"/>
      <c r="K25" s="13"/>
      <c r="L25" s="13"/>
      <c r="M25" s="13"/>
      <c r="N25" s="13"/>
      <c r="O25" s="230" t="s">
        <v>5197</v>
      </c>
      <c r="P25" s="189" t="s">
        <v>5198</v>
      </c>
      <c r="Q25" s="202"/>
      <c r="R25" s="202"/>
      <c r="S25" s="202"/>
    </row>
    <row r="26" spans="1:19" ht="22.5" customHeight="1">
      <c r="A26" s="293">
        <v>1</v>
      </c>
      <c r="B26" s="294" t="s">
        <v>79</v>
      </c>
      <c r="C26" s="107" t="s">
        <v>1947</v>
      </c>
      <c r="D26" s="294">
        <v>5</v>
      </c>
      <c r="E26" s="294">
        <v>7</v>
      </c>
      <c r="F26" s="294"/>
      <c r="G26" s="214" t="s">
        <v>1932</v>
      </c>
      <c r="H26" s="294">
        <v>484</v>
      </c>
      <c r="I26" s="316">
        <v>6</v>
      </c>
      <c r="J26" s="13"/>
      <c r="K26" s="13"/>
      <c r="L26" s="13"/>
      <c r="M26" s="13"/>
      <c r="N26" s="13"/>
      <c r="O26" s="230" t="s">
        <v>5158</v>
      </c>
      <c r="P26" s="189" t="s">
        <v>5199</v>
      </c>
      <c r="Q26" s="202"/>
      <c r="R26" s="202"/>
      <c r="S26" s="202"/>
    </row>
    <row r="27" spans="1:19" ht="22.5" customHeight="1">
      <c r="A27" s="293" t="s">
        <v>32</v>
      </c>
      <c r="B27" s="294" t="s">
        <v>79</v>
      </c>
      <c r="C27" s="107" t="s">
        <v>5094</v>
      </c>
      <c r="D27" s="294">
        <v>5</v>
      </c>
      <c r="E27" s="294">
        <v>7</v>
      </c>
      <c r="F27" s="294"/>
      <c r="G27" s="214" t="s">
        <v>5095</v>
      </c>
      <c r="H27" s="294">
        <v>480</v>
      </c>
      <c r="I27" s="294">
        <v>4</v>
      </c>
      <c r="J27" s="13"/>
      <c r="K27" s="13"/>
      <c r="L27" s="13"/>
      <c r="M27" s="13"/>
      <c r="N27" s="13"/>
      <c r="O27" s="230" t="s">
        <v>5200</v>
      </c>
      <c r="P27" s="189" t="s">
        <v>5201</v>
      </c>
      <c r="Q27" s="214" t="s">
        <v>1771</v>
      </c>
      <c r="R27" s="202"/>
      <c r="S27" s="202"/>
    </row>
    <row r="28" spans="1:19" ht="22.5" customHeight="1">
      <c r="A28" s="293" t="s">
        <v>27</v>
      </c>
      <c r="B28" s="294" t="s">
        <v>79</v>
      </c>
      <c r="C28" s="107" t="s">
        <v>1948</v>
      </c>
      <c r="D28" s="294">
        <v>5</v>
      </c>
      <c r="E28" s="294">
        <v>7</v>
      </c>
      <c r="F28" s="294"/>
      <c r="G28" s="214" t="s">
        <v>1949</v>
      </c>
      <c r="H28" s="294">
        <v>480</v>
      </c>
      <c r="I28" s="316">
        <v>5</v>
      </c>
      <c r="J28" s="13"/>
      <c r="K28" s="13"/>
      <c r="L28" s="13"/>
      <c r="M28" s="13"/>
      <c r="N28" s="13"/>
      <c r="O28" s="230" t="s">
        <v>36</v>
      </c>
      <c r="P28" s="189" t="s">
        <v>5202</v>
      </c>
      <c r="Q28" s="202"/>
      <c r="R28" s="202"/>
      <c r="S28" s="202"/>
    </row>
    <row r="29" spans="1:19" ht="22.5" customHeight="1">
      <c r="A29" s="293" t="s">
        <v>12043</v>
      </c>
      <c r="B29" s="294" t="s">
        <v>12061</v>
      </c>
      <c r="C29" s="107" t="s">
        <v>12062</v>
      </c>
      <c r="D29" s="294">
        <v>5</v>
      </c>
      <c r="E29" s="294">
        <v>7</v>
      </c>
      <c r="F29" s="294"/>
      <c r="G29" s="102" t="s">
        <v>13294</v>
      </c>
      <c r="H29" s="294">
        <v>480</v>
      </c>
      <c r="I29" s="294">
        <v>6</v>
      </c>
      <c r="J29" s="12"/>
      <c r="K29" s="24"/>
      <c r="L29" s="15"/>
      <c r="M29" s="15"/>
      <c r="N29" s="15"/>
      <c r="O29" s="230" t="s">
        <v>12057</v>
      </c>
      <c r="P29" s="189" t="s">
        <v>12060</v>
      </c>
      <c r="Q29" s="202"/>
      <c r="R29" s="202"/>
      <c r="S29" s="202"/>
    </row>
    <row r="30" spans="1:19" ht="22.5" customHeight="1">
      <c r="A30" s="293"/>
      <c r="B30" s="294" t="s">
        <v>79</v>
      </c>
      <c r="C30" s="107" t="s">
        <v>1950</v>
      </c>
      <c r="D30" s="294">
        <v>5</v>
      </c>
      <c r="E30" s="294">
        <v>7</v>
      </c>
      <c r="F30" s="294"/>
      <c r="G30" s="214" t="s">
        <v>1951</v>
      </c>
      <c r="H30" s="294">
        <v>473</v>
      </c>
      <c r="I30" s="294">
        <v>4</v>
      </c>
      <c r="J30" s="13"/>
      <c r="K30" s="13"/>
      <c r="L30" s="13"/>
      <c r="M30" s="13"/>
      <c r="N30" s="13"/>
      <c r="O30" s="230" t="s">
        <v>5203</v>
      </c>
      <c r="P30" s="189" t="s">
        <v>5204</v>
      </c>
      <c r="Q30" s="202"/>
      <c r="R30" s="202"/>
      <c r="S30" s="292"/>
    </row>
    <row r="31" spans="1:19" ht="22.5" customHeight="1">
      <c r="A31" s="293" t="s">
        <v>34</v>
      </c>
      <c r="B31" s="294" t="s">
        <v>79</v>
      </c>
      <c r="C31" s="107" t="s">
        <v>5096</v>
      </c>
      <c r="D31" s="294">
        <v>4</v>
      </c>
      <c r="E31" s="294">
        <v>6</v>
      </c>
      <c r="F31" s="294"/>
      <c r="G31" s="214" t="s">
        <v>5097</v>
      </c>
      <c r="H31" s="294">
        <v>460</v>
      </c>
      <c r="I31" s="316">
        <v>7</v>
      </c>
      <c r="J31" s="13"/>
      <c r="K31" s="13"/>
      <c r="L31" s="13"/>
      <c r="M31" s="13"/>
      <c r="N31" s="13"/>
      <c r="O31" s="230" t="s">
        <v>5156</v>
      </c>
      <c r="P31" s="189" t="s">
        <v>5205</v>
      </c>
      <c r="Q31" s="214" t="s">
        <v>1952</v>
      </c>
      <c r="R31" s="212" t="s">
        <v>1668</v>
      </c>
      <c r="S31" s="202"/>
    </row>
    <row r="32" spans="1:19" ht="22.5" customHeight="1">
      <c r="A32" s="293">
        <v>2</v>
      </c>
      <c r="B32" s="294" t="s">
        <v>79</v>
      </c>
      <c r="C32" s="107" t="s">
        <v>1953</v>
      </c>
      <c r="D32" s="294">
        <v>5</v>
      </c>
      <c r="E32" s="294">
        <v>7</v>
      </c>
      <c r="F32" s="294"/>
      <c r="G32" s="214" t="s">
        <v>1939</v>
      </c>
      <c r="H32" s="294">
        <v>451</v>
      </c>
      <c r="I32" s="294">
        <v>6</v>
      </c>
      <c r="J32" s="13"/>
      <c r="K32" s="13"/>
      <c r="L32" s="13"/>
      <c r="M32" s="13"/>
      <c r="N32" s="13"/>
      <c r="O32" s="230" t="s">
        <v>36</v>
      </c>
      <c r="P32" s="189" t="s">
        <v>5206</v>
      </c>
      <c r="Q32" s="214" t="s">
        <v>1954</v>
      </c>
      <c r="R32" s="214" t="s">
        <v>13106</v>
      </c>
      <c r="S32" s="202"/>
    </row>
    <row r="33" spans="1:19" ht="22.5" customHeight="1">
      <c r="A33" s="293">
        <v>2</v>
      </c>
      <c r="B33" s="294" t="s">
        <v>79</v>
      </c>
      <c r="C33" s="107" t="s">
        <v>1955</v>
      </c>
      <c r="D33" s="294">
        <v>5</v>
      </c>
      <c r="E33" s="294">
        <v>7</v>
      </c>
      <c r="F33" s="294"/>
      <c r="G33" s="214" t="s">
        <v>1938</v>
      </c>
      <c r="H33" s="294">
        <v>451</v>
      </c>
      <c r="I33" s="316">
        <v>6</v>
      </c>
      <c r="J33" s="13"/>
      <c r="K33" s="13"/>
      <c r="L33" s="13"/>
      <c r="M33" s="13"/>
      <c r="N33" s="13"/>
      <c r="O33" s="230" t="s">
        <v>36</v>
      </c>
      <c r="P33" s="189" t="s">
        <v>5206</v>
      </c>
      <c r="Q33" s="214" t="s">
        <v>1954</v>
      </c>
      <c r="R33" s="214" t="s">
        <v>13107</v>
      </c>
      <c r="S33" s="202"/>
    </row>
    <row r="34" spans="1:19" ht="22.5" customHeight="1">
      <c r="A34" s="166" t="s">
        <v>13213</v>
      </c>
      <c r="B34" s="99" t="s">
        <v>13230</v>
      </c>
      <c r="C34" s="107" t="s">
        <v>13233</v>
      </c>
      <c r="D34" s="99">
        <v>3</v>
      </c>
      <c r="E34" s="99">
        <v>5</v>
      </c>
      <c r="F34" s="404"/>
      <c r="G34" s="222" t="s">
        <v>13234</v>
      </c>
      <c r="H34" s="99">
        <v>440</v>
      </c>
      <c r="I34" s="99">
        <v>4</v>
      </c>
      <c r="J34" s="25"/>
      <c r="K34" s="25"/>
      <c r="L34" s="25"/>
      <c r="M34" s="25"/>
      <c r="N34" s="25"/>
      <c r="O34" s="282" t="s">
        <v>13231</v>
      </c>
      <c r="P34" s="283" t="s">
        <v>13232</v>
      </c>
      <c r="Q34" s="248"/>
      <c r="R34" s="248"/>
      <c r="S34" s="248"/>
    </row>
    <row r="35" spans="1:19" ht="22.5" customHeight="1">
      <c r="A35" s="293" t="s">
        <v>27</v>
      </c>
      <c r="B35" s="294" t="s">
        <v>85</v>
      </c>
      <c r="C35" s="107" t="s">
        <v>1956</v>
      </c>
      <c r="D35" s="294">
        <v>4</v>
      </c>
      <c r="E35" s="294">
        <v>6</v>
      </c>
      <c r="F35" s="294"/>
      <c r="G35" s="214" t="s">
        <v>1957</v>
      </c>
      <c r="H35" s="294">
        <v>350</v>
      </c>
      <c r="I35" s="294">
        <v>5</v>
      </c>
      <c r="J35" s="13"/>
      <c r="K35" s="13"/>
      <c r="L35" s="13"/>
      <c r="M35" s="13"/>
      <c r="N35" s="13"/>
      <c r="O35" s="230" t="s">
        <v>5207</v>
      </c>
      <c r="P35" s="189" t="s">
        <v>5206</v>
      </c>
      <c r="Q35" s="202"/>
      <c r="R35" s="202"/>
      <c r="S35" s="202"/>
    </row>
    <row r="36" spans="1:19" ht="22.5" customHeight="1">
      <c r="A36" s="166" t="s">
        <v>218</v>
      </c>
      <c r="B36" s="99" t="s">
        <v>5098</v>
      </c>
      <c r="C36" s="107" t="s">
        <v>1958</v>
      </c>
      <c r="D36" s="294">
        <v>6</v>
      </c>
      <c r="E36" s="294">
        <v>6</v>
      </c>
      <c r="F36" s="294"/>
      <c r="G36" s="212" t="s">
        <v>5099</v>
      </c>
      <c r="H36" s="294">
        <v>340</v>
      </c>
      <c r="I36" s="316">
        <v>3</v>
      </c>
      <c r="J36" s="13"/>
      <c r="K36" s="13"/>
      <c r="L36" s="13"/>
      <c r="M36" s="13"/>
      <c r="N36" s="13"/>
      <c r="O36" s="230" t="s">
        <v>5208</v>
      </c>
      <c r="P36" s="189" t="s">
        <v>5209</v>
      </c>
      <c r="Q36" s="240"/>
      <c r="R36" s="240"/>
      <c r="S36" s="240"/>
    </row>
    <row r="37" spans="1:19" ht="22.5" customHeight="1">
      <c r="A37" s="293"/>
      <c r="B37" s="294" t="s">
        <v>85</v>
      </c>
      <c r="C37" s="107" t="s">
        <v>1959</v>
      </c>
      <c r="D37" s="294">
        <v>4</v>
      </c>
      <c r="E37" s="294">
        <v>6</v>
      </c>
      <c r="F37" s="294"/>
      <c r="G37" s="214" t="s">
        <v>1941</v>
      </c>
      <c r="H37" s="294">
        <v>340</v>
      </c>
      <c r="I37" s="316">
        <v>4</v>
      </c>
      <c r="J37" s="13"/>
      <c r="K37" s="13"/>
      <c r="L37" s="13"/>
      <c r="M37" s="13"/>
      <c r="N37" s="13"/>
      <c r="O37" s="230" t="s">
        <v>5160</v>
      </c>
      <c r="P37" s="189" t="s">
        <v>5210</v>
      </c>
      <c r="Q37" s="202"/>
      <c r="R37" s="202"/>
      <c r="S37" s="202"/>
    </row>
    <row r="38" spans="1:19" ht="22.5" customHeight="1">
      <c r="A38" s="293" t="s">
        <v>35</v>
      </c>
      <c r="B38" s="294" t="s">
        <v>85</v>
      </c>
      <c r="C38" s="107" t="s">
        <v>1960</v>
      </c>
      <c r="D38" s="294">
        <v>9</v>
      </c>
      <c r="E38" s="294">
        <v>9</v>
      </c>
      <c r="F38" s="294"/>
      <c r="G38" s="214" t="s">
        <v>5100</v>
      </c>
      <c r="H38" s="294">
        <v>340</v>
      </c>
      <c r="I38" s="294">
        <v>5</v>
      </c>
      <c r="J38" s="13"/>
      <c r="K38" s="13"/>
      <c r="L38" s="13"/>
      <c r="M38" s="13"/>
      <c r="N38" s="13"/>
      <c r="O38" s="230" t="s">
        <v>5211</v>
      </c>
      <c r="P38" s="189" t="s">
        <v>5212</v>
      </c>
      <c r="Q38" s="202"/>
      <c r="R38" s="202"/>
      <c r="S38" s="202"/>
    </row>
    <row r="39" spans="1:19" ht="22.5" customHeight="1">
      <c r="A39" s="293" t="s">
        <v>34</v>
      </c>
      <c r="B39" s="294" t="s">
        <v>85</v>
      </c>
      <c r="C39" s="107" t="s">
        <v>1961</v>
      </c>
      <c r="D39" s="294">
        <v>3</v>
      </c>
      <c r="E39" s="294">
        <v>5</v>
      </c>
      <c r="F39" s="294"/>
      <c r="G39" s="214" t="s">
        <v>5101</v>
      </c>
      <c r="H39" s="294">
        <v>340</v>
      </c>
      <c r="I39" s="316">
        <v>6</v>
      </c>
      <c r="J39" s="13"/>
      <c r="K39" s="13"/>
      <c r="L39" s="13"/>
      <c r="M39" s="13"/>
      <c r="N39" s="13"/>
      <c r="O39" s="230" t="s">
        <v>5163</v>
      </c>
      <c r="P39" s="189" t="s">
        <v>5164</v>
      </c>
      <c r="Q39" s="212"/>
      <c r="R39" s="202"/>
      <c r="S39" s="202"/>
    </row>
    <row r="40" spans="1:19" ht="22.5" customHeight="1">
      <c r="A40" s="293" t="s">
        <v>34</v>
      </c>
      <c r="B40" s="294" t="s">
        <v>5103</v>
      </c>
      <c r="C40" s="107" t="s">
        <v>5145</v>
      </c>
      <c r="D40" s="294">
        <v>3</v>
      </c>
      <c r="E40" s="294">
        <v>5</v>
      </c>
      <c r="F40" s="294"/>
      <c r="G40" s="214" t="s">
        <v>5146</v>
      </c>
      <c r="H40" s="294">
        <v>330</v>
      </c>
      <c r="I40" s="294">
        <v>7</v>
      </c>
      <c r="J40" s="13"/>
      <c r="K40" s="13"/>
      <c r="L40" s="13"/>
      <c r="M40" s="13"/>
      <c r="N40" s="13"/>
      <c r="O40" s="230" t="s">
        <v>5156</v>
      </c>
      <c r="P40" s="189" t="s">
        <v>5213</v>
      </c>
      <c r="Q40" s="202"/>
      <c r="R40" s="202"/>
      <c r="S40" s="202"/>
    </row>
    <row r="41" spans="1:19" ht="22.5" customHeight="1">
      <c r="A41" s="293" t="s">
        <v>30</v>
      </c>
      <c r="B41" s="294" t="s">
        <v>5103</v>
      </c>
      <c r="C41" s="107" t="s">
        <v>5147</v>
      </c>
      <c r="D41" s="294">
        <v>3</v>
      </c>
      <c r="E41" s="294">
        <v>5</v>
      </c>
      <c r="F41" s="294"/>
      <c r="G41" s="214" t="s">
        <v>5148</v>
      </c>
      <c r="H41" s="294">
        <v>310</v>
      </c>
      <c r="I41" s="316">
        <v>8</v>
      </c>
      <c r="J41" s="13"/>
      <c r="K41" s="13"/>
      <c r="L41" s="13"/>
      <c r="M41" s="13"/>
      <c r="N41" s="13"/>
      <c r="O41" s="230" t="s">
        <v>5163</v>
      </c>
      <c r="P41" s="189" t="s">
        <v>5196</v>
      </c>
      <c r="Q41" s="202"/>
      <c r="R41" s="202"/>
      <c r="S41" s="202"/>
    </row>
    <row r="42" spans="1:19" ht="22.5" customHeight="1">
      <c r="A42" s="293" t="s">
        <v>69</v>
      </c>
      <c r="B42" s="294" t="s">
        <v>5103</v>
      </c>
      <c r="C42" s="107" t="s">
        <v>5149</v>
      </c>
      <c r="D42" s="294">
        <v>3</v>
      </c>
      <c r="E42" s="294">
        <v>5</v>
      </c>
      <c r="F42" s="294"/>
      <c r="G42" s="214" t="s">
        <v>5150</v>
      </c>
      <c r="H42" s="294">
        <v>300</v>
      </c>
      <c r="I42" s="294">
        <v>5</v>
      </c>
      <c r="J42" s="13"/>
      <c r="K42" s="13"/>
      <c r="L42" s="13"/>
      <c r="M42" s="13"/>
      <c r="N42" s="13"/>
      <c r="O42" s="230" t="s">
        <v>5163</v>
      </c>
      <c r="P42" s="189" t="s">
        <v>5214</v>
      </c>
      <c r="Q42" s="202"/>
      <c r="R42" s="202"/>
      <c r="S42" s="202"/>
    </row>
    <row r="43" spans="1:19" ht="22.5" customHeight="1">
      <c r="A43" s="293" t="s">
        <v>27</v>
      </c>
      <c r="B43" s="294" t="s">
        <v>85</v>
      </c>
      <c r="C43" s="107" t="s">
        <v>1962</v>
      </c>
      <c r="D43" s="294">
        <v>3</v>
      </c>
      <c r="E43" s="294">
        <v>5</v>
      </c>
      <c r="F43" s="294"/>
      <c r="G43" s="214" t="s">
        <v>1963</v>
      </c>
      <c r="H43" s="294">
        <v>290</v>
      </c>
      <c r="I43" s="316">
        <v>5</v>
      </c>
      <c r="J43" s="13"/>
      <c r="K43" s="13"/>
      <c r="L43" s="13"/>
      <c r="M43" s="13"/>
      <c r="N43" s="13"/>
      <c r="O43" s="230" t="s">
        <v>36</v>
      </c>
      <c r="P43" s="189" t="s">
        <v>5202</v>
      </c>
      <c r="Q43" s="202"/>
      <c r="R43" s="202"/>
      <c r="S43" s="202"/>
    </row>
    <row r="44" spans="1:19" ht="22.5" customHeight="1">
      <c r="A44" s="293" t="s">
        <v>5109</v>
      </c>
      <c r="B44" s="294" t="s">
        <v>5110</v>
      </c>
      <c r="C44" s="107" t="s">
        <v>5151</v>
      </c>
      <c r="D44" s="294">
        <v>1</v>
      </c>
      <c r="E44" s="294">
        <v>3</v>
      </c>
      <c r="F44" s="294">
        <v>1</v>
      </c>
      <c r="G44" s="212" t="s">
        <v>1964</v>
      </c>
      <c r="H44" s="294">
        <v>280</v>
      </c>
      <c r="I44" s="294">
        <v>2</v>
      </c>
      <c r="J44" s="13"/>
      <c r="K44" s="24"/>
      <c r="L44" s="13"/>
      <c r="M44" s="13"/>
      <c r="N44" s="13"/>
      <c r="O44" s="230" t="s">
        <v>5215</v>
      </c>
      <c r="P44" s="189" t="s">
        <v>5216</v>
      </c>
      <c r="Q44" s="202"/>
      <c r="R44" s="202"/>
      <c r="S44" s="202"/>
    </row>
    <row r="45" spans="1:19" ht="22.5" customHeight="1">
      <c r="A45" s="293"/>
      <c r="B45" s="294" t="s">
        <v>85</v>
      </c>
      <c r="C45" s="107" t="s">
        <v>1965</v>
      </c>
      <c r="D45" s="294">
        <v>3</v>
      </c>
      <c r="E45" s="294">
        <v>5</v>
      </c>
      <c r="F45" s="294"/>
      <c r="G45" s="214" t="s">
        <v>1966</v>
      </c>
      <c r="H45" s="294">
        <v>270</v>
      </c>
      <c r="I45" s="294">
        <v>4</v>
      </c>
      <c r="J45" s="13"/>
      <c r="K45" s="13"/>
      <c r="L45" s="13"/>
      <c r="M45" s="13"/>
      <c r="N45" s="13"/>
      <c r="O45" s="230" t="s">
        <v>5217</v>
      </c>
      <c r="P45" s="189" t="s">
        <v>5218</v>
      </c>
      <c r="Q45" s="214" t="s">
        <v>94</v>
      </c>
      <c r="R45" s="202"/>
      <c r="S45" s="202"/>
    </row>
    <row r="46" spans="1:19" ht="22.5" customHeight="1">
      <c r="A46" s="293" t="s">
        <v>35</v>
      </c>
      <c r="B46" s="294" t="s">
        <v>85</v>
      </c>
      <c r="C46" s="107" t="s">
        <v>1967</v>
      </c>
      <c r="D46" s="294">
        <v>2</v>
      </c>
      <c r="E46" s="294">
        <v>4</v>
      </c>
      <c r="F46" s="294"/>
      <c r="G46" s="214" t="s">
        <v>5152</v>
      </c>
      <c r="H46" s="294">
        <v>260</v>
      </c>
      <c r="I46" s="316">
        <v>6</v>
      </c>
      <c r="J46" s="13"/>
      <c r="K46" s="13"/>
      <c r="L46" s="13"/>
      <c r="M46" s="13"/>
      <c r="N46" s="13"/>
      <c r="O46" s="230" t="s">
        <v>5163</v>
      </c>
      <c r="P46" s="189" t="s">
        <v>5157</v>
      </c>
      <c r="Q46" s="202"/>
      <c r="R46" s="202"/>
      <c r="S46" s="202"/>
    </row>
    <row r="47" spans="1:19" ht="22.5" customHeight="1">
      <c r="A47" s="293" t="s">
        <v>69</v>
      </c>
      <c r="B47" s="294" t="s">
        <v>5103</v>
      </c>
      <c r="C47" s="107" t="s">
        <v>5153</v>
      </c>
      <c r="D47" s="294">
        <v>2</v>
      </c>
      <c r="E47" s="294">
        <v>4</v>
      </c>
      <c r="F47" s="294"/>
      <c r="G47" s="214" t="s">
        <v>5154</v>
      </c>
      <c r="H47" s="294">
        <v>260</v>
      </c>
      <c r="I47" s="294">
        <v>5</v>
      </c>
      <c r="J47" s="13"/>
      <c r="K47" s="13"/>
      <c r="L47" s="13"/>
      <c r="M47" s="13"/>
      <c r="N47" s="13"/>
      <c r="O47" s="230" t="s">
        <v>5163</v>
      </c>
      <c r="P47" s="189" t="s">
        <v>5219</v>
      </c>
      <c r="Q47" s="214"/>
      <c r="R47" s="202"/>
      <c r="S47" s="202"/>
    </row>
    <row r="48" spans="1:19" ht="22.5" customHeight="1">
      <c r="A48" s="293" t="s">
        <v>5117</v>
      </c>
      <c r="B48" s="294" t="s">
        <v>5110</v>
      </c>
      <c r="C48" s="107" t="s">
        <v>5155</v>
      </c>
      <c r="D48" s="294">
        <v>8</v>
      </c>
      <c r="E48" s="294">
        <v>8</v>
      </c>
      <c r="F48" s="294"/>
      <c r="G48" s="214" t="s">
        <v>12868</v>
      </c>
      <c r="H48" s="294">
        <v>260</v>
      </c>
      <c r="I48" s="294">
        <v>3</v>
      </c>
      <c r="J48" s="26"/>
      <c r="K48" s="27"/>
      <c r="L48" s="15"/>
      <c r="M48" s="15"/>
      <c r="N48" s="15"/>
      <c r="O48" s="230" t="s">
        <v>5220</v>
      </c>
      <c r="P48" s="189" t="s">
        <v>5221</v>
      </c>
      <c r="Q48" s="214" t="s">
        <v>13068</v>
      </c>
      <c r="R48" s="202"/>
      <c r="S48" s="202"/>
    </row>
    <row r="49" spans="1:19" ht="22.5" customHeight="1">
      <c r="A49" s="166" t="s">
        <v>11705</v>
      </c>
      <c r="B49" s="294" t="s">
        <v>85</v>
      </c>
      <c r="C49" s="107" t="s">
        <v>11732</v>
      </c>
      <c r="D49" s="294">
        <v>6</v>
      </c>
      <c r="E49" s="294">
        <v>6</v>
      </c>
      <c r="F49" s="294"/>
      <c r="G49" s="222" t="s">
        <v>11764</v>
      </c>
      <c r="H49" s="294">
        <v>260</v>
      </c>
      <c r="I49" s="294">
        <v>9</v>
      </c>
      <c r="J49" s="12"/>
      <c r="K49" s="24"/>
      <c r="L49" s="15"/>
      <c r="M49" s="15"/>
      <c r="N49" s="15"/>
      <c r="O49" s="230" t="s">
        <v>133</v>
      </c>
      <c r="P49" s="189" t="s">
        <v>1613</v>
      </c>
      <c r="Q49" s="202"/>
      <c r="R49" s="202"/>
      <c r="S49" s="202"/>
    </row>
    <row r="50" spans="1:19" ht="22.5" customHeight="1">
      <c r="A50" s="293">
        <v>2</v>
      </c>
      <c r="B50" s="294" t="s">
        <v>85</v>
      </c>
      <c r="C50" s="107" t="s">
        <v>1968</v>
      </c>
      <c r="D50" s="294">
        <v>8</v>
      </c>
      <c r="E50" s="294">
        <v>8</v>
      </c>
      <c r="F50" s="294"/>
      <c r="G50" s="214" t="s">
        <v>1969</v>
      </c>
      <c r="H50" s="294">
        <v>255</v>
      </c>
      <c r="I50" s="316">
        <v>5</v>
      </c>
      <c r="J50" s="13"/>
      <c r="K50" s="13"/>
      <c r="L50" s="13"/>
      <c r="M50" s="13"/>
      <c r="N50" s="13"/>
      <c r="O50" s="230" t="s">
        <v>36</v>
      </c>
      <c r="P50" s="189" t="s">
        <v>5222</v>
      </c>
      <c r="Q50" s="247" t="s">
        <v>5223</v>
      </c>
      <c r="R50" s="202"/>
      <c r="S50" s="202"/>
    </row>
    <row r="51" spans="1:19" ht="22.5" customHeight="1">
      <c r="A51" s="293" t="s">
        <v>30</v>
      </c>
      <c r="B51" s="294" t="s">
        <v>5103</v>
      </c>
      <c r="C51" s="107" t="s">
        <v>5104</v>
      </c>
      <c r="D51" s="294">
        <v>8</v>
      </c>
      <c r="E51" s="294">
        <v>8</v>
      </c>
      <c r="F51" s="294"/>
      <c r="G51" s="214" t="s">
        <v>5105</v>
      </c>
      <c r="H51" s="294">
        <v>250</v>
      </c>
      <c r="I51" s="294">
        <v>5</v>
      </c>
      <c r="J51" s="13"/>
      <c r="K51" s="13"/>
      <c r="L51" s="13"/>
      <c r="M51" s="13"/>
      <c r="N51" s="13"/>
      <c r="O51" s="230" t="s">
        <v>125</v>
      </c>
      <c r="P51" s="233" t="s">
        <v>5224</v>
      </c>
      <c r="Q51" s="214" t="s">
        <v>5225</v>
      </c>
      <c r="R51" s="202"/>
      <c r="S51" s="202"/>
    </row>
    <row r="52" spans="1:19" ht="22.5" customHeight="1">
      <c r="A52" s="293" t="s">
        <v>34</v>
      </c>
      <c r="B52" s="294" t="s">
        <v>5103</v>
      </c>
      <c r="C52" s="107" t="s">
        <v>5106</v>
      </c>
      <c r="D52" s="294">
        <v>2</v>
      </c>
      <c r="E52" s="294">
        <v>4</v>
      </c>
      <c r="F52" s="294"/>
      <c r="G52" s="214" t="s">
        <v>5107</v>
      </c>
      <c r="H52" s="294">
        <v>250</v>
      </c>
      <c r="I52" s="316">
        <v>6</v>
      </c>
      <c r="J52" s="13"/>
      <c r="K52" s="13"/>
      <c r="L52" s="13"/>
      <c r="M52" s="13"/>
      <c r="N52" s="13"/>
      <c r="O52" s="230" t="s">
        <v>5156</v>
      </c>
      <c r="P52" s="189" t="s">
        <v>1970</v>
      </c>
      <c r="Q52" s="214" t="s">
        <v>5226</v>
      </c>
      <c r="R52" s="202"/>
      <c r="S52" s="202"/>
    </row>
    <row r="53" spans="1:19" ht="22.5" customHeight="1">
      <c r="A53" s="293" t="s">
        <v>34</v>
      </c>
      <c r="B53" s="294" t="s">
        <v>85</v>
      </c>
      <c r="C53" s="107" t="s">
        <v>1971</v>
      </c>
      <c r="D53" s="294">
        <v>2</v>
      </c>
      <c r="E53" s="294">
        <v>4</v>
      </c>
      <c r="F53" s="294"/>
      <c r="G53" s="214" t="s">
        <v>5108</v>
      </c>
      <c r="H53" s="294">
        <v>240</v>
      </c>
      <c r="I53" s="294">
        <v>7</v>
      </c>
      <c r="J53" s="15"/>
      <c r="K53" s="24"/>
      <c r="L53" s="15"/>
      <c r="M53" s="15"/>
      <c r="N53" s="15"/>
      <c r="O53" s="230" t="s">
        <v>5163</v>
      </c>
      <c r="P53" s="189" t="s">
        <v>5227</v>
      </c>
      <c r="Q53" s="214" t="s">
        <v>5127</v>
      </c>
      <c r="R53" s="202"/>
      <c r="S53" s="202"/>
    </row>
    <row r="54" spans="1:19" ht="22.5" customHeight="1">
      <c r="A54" s="293" t="s">
        <v>5109</v>
      </c>
      <c r="B54" s="294" t="s">
        <v>5110</v>
      </c>
      <c r="C54" s="107" t="s">
        <v>5111</v>
      </c>
      <c r="D54" s="294">
        <v>7</v>
      </c>
      <c r="E54" s="294">
        <v>7</v>
      </c>
      <c r="F54" s="294"/>
      <c r="G54" s="212" t="s">
        <v>12417</v>
      </c>
      <c r="H54" s="294">
        <v>240</v>
      </c>
      <c r="I54" s="294">
        <v>4</v>
      </c>
      <c r="J54" s="13"/>
      <c r="K54" s="24"/>
      <c r="L54" s="13"/>
      <c r="M54" s="13"/>
      <c r="N54" s="13"/>
      <c r="O54" s="268" t="s">
        <v>5228</v>
      </c>
      <c r="P54" s="189" t="s">
        <v>78</v>
      </c>
      <c r="Q54" s="202"/>
      <c r="R54" s="202"/>
      <c r="S54" s="240" t="s">
        <v>5229</v>
      </c>
    </row>
    <row r="55" spans="1:19" ht="22.5" customHeight="1">
      <c r="A55" s="293" t="s">
        <v>5109</v>
      </c>
      <c r="B55" s="294" t="s">
        <v>5110</v>
      </c>
      <c r="C55" s="107" t="s">
        <v>5112</v>
      </c>
      <c r="D55" s="294">
        <v>5</v>
      </c>
      <c r="E55" s="294">
        <v>5</v>
      </c>
      <c r="F55" s="294"/>
      <c r="G55" s="214" t="s">
        <v>5113</v>
      </c>
      <c r="H55" s="294">
        <v>220</v>
      </c>
      <c r="I55" s="294">
        <v>2</v>
      </c>
      <c r="J55" s="13"/>
      <c r="K55" s="24"/>
      <c r="L55" s="13"/>
      <c r="M55" s="13"/>
      <c r="N55" s="13"/>
      <c r="O55" s="230" t="s">
        <v>5230</v>
      </c>
      <c r="P55" s="189" t="s">
        <v>78</v>
      </c>
      <c r="Q55" s="214" t="s">
        <v>1333</v>
      </c>
      <c r="R55" s="202"/>
      <c r="S55" s="202"/>
    </row>
    <row r="56" spans="1:19" ht="22.5" customHeight="1">
      <c r="A56" s="293"/>
      <c r="B56" s="294" t="s">
        <v>85</v>
      </c>
      <c r="C56" s="107" t="s">
        <v>1972</v>
      </c>
      <c r="D56" s="294">
        <v>2</v>
      </c>
      <c r="E56" s="294">
        <v>4</v>
      </c>
      <c r="F56" s="294"/>
      <c r="G56" s="214" t="s">
        <v>1954</v>
      </c>
      <c r="H56" s="294">
        <v>210</v>
      </c>
      <c r="I56" s="316">
        <v>4</v>
      </c>
      <c r="J56" s="14"/>
      <c r="K56" s="24"/>
      <c r="L56" s="14"/>
      <c r="M56" s="14"/>
      <c r="N56" s="14"/>
      <c r="O56" s="230" t="s">
        <v>36</v>
      </c>
      <c r="P56" s="189" t="s">
        <v>5166</v>
      </c>
      <c r="Q56" s="202"/>
      <c r="R56" s="202"/>
      <c r="S56" s="202"/>
    </row>
    <row r="57" spans="1:19" ht="22.5" customHeight="1">
      <c r="A57" s="293" t="s">
        <v>27</v>
      </c>
      <c r="B57" s="294" t="s">
        <v>85</v>
      </c>
      <c r="C57" s="107" t="s">
        <v>1973</v>
      </c>
      <c r="D57" s="294">
        <v>7</v>
      </c>
      <c r="E57" s="294">
        <v>7</v>
      </c>
      <c r="F57" s="294"/>
      <c r="G57" s="214" t="s">
        <v>5114</v>
      </c>
      <c r="H57" s="294">
        <v>210</v>
      </c>
      <c r="I57" s="294">
        <v>4</v>
      </c>
      <c r="J57" s="13"/>
      <c r="K57" s="24"/>
      <c r="L57" s="15"/>
      <c r="M57" s="13"/>
      <c r="N57" s="15"/>
      <c r="O57" s="230" t="s">
        <v>5167</v>
      </c>
      <c r="P57" s="189" t="s">
        <v>5168</v>
      </c>
      <c r="Q57" s="202"/>
      <c r="R57" s="202"/>
      <c r="S57" s="202"/>
    </row>
    <row r="58" spans="1:19" ht="22.5" customHeight="1">
      <c r="A58" s="293" t="s">
        <v>69</v>
      </c>
      <c r="B58" s="294" t="s">
        <v>5103</v>
      </c>
      <c r="C58" s="107" t="s">
        <v>5115</v>
      </c>
      <c r="D58" s="294">
        <v>6</v>
      </c>
      <c r="E58" s="294">
        <v>6</v>
      </c>
      <c r="F58" s="294"/>
      <c r="G58" s="214" t="s">
        <v>5116</v>
      </c>
      <c r="H58" s="294">
        <v>210</v>
      </c>
      <c r="I58" s="316">
        <v>5</v>
      </c>
      <c r="J58" s="12"/>
      <c r="K58" s="24"/>
      <c r="L58" s="12"/>
      <c r="M58" s="12"/>
      <c r="N58" s="12"/>
      <c r="O58" s="230" t="s">
        <v>5169</v>
      </c>
      <c r="P58" s="189" t="s">
        <v>5170</v>
      </c>
      <c r="Q58" s="214"/>
      <c r="R58" s="202"/>
      <c r="S58" s="202"/>
    </row>
    <row r="59" spans="1:19" ht="22.5" customHeight="1">
      <c r="A59" s="293" t="s">
        <v>5117</v>
      </c>
      <c r="B59" s="294" t="s">
        <v>5110</v>
      </c>
      <c r="C59" s="107" t="s">
        <v>5118</v>
      </c>
      <c r="D59" s="294">
        <v>6</v>
      </c>
      <c r="E59" s="294">
        <v>6</v>
      </c>
      <c r="F59" s="294"/>
      <c r="G59" s="214" t="s">
        <v>12869</v>
      </c>
      <c r="H59" s="294">
        <v>210</v>
      </c>
      <c r="I59" s="294">
        <v>2</v>
      </c>
      <c r="J59" s="26"/>
      <c r="K59" s="27"/>
      <c r="L59" s="15"/>
      <c r="M59" s="15"/>
      <c r="N59" s="15"/>
      <c r="O59" s="230" t="s">
        <v>5171</v>
      </c>
      <c r="P59" s="189" t="s">
        <v>5172</v>
      </c>
      <c r="Q59" s="214" t="s">
        <v>13068</v>
      </c>
      <c r="R59" s="202"/>
      <c r="S59" s="202"/>
    </row>
    <row r="60" spans="1:19" ht="22.5" customHeight="1">
      <c r="A60" s="293" t="s">
        <v>35</v>
      </c>
      <c r="B60" s="294" t="s">
        <v>103</v>
      </c>
      <c r="C60" s="107" t="s">
        <v>1974</v>
      </c>
      <c r="D60" s="294">
        <v>6</v>
      </c>
      <c r="E60" s="294">
        <v>6</v>
      </c>
      <c r="F60" s="294"/>
      <c r="G60" s="214" t="s">
        <v>5119</v>
      </c>
      <c r="H60" s="294">
        <v>190</v>
      </c>
      <c r="I60" s="294">
        <v>5</v>
      </c>
      <c r="J60" s="13"/>
      <c r="K60" s="24"/>
      <c r="L60" s="13"/>
      <c r="M60" s="13"/>
      <c r="N60" s="13"/>
      <c r="O60" s="230" t="s">
        <v>5173</v>
      </c>
      <c r="P60" s="189" t="s">
        <v>5174</v>
      </c>
      <c r="Q60" s="202"/>
      <c r="R60" s="202"/>
      <c r="S60" s="202"/>
    </row>
    <row r="61" spans="1:19" ht="22.5" customHeight="1">
      <c r="A61" s="293" t="s">
        <v>35</v>
      </c>
      <c r="B61" s="294" t="s">
        <v>103</v>
      </c>
      <c r="C61" s="107" t="s">
        <v>1975</v>
      </c>
      <c r="D61" s="294">
        <v>1</v>
      </c>
      <c r="E61" s="294">
        <v>3</v>
      </c>
      <c r="F61" s="294"/>
      <c r="G61" s="214" t="s">
        <v>5120</v>
      </c>
      <c r="H61" s="294">
        <v>180</v>
      </c>
      <c r="I61" s="316">
        <v>7</v>
      </c>
      <c r="J61" s="12"/>
      <c r="K61" s="24"/>
      <c r="L61" s="12"/>
      <c r="M61" s="12"/>
      <c r="N61" s="14"/>
      <c r="O61" s="230" t="s">
        <v>5173</v>
      </c>
      <c r="P61" s="189" t="s">
        <v>5174</v>
      </c>
      <c r="Q61" s="202"/>
      <c r="R61" s="202"/>
      <c r="S61" s="202"/>
    </row>
    <row r="62" spans="1:19" ht="22.5" customHeight="1">
      <c r="A62" s="293">
        <v>1</v>
      </c>
      <c r="B62" s="294" t="s">
        <v>103</v>
      </c>
      <c r="C62" s="107" t="s">
        <v>1976</v>
      </c>
      <c r="D62" s="294">
        <v>6</v>
      </c>
      <c r="E62" s="294">
        <v>6</v>
      </c>
      <c r="F62" s="294"/>
      <c r="G62" s="214" t="s">
        <v>5121</v>
      </c>
      <c r="H62" s="294">
        <v>180</v>
      </c>
      <c r="I62" s="294">
        <v>1</v>
      </c>
      <c r="J62" s="13"/>
      <c r="K62" s="24"/>
      <c r="L62" s="13"/>
      <c r="M62" s="13"/>
      <c r="N62" s="13"/>
      <c r="O62" s="230" t="s">
        <v>5175</v>
      </c>
      <c r="P62" s="189" t="s">
        <v>5168</v>
      </c>
      <c r="Q62" s="202"/>
      <c r="R62" s="202"/>
      <c r="S62" s="202"/>
    </row>
    <row r="63" spans="1:19" ht="22.5" customHeight="1">
      <c r="A63" s="293" t="s">
        <v>69</v>
      </c>
      <c r="B63" s="294" t="s">
        <v>5122</v>
      </c>
      <c r="C63" s="107" t="s">
        <v>5123</v>
      </c>
      <c r="D63" s="294">
        <v>5</v>
      </c>
      <c r="E63" s="294">
        <v>5</v>
      </c>
      <c r="F63" s="294"/>
      <c r="G63" s="214" t="s">
        <v>5124</v>
      </c>
      <c r="H63" s="294">
        <v>170</v>
      </c>
      <c r="I63" s="316">
        <v>5</v>
      </c>
      <c r="J63" s="12"/>
      <c r="K63" s="24"/>
      <c r="L63" s="12"/>
      <c r="M63" s="12"/>
      <c r="N63" s="12"/>
      <c r="O63" s="230" t="s">
        <v>5169</v>
      </c>
      <c r="P63" s="189" t="s">
        <v>5170</v>
      </c>
      <c r="Q63" s="202"/>
      <c r="R63" s="202"/>
      <c r="S63" s="202"/>
    </row>
    <row r="64" spans="1:19" ht="22.5" customHeight="1">
      <c r="A64" s="293"/>
      <c r="B64" s="294" t="s">
        <v>103</v>
      </c>
      <c r="C64" s="107" t="s">
        <v>1977</v>
      </c>
      <c r="D64" s="294">
        <v>1</v>
      </c>
      <c r="E64" s="294">
        <v>3</v>
      </c>
      <c r="F64" s="294"/>
      <c r="G64" s="214" t="s">
        <v>1978</v>
      </c>
      <c r="H64" s="294">
        <v>155</v>
      </c>
      <c r="I64" s="294">
        <v>2</v>
      </c>
      <c r="J64" s="15"/>
      <c r="K64" s="24"/>
      <c r="L64" s="15"/>
      <c r="M64" s="15"/>
      <c r="N64" s="15"/>
      <c r="O64" s="230" t="s">
        <v>5176</v>
      </c>
      <c r="P64" s="189" t="s">
        <v>5177</v>
      </c>
      <c r="Q64" s="202"/>
      <c r="R64" s="202"/>
      <c r="S64" s="202"/>
    </row>
    <row r="65" spans="1:19" ht="22.5" customHeight="1">
      <c r="A65" s="293" t="s">
        <v>34</v>
      </c>
      <c r="B65" s="294" t="s">
        <v>5122</v>
      </c>
      <c r="C65" s="107" t="s">
        <v>5125</v>
      </c>
      <c r="D65" s="294">
        <v>4</v>
      </c>
      <c r="E65" s="294">
        <v>4</v>
      </c>
      <c r="F65" s="294"/>
      <c r="G65" s="214" t="s">
        <v>5126</v>
      </c>
      <c r="H65" s="294">
        <v>150</v>
      </c>
      <c r="I65" s="316">
        <v>5</v>
      </c>
      <c r="J65" s="12"/>
      <c r="K65" s="24"/>
      <c r="L65" s="12"/>
      <c r="M65" s="12"/>
      <c r="N65" s="12"/>
      <c r="O65" s="230" t="s">
        <v>5178</v>
      </c>
      <c r="P65" s="189" t="s">
        <v>5179</v>
      </c>
      <c r="Q65" s="202"/>
      <c r="R65" s="202"/>
      <c r="S65" s="202"/>
    </row>
    <row r="66" spans="1:19" ht="22.5" customHeight="1">
      <c r="A66" s="293"/>
      <c r="B66" s="294" t="s">
        <v>103</v>
      </c>
      <c r="C66" s="107" t="s">
        <v>1979</v>
      </c>
      <c r="D66" s="294">
        <v>1</v>
      </c>
      <c r="E66" s="294">
        <v>3</v>
      </c>
      <c r="F66" s="294"/>
      <c r="G66" s="214" t="s">
        <v>12418</v>
      </c>
      <c r="H66" s="294">
        <v>150</v>
      </c>
      <c r="I66" s="294">
        <v>2</v>
      </c>
      <c r="J66" s="15"/>
      <c r="K66" s="24"/>
      <c r="L66" s="15"/>
      <c r="M66" s="15"/>
      <c r="N66" s="15"/>
      <c r="O66" s="230" t="s">
        <v>5180</v>
      </c>
      <c r="P66" s="189" t="s">
        <v>5181</v>
      </c>
      <c r="Q66" s="202"/>
      <c r="R66" s="202"/>
      <c r="S66" s="202"/>
    </row>
    <row r="67" spans="1:19" ht="22.5" customHeight="1">
      <c r="A67" s="293">
        <v>3</v>
      </c>
      <c r="B67" s="294" t="s">
        <v>103</v>
      </c>
      <c r="C67" s="107" t="s">
        <v>1980</v>
      </c>
      <c r="D67" s="294">
        <v>5</v>
      </c>
      <c r="E67" s="294">
        <v>5</v>
      </c>
      <c r="F67" s="294"/>
      <c r="G67" s="214" t="s">
        <v>5128</v>
      </c>
      <c r="H67" s="294">
        <v>140</v>
      </c>
      <c r="I67" s="316">
        <v>4</v>
      </c>
      <c r="J67" s="12"/>
      <c r="K67" s="24"/>
      <c r="L67" s="12"/>
      <c r="M67" s="12"/>
      <c r="N67" s="12"/>
      <c r="O67" s="230" t="s">
        <v>36</v>
      </c>
      <c r="P67" s="189" t="s">
        <v>5182</v>
      </c>
      <c r="Q67" s="202"/>
      <c r="R67" s="202"/>
      <c r="S67" s="202"/>
    </row>
    <row r="68" spans="1:19" ht="22.5" customHeight="1">
      <c r="A68" s="293">
        <v>2</v>
      </c>
      <c r="B68" s="294" t="s">
        <v>103</v>
      </c>
      <c r="C68" s="107" t="s">
        <v>1981</v>
      </c>
      <c r="D68" s="294">
        <v>5</v>
      </c>
      <c r="E68" s="294">
        <v>5</v>
      </c>
      <c r="F68" s="294"/>
      <c r="G68" s="214" t="s">
        <v>5129</v>
      </c>
      <c r="H68" s="294">
        <v>140</v>
      </c>
      <c r="I68" s="294">
        <v>4</v>
      </c>
      <c r="J68" s="15"/>
      <c r="K68" s="24"/>
      <c r="L68" s="15"/>
      <c r="M68" s="15"/>
      <c r="N68" s="15"/>
      <c r="O68" s="230" t="s">
        <v>36</v>
      </c>
      <c r="P68" s="189" t="s">
        <v>5183</v>
      </c>
      <c r="Q68" s="214" t="s">
        <v>1714</v>
      </c>
      <c r="R68" s="202"/>
      <c r="S68" s="202"/>
    </row>
    <row r="69" spans="1:19" ht="22.5" customHeight="1">
      <c r="A69" s="293">
        <v>1</v>
      </c>
      <c r="B69" s="294" t="s">
        <v>103</v>
      </c>
      <c r="C69" s="107" t="s">
        <v>1982</v>
      </c>
      <c r="D69" s="294">
        <v>5</v>
      </c>
      <c r="E69" s="294">
        <v>5</v>
      </c>
      <c r="F69" s="294"/>
      <c r="G69" s="214" t="s">
        <v>5130</v>
      </c>
      <c r="H69" s="294">
        <v>130</v>
      </c>
      <c r="I69" s="316">
        <v>2</v>
      </c>
      <c r="J69" s="14"/>
      <c r="K69" s="24"/>
      <c r="L69" s="14"/>
      <c r="M69" s="14"/>
      <c r="N69" s="14"/>
      <c r="O69" s="230" t="s">
        <v>127</v>
      </c>
      <c r="P69" s="189" t="s">
        <v>5184</v>
      </c>
      <c r="Q69" s="214" t="s">
        <v>1744</v>
      </c>
      <c r="R69" s="202"/>
      <c r="S69" s="202"/>
    </row>
    <row r="70" spans="1:19" ht="22.5" customHeight="1">
      <c r="A70" s="293">
        <v>1</v>
      </c>
      <c r="B70" s="294" t="s">
        <v>103</v>
      </c>
      <c r="C70" s="107" t="s">
        <v>1983</v>
      </c>
      <c r="D70" s="294">
        <v>5</v>
      </c>
      <c r="E70" s="294">
        <v>5</v>
      </c>
      <c r="F70" s="294"/>
      <c r="G70" s="214" t="s">
        <v>5128</v>
      </c>
      <c r="H70" s="294">
        <v>130</v>
      </c>
      <c r="I70" s="294">
        <v>1</v>
      </c>
      <c r="J70" s="13"/>
      <c r="K70" s="24"/>
      <c r="L70" s="15"/>
      <c r="M70" s="13"/>
      <c r="N70" s="13"/>
      <c r="O70" s="230" t="s">
        <v>5185</v>
      </c>
      <c r="P70" s="189" t="s">
        <v>5186</v>
      </c>
      <c r="Q70" s="202"/>
      <c r="R70" s="202"/>
      <c r="S70" s="202"/>
    </row>
    <row r="71" spans="1:19" ht="22.5" customHeight="1">
      <c r="A71" s="293">
        <v>1</v>
      </c>
      <c r="B71" s="294" t="s">
        <v>103</v>
      </c>
      <c r="C71" s="107" t="s">
        <v>1984</v>
      </c>
      <c r="D71" s="294">
        <v>5</v>
      </c>
      <c r="E71" s="294">
        <v>5</v>
      </c>
      <c r="F71" s="294"/>
      <c r="G71" s="214" t="s">
        <v>5131</v>
      </c>
      <c r="H71" s="294">
        <v>130</v>
      </c>
      <c r="I71" s="316">
        <v>1</v>
      </c>
      <c r="J71" s="12"/>
      <c r="K71" s="24"/>
      <c r="L71" s="12"/>
      <c r="M71" s="12"/>
      <c r="N71" s="14"/>
      <c r="O71" s="230" t="s">
        <v>5187</v>
      </c>
      <c r="P71" s="189" t="s">
        <v>5188</v>
      </c>
      <c r="Q71" s="202"/>
      <c r="R71" s="202"/>
      <c r="S71" s="202"/>
    </row>
    <row r="72" spans="1:19" s="35" customFormat="1" ht="22.5" customHeight="1">
      <c r="A72" s="293">
        <v>2</v>
      </c>
      <c r="B72" s="294" t="s">
        <v>103</v>
      </c>
      <c r="C72" s="107" t="s">
        <v>1985</v>
      </c>
      <c r="D72" s="294">
        <v>4</v>
      </c>
      <c r="E72" s="294">
        <v>4</v>
      </c>
      <c r="F72" s="294"/>
      <c r="G72" s="214" t="s">
        <v>5132</v>
      </c>
      <c r="H72" s="294">
        <v>120</v>
      </c>
      <c r="I72" s="294">
        <v>4</v>
      </c>
      <c r="J72" s="13"/>
      <c r="K72" s="24"/>
      <c r="L72" s="13"/>
      <c r="M72" s="13"/>
      <c r="N72" s="13"/>
      <c r="O72" s="230" t="s">
        <v>36</v>
      </c>
      <c r="P72" s="189" t="s">
        <v>5189</v>
      </c>
      <c r="Q72" s="247" t="s">
        <v>7394</v>
      </c>
      <c r="R72" s="202"/>
      <c r="S72" s="202"/>
    </row>
    <row r="73" spans="1:19" s="35" customFormat="1" ht="22.5" customHeight="1">
      <c r="A73" s="293" t="s">
        <v>157</v>
      </c>
      <c r="B73" s="294" t="s">
        <v>103</v>
      </c>
      <c r="C73" s="107" t="s">
        <v>1986</v>
      </c>
      <c r="D73" s="294">
        <v>4</v>
      </c>
      <c r="E73" s="294">
        <v>4</v>
      </c>
      <c r="F73" s="294"/>
      <c r="G73" s="214" t="s">
        <v>5133</v>
      </c>
      <c r="H73" s="294">
        <v>110</v>
      </c>
      <c r="I73" s="316">
        <v>4</v>
      </c>
      <c r="J73" s="12"/>
      <c r="K73" s="24"/>
      <c r="L73" s="12"/>
      <c r="M73" s="12"/>
      <c r="N73" s="12"/>
      <c r="O73" s="230" t="s">
        <v>36</v>
      </c>
      <c r="P73" s="189" t="s">
        <v>5190</v>
      </c>
      <c r="Q73" s="202"/>
      <c r="R73" s="202"/>
      <c r="S73" s="202"/>
    </row>
    <row r="74" spans="1:19" s="35" customFormat="1" ht="22.5" customHeight="1">
      <c r="A74" s="293">
        <v>1</v>
      </c>
      <c r="B74" s="294" t="s">
        <v>103</v>
      </c>
      <c r="C74" s="107" t="s">
        <v>1987</v>
      </c>
      <c r="D74" s="294">
        <v>4</v>
      </c>
      <c r="E74" s="294">
        <v>4</v>
      </c>
      <c r="F74" s="294"/>
      <c r="G74" s="214" t="s">
        <v>5134</v>
      </c>
      <c r="H74" s="294">
        <v>105</v>
      </c>
      <c r="I74" s="294">
        <v>1</v>
      </c>
      <c r="J74" s="13"/>
      <c r="K74" s="24"/>
      <c r="L74" s="13"/>
      <c r="M74" s="13"/>
      <c r="N74" s="13"/>
      <c r="O74" s="230" t="s">
        <v>5191</v>
      </c>
      <c r="P74" s="189" t="s">
        <v>5192</v>
      </c>
      <c r="Q74" s="202"/>
      <c r="R74" s="202"/>
      <c r="S74" s="202"/>
    </row>
    <row r="75" spans="1:19" s="35" customFormat="1" ht="22.5" customHeight="1">
      <c r="A75" s="293">
        <v>1</v>
      </c>
      <c r="B75" s="294" t="s">
        <v>103</v>
      </c>
      <c r="C75" s="107" t="s">
        <v>1988</v>
      </c>
      <c r="D75" s="294">
        <v>3</v>
      </c>
      <c r="E75" s="294">
        <v>3</v>
      </c>
      <c r="F75" s="294"/>
      <c r="G75" s="214" t="s">
        <v>1989</v>
      </c>
      <c r="H75" s="294">
        <v>80</v>
      </c>
      <c r="I75" s="316">
        <v>1</v>
      </c>
      <c r="J75" s="12"/>
      <c r="K75" s="24"/>
      <c r="L75" s="12"/>
      <c r="M75" s="12"/>
      <c r="N75" s="12"/>
      <c r="O75" s="230" t="s">
        <v>5187</v>
      </c>
      <c r="P75" s="189" t="s">
        <v>5188</v>
      </c>
      <c r="Q75" s="202"/>
      <c r="R75" s="202"/>
      <c r="S75" s="202"/>
    </row>
    <row r="76" spans="1:19" s="35" customFormat="1" ht="22.5" customHeight="1">
      <c r="A76" s="293"/>
      <c r="B76" s="294" t="s">
        <v>103</v>
      </c>
      <c r="C76" s="107" t="s">
        <v>1990</v>
      </c>
      <c r="D76" s="294">
        <v>4</v>
      </c>
      <c r="E76" s="294">
        <v>4</v>
      </c>
      <c r="F76" s="294"/>
      <c r="G76" s="214" t="s">
        <v>7395</v>
      </c>
      <c r="H76" s="294">
        <v>34</v>
      </c>
      <c r="I76" s="294">
        <v>2</v>
      </c>
      <c r="J76" s="13"/>
      <c r="K76" s="24"/>
      <c r="L76" s="13"/>
      <c r="M76" s="13"/>
      <c r="N76" s="13"/>
      <c r="O76" s="230" t="s">
        <v>5193</v>
      </c>
      <c r="P76" s="189" t="s">
        <v>5194</v>
      </c>
      <c r="Q76" s="202"/>
      <c r="R76" s="202"/>
      <c r="S76" s="202"/>
    </row>
    <row r="77" spans="1:19" ht="22.5" customHeight="1">
      <c r="A77" s="293"/>
      <c r="B77" s="294" t="s">
        <v>103</v>
      </c>
      <c r="C77" s="107" t="s">
        <v>1991</v>
      </c>
      <c r="D77" s="294">
        <v>1</v>
      </c>
      <c r="E77" s="294">
        <v>1</v>
      </c>
      <c r="F77" s="294"/>
      <c r="G77" s="214" t="s">
        <v>1992</v>
      </c>
      <c r="H77" s="294">
        <v>20</v>
      </c>
      <c r="I77" s="294">
        <v>2</v>
      </c>
      <c r="J77" s="12"/>
      <c r="K77" s="24"/>
      <c r="L77" s="15"/>
      <c r="M77" s="15"/>
      <c r="N77" s="15"/>
      <c r="O77" s="230" t="s">
        <v>5231</v>
      </c>
      <c r="P77" s="189" t="s">
        <v>5232</v>
      </c>
      <c r="Q77" s="202"/>
      <c r="R77" s="202"/>
      <c r="S77" s="202"/>
    </row>
    <row r="78" spans="1:19" ht="22.5" customHeight="1">
      <c r="A78" s="166" t="s">
        <v>145</v>
      </c>
      <c r="B78" s="166"/>
      <c r="C78" s="183">
        <f>SUBTOTAL(103,昆蟲[昆蟲類])</f>
        <v>76</v>
      </c>
      <c r="D78" s="166"/>
      <c r="E78" s="166"/>
      <c r="F78" s="166"/>
      <c r="G78" s="290"/>
      <c r="H78" s="293"/>
      <c r="I78" s="166"/>
      <c r="J78" s="74">
        <f>SUBTOTAL(103,昆蟲[þ])</f>
        <v>0</v>
      </c>
      <c r="K78" s="74">
        <f>SUBTOTAL(103,昆蟲[2])</f>
        <v>0</v>
      </c>
      <c r="L78" s="75">
        <f>SUBTOTAL(103,昆蟲[3])</f>
        <v>0</v>
      </c>
      <c r="M78" s="75">
        <f>SUBTOTAL(103,昆蟲[4])</f>
        <v>0</v>
      </c>
      <c r="N78" s="75">
        <f>SUBTOTAL(103,昆蟲[5])</f>
        <v>0</v>
      </c>
      <c r="Q78" s="170"/>
      <c r="R78" s="170"/>
      <c r="S78" s="166"/>
    </row>
  </sheetData>
  <sheetProtection insertColumns="0" insertRows="0" deleteColumns="0" deleteRows="0" sort="0" autoFilter="0"/>
  <protectedRanges>
    <protectedRange sqref="A1:S76" name="昆蟲"/>
  </protectedRanges>
  <phoneticPr fontId="1" type="noConversion"/>
  <conditionalFormatting sqref="G2:G21 G23 G25:G28 G30:G77">
    <cfRule type="expression" dxfId="655" priority="550">
      <formula>IF(COUNTIF($J2:$N2,"þ")&gt;=5,1,0)</formula>
    </cfRule>
  </conditionalFormatting>
  <conditionalFormatting sqref="C2:C77">
    <cfRule type="expression" dxfId="654" priority="12">
      <formula>IF(COUNTIF($J2:$N2,"þ")&gt;=5,1,0)</formula>
    </cfRule>
  </conditionalFormatting>
  <hyperlinks>
    <hyperlink ref="G49" r:id="rId1" display="圖：令人毛骨悚然的昆蟲的地圖(生物6)" xr:uid="{5770C630-C1C6-4F4A-8176-3CC0A19124F4}"/>
    <hyperlink ref="G4" r:id="rId2" display="http://wiki2.gamer.com.tw/wiki.php?n=7501%3A%E6%98%AF%E5%A4%A2%E6%98%AF%E7%9C%9F&amp;ss=7501" xr:uid="{F14A37E2-AB21-4A0C-A16B-9FF9013F7A87}"/>
    <hyperlink ref="G6" r:id="rId3" display="http://wiki2.gamer.com.tw/wiki.php?n=7501%3A%E5%A4%A2%E5%B9%BB%E8%9D%B4%E8%9D%B6&amp;ss=7501" xr:uid="{AF15B099-2D45-4A91-8829-B9599FDC10CB}"/>
    <hyperlink ref="G5" r:id="rId4" display="http://wiki2.gamer.com.tw/wiki.php?n=7501:%E7%B7%8A%E8%B2%BC%E5%9C%B0%E9%9D%A2%E7%9A%84%E8%9D%B4%E8%9D%B6" xr:uid="{84A20E1F-EB42-48ED-A455-759EF9429630}"/>
    <hyperlink ref="G3" r:id="rId5" xr:uid="{D75D1BDA-A3CF-409E-8952-024F691477D3}"/>
    <hyperlink ref="Q4" r:id="rId6" display="http://wiki2.gamer.com.tw/wiki.php?n=7501%3A%E4%BB%A4%E4%BA%BA%E9%9B%A3%E4%BB%A5%E7%90%86%E8%A7%A3%E7%9A%84%E6%A8%A1%E6%A8%A3&amp;ss=7501" xr:uid="{91F65E4E-AB0D-4531-9F1C-8289FB843011}"/>
    <hyperlink ref="Q6" r:id="rId7" display="http://wiki2.gamer.com.tw/wiki.php?n=7501%3A%E6%93%81%E6%9C%89%E7%BE%8E%E9%BA%97%E7%BF%85%E8%86%80%E7%9A%84%E8%9D%B4%E8%9D%B6&amp;ss=7501" xr:uid="{5D9AE5CF-4ED1-4110-AD53-EFC7278EAB98}"/>
    <hyperlink ref="R6" r:id="rId8" display="http://wiki2.gamer.com.tw/wiki.php?n=7501%3A%E7%B4%84%E5%AE%9A%E7%9A%84%E5%A4%A9%E8%97%8D%E8%89%B2&amp;ss=7501" xr:uid="{8C8E118D-6854-4C3E-A037-72B144B40F06}"/>
    <hyperlink ref="Q3" r:id="rId9" display="http://wiki2.gamer.com.tw/wiki.php?n=7501%3A%E5%A4%A2%E5%B9%BB%E8%9D%B4%E8%9D%B6&amp;ss=7501" xr:uid="{DA57CD15-F400-43F5-951C-8DB7C9E8D232}"/>
    <hyperlink ref="G8" r:id="rId10" display="http://wiki2.gamer.com.tw/wiki.php?n=7501%3A%E7%A5%9E%E7%A7%98%E4%B9%8B%E5%85%89&amp;ss=7501" xr:uid="{1776C615-7A59-4B1A-A710-5F54DB6F1BF3}"/>
    <hyperlink ref="G9" r:id="rId11" display="http://wiki2.gamer.com.tw/wiki.php?n=7501%3A%E5%BC%B7%E8%80%8C%E6%9C%89%E5%8A%9B%E7%9A%84%E8%82%A2%E9%AB%94&amp;ss=7501" xr:uid="{B1AA3554-65D3-4DFB-BF96-D97785F392EF}"/>
    <hyperlink ref="G11" r:id="rId12" display="http://wiki2.gamer.com.tw/wiki.php?n=7501%3A%E6%89%8B%E6%8E%8C%E4%B8%8A%E7%9A%84%E6%88%B0%E5%A3%AB&amp;ss=7501" xr:uid="{37F2FA4E-D20E-4230-9D6B-F8D22F986A05}"/>
    <hyperlink ref="G12" r:id="rId13" display="http://wiki2.gamer.com.tw/wiki.php?n=7501%3A%E4%BB%A4%E4%BA%BA%E9%9B%A3%E4%BB%A5%E7%90%86%E8%A7%A3%E7%9A%84%E6%A8%A1%E6%A8%A3&amp;ss=7501" xr:uid="{ED2733E4-C9A7-4374-A516-588C6F38CCBE}"/>
    <hyperlink ref="G14" r:id="rId14" display="http://wiki2.gamer.com.tw/wiki.php?n=7501%3A%E9%A3%9B%E7%A9%BA%E7%9A%84%E9%B1%B7%E9%AD%9A&amp;ss=7501" xr:uid="{3B2D11D6-7A05-4B64-8A00-C1354EBF69B3}"/>
    <hyperlink ref="G13" r:id="rId15" xr:uid="{2D44CE97-7C26-42CA-9A5E-D7E85A3AAAAA}"/>
    <hyperlink ref="G16" r:id="rId16" display="http://wiki2.gamer.com.tw/wiki.php?n=7501:%E8%9D%B4%E8%9D%B6%E6%89%80%E5%B8%B6%E7%9A%84%E6%AF%92" xr:uid="{6009E159-C5F7-4601-A695-85A3FEE4CC42}"/>
    <hyperlink ref="G15" r:id="rId17" display="https://wiki2.gamer.com.tw/wiki.php?n=7501%3A%E8%82%89%E9%A3%9F%E5%8B%95%E7%89%A9%E6%87%BC%E6%80%95%E7%9A%84%E8%9E%9E%E8%9F%BB&amp;ss=7501" xr:uid="{24B57302-646F-4D27-9748-D1E35CA58DC1}"/>
    <hyperlink ref="G18" r:id="rId18" display="http://wiki2.gamer.com.tw/wiki.php?n=7501%3A%E6%8B%BF%E8%91%97%E9%95%B7%E7%9F%9B%E7%9A%84%E8%9F%B2&amp;ss=7501" xr:uid="{FB901216-7A80-4471-83D8-21CB1B089182}"/>
    <hyperlink ref="G19" r:id="rId19" xr:uid="{850922A1-5078-458D-AF2A-84DDCF2A5083}"/>
    <hyperlink ref="G20" r:id="rId20" xr:uid="{445BB3A5-DC14-4127-9269-0C04B23447D4}"/>
    <hyperlink ref="G21" r:id="rId21" display="http://wiki2.gamer.com.tw/wiki.php?n=7501:%E6%98%86%E8%9F%B2%E4%B8%80%E4%BA%8B%E4%B9%8B%E7%9C%9F%E5%81%BD" xr:uid="{74BCE852-9BD4-4C6A-9131-56054A735827}"/>
    <hyperlink ref="G23" r:id="rId22" xr:uid="{B8CB2587-7A7F-497E-8383-D319D9DBA325}"/>
    <hyperlink ref="G26" r:id="rId23" display="http://wiki2.gamer.com.tw/wiki.php?n=7501%3A%E6%93%81%E6%9C%89%E7%BE%8E%E9%BA%97%E7%BF%85%E8%86%80%E7%9A%84%E8%9D%B4%E8%9D%B6&amp;ss=7501" xr:uid="{1E6BB3F9-E6F1-4881-9C07-E53DAABD03D5}"/>
    <hyperlink ref="G28" r:id="rId24" display="http://wiki2.gamer.com.tw/wiki.php?n=7501%3A%E5%97%A4%E7%AC%91%E7%9A%84%E6%98%86%E8%9F%B2&amp;ss=7501" xr:uid="{E041BC04-6066-4416-AF88-321A5E564E56}"/>
    <hyperlink ref="G25" r:id="rId25" xr:uid="{A70A3EC0-1879-4620-B754-8C9509241030}"/>
    <hyperlink ref="G27" r:id="rId26" xr:uid="{3542EDBC-3A22-4DD7-AB05-82D0A2FF1CA3}"/>
    <hyperlink ref="G30" r:id="rId27" display="http://wiki2.gamer.com.tw/wiki.php?n=7501%3A%E5%A4%AA%E9%99%BD%E8%9D%B4%E8%9D%B6&amp;ss=7501" xr:uid="{AD6CFECE-543B-4D36-8E52-6638AF406A36}"/>
    <hyperlink ref="G32" r:id="rId28" display="http://wiki2.gamer.com.tw/wiki.php?n=7501%3A%E6%83%B3%E8%A8%98%E8%BC%89%E6%96%BC%E5%9C%96%E9%91%92%E4%B8%AD&amp;ss=7501" xr:uid="{E55907EF-BF53-439A-A2AC-4F9520F0B29D}"/>
    <hyperlink ref="G33" r:id="rId29" display="http://wiki2.gamer.com.tw/wiki.php?n=7501%3A%E5%AD%B8%E8%80%85%E7%9A%84%E5%BF%83%E9%A1%98&amp;ss=7501" xr:uid="{89E60FF0-6A49-4CB3-966F-BEEF77B39C48}"/>
    <hyperlink ref="G35" r:id="rId30" display="http://wiki2.gamer.com.tw/wiki.php?n=7501%3A%E6%A8%A1%E4%BB%BF%E5%B0%8F%E6%8F%90%E7%90%B4%E7%9A%84%E6%98%86%E8%9F%B2&amp;ss=7501" xr:uid="{01FB8BB6-9364-4DF3-AC6F-004C4B0CCE9D}"/>
    <hyperlink ref="G31" r:id="rId31" display="http://wiki2.gamer.com.tw/wiki.php?n=7501:%E5%92%8C%E6%9C%8D%E4%B9%8B%E5%8C%A0%E5%BF%83" xr:uid="{C6A28D5F-07A1-45EC-AEFF-628DAD4EEDA7}"/>
    <hyperlink ref="G36" r:id="rId32" location="%E7%94%9F%E7%89%A9%E5%AD%B8%E6%9B%B8%E5%BA%AB" xr:uid="{257FCFE6-DBB5-404A-A47F-94A25C639922}"/>
    <hyperlink ref="Q8" r:id="rId33" display="http://wiki2.gamer.com.tw/wiki.php?n=7501%3A%E5%BC%B7%E8%80%8C%E6%9C%89%E5%8A%9B%E7%9A%84%E8%82%A2%E9%AB%94&amp;ss=7501" xr:uid="{28BD3451-2648-4F86-BC4E-9ECC1DB49A61}"/>
    <hyperlink ref="Q9" r:id="rId34" display="http://wiki2.gamer.com.tw/wiki.php?n=7501%3A%E6%8B%BF%E8%91%97%E9%95%B7%E7%9F%9B%E7%9A%84%E8%9F%B2&amp;ss=7501" xr:uid="{90EF35D0-3613-49B9-B6EA-EA6984AF04F3}"/>
    <hyperlink ref="Q11" r:id="rId35" display="http://wiki2.gamer.com.tw/wiki.php?n=7501%3A%E5%AD%B8%E8%80%85%E7%9A%84%E5%BF%83%E9%A1%98&amp;ss=7501" xr:uid="{CBE13415-1F08-4357-90A7-93BA8BE32A48}"/>
    <hyperlink ref="R11" r:id="rId36" display="http://wiki2.gamer.com.tw/wiki.php?n=7501%3A%E6%83%B3%E8%A8%98%E8%BC%89%E6%96%BC%E5%9C%96%E9%91%92%E4%B8%AD&amp;ss=7501" xr:uid="{CE58B53C-6464-40D8-A825-A1E5D5312B2E}"/>
    <hyperlink ref="Q12" r:id="rId37" display="http://wiki2.gamer.com.tw/wiki.php?n=7501%3A%E9%A3%9B%E8%A1%8C%E5%9C%A8%E7%A9%BA%E4%B8%AD%E7%9A%84%E7%94%9F%E7%89%A9&amp;ss=7501" xr:uid="{99F19D80-2B4F-4389-BF04-30E0E51BA7F0}"/>
    <hyperlink ref="Q13" r:id="rId38" xr:uid="{369E071D-E881-4618-8CA0-D8B710DFD15E}"/>
    <hyperlink ref="Q14" r:id="rId39" xr:uid="{6120A97B-AB43-4C3C-AB54-04D80D4613AE}"/>
    <hyperlink ref="Q15" r:id="rId40" display="http://wiki2.gamer.com.tw/wiki.php?n=7501%3A%E4%B8%80%E6%93%8A%EF%BC%81&amp;ss=7501" xr:uid="{A1B3849A-53B1-4CD5-A9EB-D34EF9ED60C4}"/>
    <hyperlink ref="Q21" r:id="rId41" display="http://wiki2.gamer.com.tw/wiki.php?n=7501:%E6%96%87%E5%8C%96%E8%81%9A%E9%9B%86%E4%B9%8B%E5%B3%B6" xr:uid="{02B1ED54-D8A8-4A4B-987E-1F33498AD5EE}"/>
    <hyperlink ref="Q18" r:id="rId42" location="級別6" display="http://wiki2.gamer.com.tw/wiki.php?n=7501%3A%E7%94%9F%E7%89%A9%E5%AD%B8%E5%9C%B0%E5%9C%96 - 級別6" xr:uid="{B9EB7CFF-2AD3-42F7-97CC-7D599C68C1EC}"/>
    <hyperlink ref="Q27" r:id="rId43" display="http://wiki2.gamer.com.tw/wiki.php?n=7501%3A%E5%A4%A2%E5%B9%BB%E8%9D%B4%E8%9D%B6&amp;ss=7501" xr:uid="{9BEC0DCE-582A-4495-BC69-34862A23E7A0}"/>
    <hyperlink ref="Q31" r:id="rId44" xr:uid="{48BD6E95-615B-4168-B90D-71F1AD27C90F}"/>
    <hyperlink ref="Q32" r:id="rId45" display="http://wiki2.gamer.com.tw/wiki.php?n=7501%3A%E6%98%86%E8%9F%B2%E5%9C%96%E9%91%91&amp;ss=7501" xr:uid="{09FDBACC-8AA6-4649-84AE-1C00B815A76A}"/>
    <hyperlink ref="Q33" r:id="rId46" display="http://wiki2.gamer.com.tw/wiki.php?n=7501%3A%E6%98%86%E8%9F%B2%E5%9C%96%E9%91%91&amp;ss=7501" xr:uid="{0109D8CF-281D-4E9D-B301-7F0DDFE753B6}"/>
    <hyperlink ref="R32" r:id="rId47" location="級別4" display="http://wiki2.gamer.com.tw/wiki.php?n=7501%3A%E7%94%9F%E7%89%A9%E5%AD%B8%E5%9C%B0%E5%9C%96 - 級別4" xr:uid="{6FEEF049-8CA9-4772-8537-47A9B78137FF}"/>
    <hyperlink ref="R33" r:id="rId48" location="級別5" display="http://wiki2.gamer.com.tw/wiki.php?n=7501%3A%E7%94%9F%E7%89%A9%E5%AD%B8%E5%9C%B0%E5%9C%96 - 級別5" xr:uid="{E1B09080-84E1-4009-9CA1-DB2A33E21C9E}"/>
    <hyperlink ref="G37" r:id="rId49" display="http://wiki2.gamer.com.tw/wiki.php?n=7501%3A%E9%A3%9B%E8%A1%8C%E5%9C%A8%E7%A9%BA%E4%B8%AD%E7%9A%84%E7%94%9F%E7%89%A9&amp;ss=7501" xr:uid="{C0BEB071-B369-433B-9C06-5DEE0C60744F}"/>
    <hyperlink ref="G43" r:id="rId50" display="http://wiki2.gamer.com.tw/wiki.php?n=7501%3A%E6%A8%B9%E8%91%89%E5%A6%96%E6%80%AA&amp;ss=7501" xr:uid="{AD88A308-48E3-4A33-A592-C1EED3B397E8}"/>
    <hyperlink ref="G45" r:id="rId51" display="http://wiki2.gamer.com.tw/wiki.php?n=7501%3A%E7%86%B1%E5%B8%B6%E4%B9%8B%E7%8E%8B&amp;ss=7501" xr:uid="{80A46D08-AB4C-4C25-8492-70B11FA01FE6}"/>
    <hyperlink ref="G46" r:id="rId52" display="http://wiki2.gamer.com.tw/wiki.php?n=7501:%E6%89%BE%E5%B0%8B%E5%B0%91%E5%B9%B4%E5%96%9C%E5%A5%BD%E7%9A%84%E6%98%86%E8%9F%B2" xr:uid="{DBD8D077-D97D-45BD-926C-E91BEDE5B103}"/>
    <hyperlink ref="G38" r:id="rId53" location="%E7%94%9F%E7%89%A9%E5%AD%B8%E5%9C%B0%E5%9C%96" display="小蟬的地圖" xr:uid="{FAC994BE-0480-4B12-997C-34F7894FC54D}"/>
    <hyperlink ref="G39" r:id="rId54" display="http://wiki2.gamer.com.tw/wiki.php?n=7501:%E6%88%B4%E8%9D%B8%E7%89%9B%E6%AE%BC%E7%9A%84%E8%9F%B2" xr:uid="{C1202F3B-0279-4CD4-A88D-8B499590B4C1}"/>
    <hyperlink ref="G40" r:id="rId55" display="http://wiki2.gamer.com.tw/wiki.php?n=7501:%E5%A4%A9%E9%B5%9D%E7%B5%A8%E4%B9%8B%E7%BF%85" xr:uid="{87752497-19BF-4EEF-82AC-E869D36CD6C8}"/>
    <hyperlink ref="G41" r:id="rId56" xr:uid="{16F034ED-FB7E-4F37-BFBD-B95D3AE8B39E}"/>
    <hyperlink ref="G42" r:id="rId57" xr:uid="{0D17D7AB-C0EC-4419-B851-7D636E292AF0}"/>
    <hyperlink ref="G44" r:id="rId58" display="https://wiki2.gamer.com.tw/wiki.php?n=7501%3A%E6%81%90%E6%80%96%E7%9A%84%E6%98%86%E8%9F%B2&amp;ss=7501" xr:uid="{00E57C96-1879-437B-A0BE-986D89A9441F}"/>
    <hyperlink ref="G48" r:id="rId59" location="生物學" xr:uid="{9D5C6579-ED10-4261-B9F7-516C96881047}"/>
    <hyperlink ref="G50" r:id="rId60" location="級別8" display="http://wiki2.gamer.com.tw/wiki.php?n=7501%3A%E7%94%9F%E7%89%A9%E5%AD%B8%E5%9C%B0%E5%9C%96 - 級別8" xr:uid="{B6005DF9-C53A-402B-9C34-2841BB5E87A5}"/>
    <hyperlink ref="G53" r:id="rId61" display="http://wiki2.gamer.com.tw/wiki.php?n=7501:%E5%B0%8F%E8%9C%BB%E8%9C%93" xr:uid="{5CCD8D68-2A55-444E-B711-B62D976E1085}"/>
    <hyperlink ref="G52" r:id="rId62" display="http://wiki2.gamer.com.tw/wiki.php?n=7501:%E9%86%9E%E9%87%80%E6%97%A5%E6%9A%AE%E6%83%85%E8%B6%A3%E4%B9%8B%E8%81%B2" xr:uid="{35729EA7-235A-4BC1-B925-FE004F312F45}"/>
    <hyperlink ref="G51" r:id="rId63" location="%E7%94%9F%E7%89%A9%E5%AD%B8%E6%9B%B8%E5%BA%AB" xr:uid="{B437B41F-34BF-41B1-8D03-4A148EB98ABF}"/>
    <hyperlink ref="G54" r:id="rId64" location="%E9%87%8D%E6%96%B0%E8%AA%BF%E6%9F%A5%E7%8D%8E%E5%8B%B5" display="圖：如蜘蛛的昆蟲地圖(生物7)" xr:uid="{295E371F-E021-4839-846B-6B7401718C22}"/>
    <hyperlink ref="G57" r:id="rId65" location="級別7" display="http://wiki2.gamer.com.tw/wiki.php?n=7501%3A%E7%94%9F%E7%89%A9%E5%AD%B8%E5%9C%B0%E5%9C%96 - 級別7" xr:uid="{2D1E85C3-F5A0-478B-9A8F-88BE37AEE22F}"/>
    <hyperlink ref="G56" r:id="rId66" display="http://wiki2.gamer.com.tw/wiki.php?n=7501%3A%E6%98%86%E8%9F%B2%E5%9C%96%E9%91%91&amp;ss=7501" xr:uid="{92CD7E0D-09D8-47CD-9215-40105728CE94}"/>
    <hyperlink ref="G62" r:id="rId67" location="級別6" display="http://wiki2.gamer.com.tw/wiki.php?n=7501%3A%E7%94%9F%E7%89%A9%E5%AD%B8%E5%9C%B0%E5%9C%96 - 級別6" xr:uid="{2996E539-AC2C-4CA5-9C97-3720B29B13EA}"/>
    <hyperlink ref="G61" r:id="rId68" display="http://wiki2.gamer.com.tw/wiki.php?n=7501:%E4%BC%BC%E7%B4%85%E7%B4%8B%E9%B3%B3%E8%9D%B6%E7%9A%84%E8%9D%B4%E8%9D%B6" xr:uid="{802E5E6F-E731-4D97-8D27-094AAE0A063E}"/>
    <hyperlink ref="G60" r:id="rId69" location="%E7%94%9F%E7%89%A9%E5%AD%B8%E5%9C%B0%E5%9C%96" display="黑蝴蝶的地圖" xr:uid="{58EDC4FE-922E-4C84-B086-68B4814F9ECE}"/>
    <hyperlink ref="G55" r:id="rId70" location="級別5" xr:uid="{7116BE1D-0BA9-4E6F-A867-01C4572C395F}"/>
    <hyperlink ref="G59" r:id="rId71" location="生物學" xr:uid="{A9D8C07D-766E-46CC-B589-1278D87AEFEC}"/>
    <hyperlink ref="Q45" r:id="rId72" display="http://wiki2.gamer.com.tw/wiki.php?n=7501%3A%E5%A4%A7%E5%9E%8B%E7%9F%B3%E8%A3%BD%E6%88%BF%E5%B1%8B&amp;ss=7501" xr:uid="{080B2183-3529-4250-BDAD-7AFD79B5F1C5}"/>
    <hyperlink ref="Q48" r:id="rId73" display="野豬(圖：野生豬的地圖(生物1))" xr:uid="{15F72E77-3B1E-4AAD-AACA-389CB55F7F59}"/>
    <hyperlink ref="Q53" r:id="rId74" display="http://wiki2.gamer.com.tw/wiki.php?n=7501:%E8%AA%BF%E6%9F%A5%E8%97%8D%E8%9C%BB%E8%9C%93" xr:uid="{7A1AA8E4-1A2C-4662-9B90-0DC6903E2420}"/>
    <hyperlink ref="Q52" r:id="rId75" display="http://wiki2.gamer.com.tw/wiki.php?n=7501:%E5%9B%9B%E5%AD%A3%E4%B9%8B%E5%A6%99" xr:uid="{17CA74DF-F177-4BBE-A0E5-DDB35576BE47}"/>
    <hyperlink ref="Q51" r:id="rId76" xr:uid="{D25813A2-5C16-4EDB-89E8-C86D68AA0AF3}"/>
    <hyperlink ref="Q55" r:id="rId77" display="http://wiki2.gamer.com.tw/wiki.php?n=7501%3A%E5%A4%A7%E6%B2%99%E6%BC%A0&amp;ss=7501" xr:uid="{A6FE46DA-3FA8-4E36-B086-7EA51424A217}"/>
    <hyperlink ref="Q59" r:id="rId78" display="野豬(圖：野生豬的地圖(生物1))" xr:uid="{96C5BB51-B434-4539-8D1F-0AC63B3D1234}"/>
    <hyperlink ref="G64" r:id="rId79" display="http://wiki2.gamer.com.tw/wiki.php?n=7501%3A%E7%BE%8E%E5%A5%B3%E4%B9%8B%E8%88%9E&amp;ss=7501" xr:uid="{8F07776D-818C-4417-8036-DAE80B18A160}"/>
    <hyperlink ref="G66" r:id="rId80" display="http://wiki2.gamer.com.tw/wiki.php?n=7501%3A%E8%AA%BF%E6%9F%A5%E8%97%8D%E8%9C%BB%E8%9C%93&amp;ss=7501" xr:uid="{E977E02F-3FF0-4B3E-B217-C28C69191E67}"/>
    <hyperlink ref="G67" r:id="rId81" location="級別5" display="http://wiki2.gamer.com.tw/wiki.php?n=7501%3A%E7%94%9F%E7%89%A9%E5%AD%B8%E5%9C%B0%E5%9C%96 - 級別5" xr:uid="{25F2B343-3C87-41A7-90E2-F159A11AD844}"/>
    <hyperlink ref="G68" r:id="rId82" location="級別5" display="http://wiki2.gamer.com.tw/wiki.php?n=7501%3A%E7%94%9F%E7%89%A9%E5%AD%B8%E5%9C%B0%E5%9C%96 - 級別5" xr:uid="{EDDADA4E-4341-4C95-A486-D16C30E85552}"/>
    <hyperlink ref="G71" r:id="rId83" location="級別5" display="http://wiki2.gamer.com.tw/wiki.php?n=7501%3A%E7%94%9F%E7%89%A9%E5%AD%B8%E5%9C%B0%E5%9C%96 - 級別5" xr:uid="{907BAC7F-0390-4837-AE8E-ED1AFBEAF00A}"/>
    <hyperlink ref="G69" r:id="rId84" location="級別5" display="http://wiki2.gamer.com.tw/wiki.php?n=7501%3A%E7%94%9F%E7%89%A9%E5%AD%B8%E5%9C%B0%E5%9C%96 - 級別5" xr:uid="{2CB7E530-19E6-4451-95F8-D976E9DA1E6D}"/>
    <hyperlink ref="G70" r:id="rId85" location="級別5" display="http://wiki2.gamer.com.tw/wiki.php?n=7501%3A%E7%94%9F%E7%89%A9%E5%AD%B8%E5%9C%B0%E5%9C%96 - 級別5" xr:uid="{86F25805-8C28-477D-8283-4286C2D86077}"/>
    <hyperlink ref="G72" r:id="rId86" location="級別4" display="http://wiki2.gamer.com.tw/wiki.php?n=7501%3A%E7%94%9F%E7%89%A9%E5%AD%B8%E5%9C%B0%E5%9C%96 - 級別4" xr:uid="{4EF900AC-7D0F-49BD-B12E-A3749005BC78}"/>
    <hyperlink ref="G73" r:id="rId87" location="級別4" display="http://wiki2.gamer.com.tw/wiki.php?n=7501%3A%E7%94%9F%E7%89%A9%E5%AD%B8%E5%9C%B0%E5%9C%96 - 級別4" xr:uid="{80AB1C79-BDD7-4440-B9C0-3284671BFFF2}"/>
    <hyperlink ref="G74" r:id="rId88" location="級別4" display="http://wiki2.gamer.com.tw/wiki.php?n=7501%3A%E7%94%9F%E7%89%A9%E5%AD%B8%E5%9C%B0%E5%9C%96 - 級別4" xr:uid="{84BDA323-17AF-483A-998E-7A4DEE115153}"/>
    <hyperlink ref="G75" r:id="rId89" location="級別3" display="http://wiki2.gamer.com.tw/wiki.php?n=7501%3A%E7%94%9F%E7%89%A9%E5%AD%B8%E5%9C%B0%E5%9C%96 - 級別3" xr:uid="{511B3DB7-590E-4DE0-B133-7AB5996700D2}"/>
    <hyperlink ref="G76" r:id="rId90" location="級別4" display="http://wiki2.gamer.com.tw/wiki.php?n=7501%3A%E7%94%9F%E7%89%A9%E5%AD%B8%E5%9C%B0%E5%9C%96 - 級別4" xr:uid="{81B4FD81-291D-4C77-9F83-5E1BB28D45E5}"/>
    <hyperlink ref="G77" r:id="rId91" display="http://wiki2.gamer.com.tw/wiki.php?n=7501%3A%E7%99%BC%E5%85%89%E7%9A%84%E6%98%86%E8%9F%B2&amp;ss=7501" xr:uid="{7D1AF3F4-8EBE-4469-818E-880DAD3A911C}"/>
    <hyperlink ref="Q68" r:id="rId92" display="http://wiki2.gamer.com.tw/wiki.php?n=7501%3A%E8%98%87%E9%96%80%E9%81%94%E8%87%98%E6%9D%B1%E5%8D%97%E9%82%8A%E7%9A%84%E5%B3%B6%E5%B6%BC&amp;ss=7501" xr:uid="{85295B59-07A3-423D-8DC9-8D23BF6E280F}"/>
    <hyperlink ref="Q69" r:id="rId93" display="http://wiki2.gamer.com.tw/wiki.php?n=7501%3A%E8%AA%BF%E6%9F%A5%E6%96%B0%E5%A4%A7%E9%99%B8%E6%9D%B1%E5%B2%B8&amp;ss=7501" xr:uid="{03DC798E-4B7E-4B1F-9D2B-A00F1F0BC88A}"/>
    <hyperlink ref="R31" r:id="rId94" display="https://wiki2.gamer.com.tw/wiki.php?n=7501%3A%E6%9C%80%E5%8F%A4%E7%9A%84%E5%92%8C%E6%AD%8C%E9%9B%86&amp;ss=7501" xr:uid="{CDBA6F8D-6139-49AA-9404-4B5EAB28D457}"/>
    <hyperlink ref="G2" r:id="rId95" display="https://wiki2.gamer.com.tw/wiki.php?n=7501%3A%E7%99%BC%E5%85%89%E7%9A%84%E6%B4%9E%E7%AA%9F&amp;ss=7501" xr:uid="{E0D65F74-DCEC-40DF-8A42-E16AC1F1606D}"/>
    <hyperlink ref="G7" r:id="rId96" display="https://wiki2.gamer.com.tw/wiki.php?n=7501%3A%E8%9A%8A%E5%AD%90%E6%84%9B%E5%A5%BD%E8%80%85&amp;ss=7501" xr:uid="{68B1807E-C319-4140-AC4D-C7BAF8614050}"/>
    <hyperlink ref="Q7" r:id="rId97" display="https://wiki2.gamer.com.tw/wiki.php?n=7501:%E7%99%BB%E5%B1%B1%E7%86%B1%E6%BD%AE" xr:uid="{F7E51A0A-79B4-4E50-A973-0DF87E2BBD25}"/>
    <hyperlink ref="G10" r:id="rId98" display="https://wiki2.gamer.com.tw/wiki.php?n=7501%3A%E9%85%B7%E4%BC%BC%E5%AF%B6%E7%9F%B3%E7%9A%84%E8%9D%B4%E8%9D%B6&amp;ss=7501" xr:uid="{AD0837D0-3519-4909-B125-AED485E7A6E3}"/>
    <hyperlink ref="G17" r:id="rId99" display="https://wiki2.gamer.com.tw/wiki.php?n=7501%3A%E4%B8%8B%E9%9B%A8%E6%AD%8C&amp;ss=7501" xr:uid="{457AE3A8-5E53-4D2A-BB8D-79727020CF7F}"/>
    <hyperlink ref="G34" r:id="rId100" xr:uid="{20A6AC29-46D4-4112-A4A6-1D7295259598}"/>
    <hyperlink ref="G22" r:id="rId101" display="https://wiki2.gamer.com.tw/wiki.php?n=7501%3A%E9%80%8F%E6%98%8E%E7%BF%85%E8%86%80%E7%9A%84%E8%9D%B4%E8%9D%B6&amp;ss=7501" xr:uid="{9AC647E8-D78E-4A4F-8B29-18ADDFF3B6A6}"/>
    <hyperlink ref="G24" r:id="rId102" display="https://wiki2.gamer.com.tw/wiki.php?n=7501%3A%E9%96%83%E8%80%80%E8%97%8D%E8%89%B2%E7%9A%84%E8%9D%B4%E8%9D%B6%E5%8E%BB%E5%90%91&amp;ss=7501" xr:uid="{EEE7683A-2917-485A-A0DE-EAEE9B83F9DA}"/>
    <hyperlink ref="G29" r:id="rId103" display="https://wiki2.gamer.com.tw/wiki.php?n=7501%3A%E5%B0%8B%E6%89%BE%E7%99%BD%E8%89%B2%E8%9C%98%E8%9B%9B&amp;ss=7501" xr:uid="{FED8188C-8595-4825-A538-D4BA7A89EB0F}"/>
  </hyperlinks>
  <pageMargins left="0.7" right="0.7" top="0.75" bottom="0.75" header="0.3" footer="0.3"/>
  <tableParts count="1">
    <tablePart r:id="rId10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11">
    <tabColor theme="9" tint="0.39997558519241921"/>
  </sheetPr>
  <dimension ref="A1:T156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170" customWidth="1"/>
    <col min="2" max="2" width="4" style="107" customWidth="1"/>
    <col min="3" max="3" width="16.375" style="107" bestFit="1" customWidth="1"/>
    <col min="4" max="5" width="4.625" style="107" customWidth="1"/>
    <col min="6" max="6" width="31.625" style="202" customWidth="1"/>
    <col min="7" max="7" width="6.625" style="107" customWidth="1"/>
    <col min="8" max="8" width="4.625" style="107" customWidth="1"/>
    <col min="9" max="13" width="4.625" style="21" customWidth="1"/>
    <col min="14" max="14" width="27.625" style="4" customWidth="1"/>
    <col min="15" max="15" width="26.875" style="10" bestFit="1" customWidth="1"/>
    <col min="16" max="20" width="16.625" style="66" customWidth="1"/>
    <col min="21" max="16384" width="9" style="21"/>
  </cols>
  <sheetData>
    <row r="1" spans="1:20" s="5" customFormat="1" ht="22.5" customHeight="1">
      <c r="A1" s="172" t="s">
        <v>0</v>
      </c>
      <c r="B1" s="173" t="s">
        <v>1</v>
      </c>
      <c r="C1" s="172" t="s">
        <v>1764</v>
      </c>
      <c r="D1" s="173" t="s">
        <v>1604</v>
      </c>
      <c r="E1" s="173" t="s">
        <v>1601</v>
      </c>
      <c r="F1" s="173" t="s">
        <v>6</v>
      </c>
      <c r="G1" s="173" t="s">
        <v>7</v>
      </c>
      <c r="H1" s="174" t="s">
        <v>192</v>
      </c>
      <c r="I1" s="9" t="s">
        <v>193</v>
      </c>
      <c r="J1" s="8" t="s">
        <v>9</v>
      </c>
      <c r="K1" s="8" t="s">
        <v>10</v>
      </c>
      <c r="L1" s="8" t="s">
        <v>11</v>
      </c>
      <c r="M1" s="8" t="s">
        <v>12</v>
      </c>
      <c r="N1" s="7" t="s">
        <v>13</v>
      </c>
      <c r="O1" s="79" t="s">
        <v>195</v>
      </c>
      <c r="P1" s="85" t="s">
        <v>196</v>
      </c>
      <c r="Q1" s="85" t="s">
        <v>16</v>
      </c>
      <c r="R1" s="85" t="s">
        <v>17</v>
      </c>
      <c r="S1" s="80" t="s">
        <v>11114</v>
      </c>
      <c r="T1" s="80" t="s">
        <v>197</v>
      </c>
    </row>
    <row r="2" spans="1:20" ht="22.5" customHeight="1">
      <c r="A2" s="293" t="s">
        <v>7282</v>
      </c>
      <c r="B2" s="294" t="s">
        <v>7385</v>
      </c>
      <c r="C2" s="107" t="s">
        <v>7396</v>
      </c>
      <c r="D2" s="99">
        <v>15</v>
      </c>
      <c r="E2" s="99">
        <v>17</v>
      </c>
      <c r="F2" s="212" t="s">
        <v>12874</v>
      </c>
      <c r="G2" s="99">
        <v>1430</v>
      </c>
      <c r="H2" s="175">
        <v>9</v>
      </c>
      <c r="I2" s="9"/>
      <c r="J2" s="9"/>
      <c r="K2" s="9"/>
      <c r="L2" s="9"/>
      <c r="M2" s="9"/>
      <c r="N2" s="230" t="s">
        <v>7397</v>
      </c>
      <c r="O2" s="189" t="s">
        <v>7398</v>
      </c>
      <c r="P2" s="247"/>
      <c r="Q2" s="202"/>
      <c r="R2" s="202"/>
      <c r="S2" s="202"/>
      <c r="T2" s="247"/>
    </row>
    <row r="3" spans="1:20" ht="22.5" customHeight="1">
      <c r="A3" s="293" t="s">
        <v>7282</v>
      </c>
      <c r="B3" s="294" t="s">
        <v>7385</v>
      </c>
      <c r="C3" s="107" t="s">
        <v>7400</v>
      </c>
      <c r="D3" s="99">
        <v>15</v>
      </c>
      <c r="E3" s="99">
        <v>17</v>
      </c>
      <c r="F3" s="212" t="s">
        <v>7399</v>
      </c>
      <c r="G3" s="99">
        <v>1430</v>
      </c>
      <c r="H3" s="175">
        <v>9</v>
      </c>
      <c r="I3" s="9"/>
      <c r="J3" s="9"/>
      <c r="K3" s="9"/>
      <c r="L3" s="9"/>
      <c r="M3" s="9"/>
      <c r="N3" s="230" t="s">
        <v>7310</v>
      </c>
      <c r="O3" s="189" t="s">
        <v>7401</v>
      </c>
      <c r="P3" s="247"/>
      <c r="Q3" s="202"/>
      <c r="R3" s="202"/>
      <c r="S3" s="202"/>
      <c r="T3" s="247"/>
    </row>
    <row r="4" spans="1:20" ht="22.5" customHeight="1">
      <c r="A4" s="99" t="s">
        <v>11498</v>
      </c>
      <c r="B4" s="99" t="s">
        <v>19</v>
      </c>
      <c r="C4" s="203" t="s">
        <v>11760</v>
      </c>
      <c r="D4" s="99">
        <v>7</v>
      </c>
      <c r="E4" s="99">
        <v>9</v>
      </c>
      <c r="F4" s="212" t="s">
        <v>12875</v>
      </c>
      <c r="G4" s="99">
        <v>1270</v>
      </c>
      <c r="H4" s="99">
        <v>9</v>
      </c>
      <c r="I4" s="3"/>
      <c r="J4" s="3"/>
      <c r="K4" s="3"/>
      <c r="L4" s="3"/>
      <c r="M4" s="3"/>
      <c r="N4" s="230" t="s">
        <v>11585</v>
      </c>
      <c r="O4" s="189" t="s">
        <v>11586</v>
      </c>
      <c r="P4" s="212" t="s">
        <v>3461</v>
      </c>
      <c r="Q4" s="202"/>
      <c r="R4" s="202"/>
      <c r="S4" s="202"/>
      <c r="T4" s="202"/>
    </row>
    <row r="5" spans="1:20" ht="22.5" customHeight="1">
      <c r="A5" s="166" t="s">
        <v>35</v>
      </c>
      <c r="B5" s="99" t="s">
        <v>19</v>
      </c>
      <c r="C5" s="107" t="s">
        <v>1765</v>
      </c>
      <c r="D5" s="99">
        <v>11</v>
      </c>
      <c r="E5" s="99">
        <v>13</v>
      </c>
      <c r="F5" s="214" t="s">
        <v>12419</v>
      </c>
      <c r="G5" s="99">
        <v>1250</v>
      </c>
      <c r="H5" s="220">
        <v>8</v>
      </c>
      <c r="I5" s="9"/>
      <c r="J5" s="9"/>
      <c r="K5" s="9"/>
      <c r="L5" s="9"/>
      <c r="M5" s="9"/>
      <c r="N5" s="230" t="s">
        <v>135</v>
      </c>
      <c r="O5" s="189" t="s">
        <v>4877</v>
      </c>
      <c r="P5" s="214" t="s">
        <v>12426</v>
      </c>
      <c r="Q5" s="202"/>
      <c r="R5" s="202"/>
      <c r="S5" s="202"/>
      <c r="T5" s="202"/>
    </row>
    <row r="6" spans="1:20" ht="22.5" customHeight="1">
      <c r="A6" s="166">
        <v>1</v>
      </c>
      <c r="B6" s="99" t="s">
        <v>19</v>
      </c>
      <c r="C6" s="107" t="s">
        <v>1766</v>
      </c>
      <c r="D6" s="99">
        <v>12</v>
      </c>
      <c r="E6" s="99">
        <v>14</v>
      </c>
      <c r="F6" s="214" t="s">
        <v>1767</v>
      </c>
      <c r="G6" s="99">
        <v>1222</v>
      </c>
      <c r="H6" s="175">
        <v>10</v>
      </c>
      <c r="I6" s="9"/>
      <c r="J6" s="9"/>
      <c r="K6" s="9"/>
      <c r="L6" s="9"/>
      <c r="M6" s="9"/>
      <c r="N6" s="230" t="s">
        <v>4760</v>
      </c>
      <c r="O6" s="189" t="s">
        <v>4970</v>
      </c>
      <c r="P6" s="214" t="s">
        <v>1769</v>
      </c>
      <c r="Q6" s="214" t="s">
        <v>1770</v>
      </c>
      <c r="R6" s="214" t="s">
        <v>1771</v>
      </c>
      <c r="S6" s="212" t="s">
        <v>2151</v>
      </c>
      <c r="T6" s="202"/>
    </row>
    <row r="7" spans="1:20" ht="22.5" customHeight="1">
      <c r="A7" s="166" t="s">
        <v>49</v>
      </c>
      <c r="B7" s="99" t="s">
        <v>19</v>
      </c>
      <c r="C7" s="107" t="s">
        <v>1772</v>
      </c>
      <c r="D7" s="99">
        <v>13</v>
      </c>
      <c r="E7" s="99">
        <v>15</v>
      </c>
      <c r="F7" s="214" t="s">
        <v>1773</v>
      </c>
      <c r="G7" s="99">
        <v>1222</v>
      </c>
      <c r="H7" s="99">
        <v>10</v>
      </c>
      <c r="I7" s="9"/>
      <c r="J7" s="9"/>
      <c r="K7" s="9"/>
      <c r="L7" s="9"/>
      <c r="M7" s="9"/>
      <c r="N7" s="230" t="s">
        <v>4773</v>
      </c>
      <c r="O7" s="189" t="s">
        <v>4808</v>
      </c>
      <c r="P7" s="214" t="s">
        <v>1774</v>
      </c>
      <c r="Q7" s="214" t="s">
        <v>12269</v>
      </c>
      <c r="R7" s="202"/>
      <c r="S7" s="202"/>
      <c r="T7" s="202"/>
    </row>
    <row r="8" spans="1:20" ht="22.5" customHeight="1">
      <c r="A8" s="166" t="s">
        <v>32</v>
      </c>
      <c r="B8" s="99" t="s">
        <v>19</v>
      </c>
      <c r="C8" s="107" t="s">
        <v>4894</v>
      </c>
      <c r="D8" s="99">
        <v>12</v>
      </c>
      <c r="E8" s="99">
        <v>14</v>
      </c>
      <c r="F8" s="214" t="s">
        <v>12420</v>
      </c>
      <c r="G8" s="99">
        <v>1210</v>
      </c>
      <c r="H8" s="175">
        <v>10</v>
      </c>
      <c r="I8" s="9"/>
      <c r="J8" s="9"/>
      <c r="K8" s="9"/>
      <c r="L8" s="9"/>
      <c r="M8" s="9"/>
      <c r="N8" s="230" t="s">
        <v>4771</v>
      </c>
      <c r="O8" s="189" t="s">
        <v>4971</v>
      </c>
      <c r="P8" s="214" t="s">
        <v>1775</v>
      </c>
      <c r="Q8" s="214" t="s">
        <v>12431</v>
      </c>
      <c r="R8" s="245"/>
      <c r="S8" s="227"/>
      <c r="T8" s="247" t="s">
        <v>1776</v>
      </c>
    </row>
    <row r="9" spans="1:20" ht="22.5" customHeight="1">
      <c r="A9" s="166" t="s">
        <v>11336</v>
      </c>
      <c r="B9" s="99" t="s">
        <v>11338</v>
      </c>
      <c r="C9" s="107" t="s">
        <v>11348</v>
      </c>
      <c r="D9" s="99">
        <v>8</v>
      </c>
      <c r="E9" s="99">
        <v>10</v>
      </c>
      <c r="F9" s="212" t="s">
        <v>12876</v>
      </c>
      <c r="G9" s="99">
        <v>1190</v>
      </c>
      <c r="H9" s="99">
        <v>9</v>
      </c>
      <c r="I9" s="3"/>
      <c r="J9" s="3"/>
      <c r="K9" s="3"/>
      <c r="L9" s="3"/>
      <c r="M9" s="3"/>
      <c r="N9" s="230" t="s">
        <v>11349</v>
      </c>
      <c r="O9" s="189" t="s">
        <v>11350</v>
      </c>
      <c r="P9" s="212" t="s">
        <v>7393</v>
      </c>
      <c r="Q9" s="202"/>
      <c r="R9" s="202"/>
      <c r="S9" s="202"/>
      <c r="T9" s="202"/>
    </row>
    <row r="10" spans="1:20" ht="22.5" customHeight="1">
      <c r="A10" s="166" t="s">
        <v>49</v>
      </c>
      <c r="B10" s="99" t="s">
        <v>19</v>
      </c>
      <c r="C10" s="107" t="s">
        <v>1777</v>
      </c>
      <c r="D10" s="99">
        <v>11</v>
      </c>
      <c r="E10" s="99">
        <v>13</v>
      </c>
      <c r="F10" s="214" t="s">
        <v>1778</v>
      </c>
      <c r="G10" s="99">
        <v>1163</v>
      </c>
      <c r="H10" s="99">
        <v>9</v>
      </c>
      <c r="I10" s="9"/>
      <c r="J10" s="9"/>
      <c r="K10" s="9"/>
      <c r="L10" s="9"/>
      <c r="M10" s="9"/>
      <c r="N10" s="230" t="s">
        <v>59</v>
      </c>
      <c r="O10" s="189" t="s">
        <v>3752</v>
      </c>
      <c r="P10" s="214" t="s">
        <v>1773</v>
      </c>
      <c r="Q10" s="202"/>
      <c r="R10" s="202"/>
      <c r="S10" s="202"/>
      <c r="T10" s="202"/>
    </row>
    <row r="11" spans="1:20" ht="22.5" customHeight="1">
      <c r="A11" s="166"/>
      <c r="B11" s="99" t="s">
        <v>19</v>
      </c>
      <c r="C11" s="107" t="s">
        <v>1779</v>
      </c>
      <c r="D11" s="99">
        <v>10</v>
      </c>
      <c r="E11" s="99">
        <v>12</v>
      </c>
      <c r="F11" s="214" t="s">
        <v>12421</v>
      </c>
      <c r="G11" s="99">
        <v>1144</v>
      </c>
      <c r="H11" s="175">
        <v>8</v>
      </c>
      <c r="I11" s="9"/>
      <c r="J11" s="9"/>
      <c r="K11" s="9"/>
      <c r="L11" s="9"/>
      <c r="M11" s="9"/>
      <c r="N11" s="230" t="s">
        <v>3728</v>
      </c>
      <c r="O11" s="189" t="s">
        <v>4972</v>
      </c>
      <c r="P11" s="214" t="s">
        <v>12428</v>
      </c>
      <c r="Q11" s="214" t="s">
        <v>1780</v>
      </c>
      <c r="R11" s="202"/>
      <c r="S11" s="202"/>
      <c r="T11" s="234" t="s">
        <v>4973</v>
      </c>
    </row>
    <row r="12" spans="1:20" ht="22.5" customHeight="1">
      <c r="A12" s="166">
        <v>1</v>
      </c>
      <c r="B12" s="99" t="s">
        <v>19</v>
      </c>
      <c r="C12" s="107" t="s">
        <v>1781</v>
      </c>
      <c r="D12" s="99">
        <v>10</v>
      </c>
      <c r="E12" s="99">
        <v>12</v>
      </c>
      <c r="F12" s="214" t="s">
        <v>1782</v>
      </c>
      <c r="G12" s="99">
        <v>1131</v>
      </c>
      <c r="H12" s="99">
        <v>7</v>
      </c>
      <c r="I12" s="9"/>
      <c r="J12" s="9"/>
      <c r="K12" s="9"/>
      <c r="L12" s="9"/>
      <c r="M12" s="9"/>
      <c r="N12" s="230" t="s">
        <v>1411</v>
      </c>
      <c r="O12" s="189" t="s">
        <v>4025</v>
      </c>
      <c r="P12" s="214" t="s">
        <v>1783</v>
      </c>
      <c r="Q12" s="214" t="s">
        <v>1784</v>
      </c>
      <c r="R12" s="202"/>
      <c r="S12" s="202"/>
      <c r="T12" s="229"/>
    </row>
    <row r="13" spans="1:20" ht="22.5" customHeight="1">
      <c r="A13" s="166" t="s">
        <v>82</v>
      </c>
      <c r="B13" s="99" t="s">
        <v>19</v>
      </c>
      <c r="C13" s="107" t="s">
        <v>4895</v>
      </c>
      <c r="D13" s="99">
        <v>10</v>
      </c>
      <c r="E13" s="99">
        <v>12</v>
      </c>
      <c r="F13" s="214" t="s">
        <v>12422</v>
      </c>
      <c r="G13" s="99">
        <v>1110</v>
      </c>
      <c r="H13" s="175">
        <v>8</v>
      </c>
      <c r="I13" s="9"/>
      <c r="J13" s="9"/>
      <c r="K13" s="9"/>
      <c r="L13" s="9"/>
      <c r="M13" s="9"/>
      <c r="N13" s="230" t="s">
        <v>4974</v>
      </c>
      <c r="O13" s="189" t="s">
        <v>4975</v>
      </c>
      <c r="P13" s="202"/>
      <c r="Q13" s="202"/>
      <c r="R13" s="202"/>
      <c r="S13" s="202"/>
      <c r="T13" s="229"/>
    </row>
    <row r="14" spans="1:20" ht="22.5" customHeight="1">
      <c r="A14" s="166"/>
      <c r="B14" s="99" t="s">
        <v>19</v>
      </c>
      <c r="C14" s="107" t="s">
        <v>1785</v>
      </c>
      <c r="D14" s="99">
        <v>10</v>
      </c>
      <c r="E14" s="99">
        <v>12</v>
      </c>
      <c r="F14" s="214" t="s">
        <v>1786</v>
      </c>
      <c r="G14" s="99">
        <v>1105</v>
      </c>
      <c r="H14" s="99">
        <v>7</v>
      </c>
      <c r="I14" s="9"/>
      <c r="J14" s="9"/>
      <c r="K14" s="9"/>
      <c r="L14" s="9"/>
      <c r="M14" s="9"/>
      <c r="N14" s="230" t="s">
        <v>4976</v>
      </c>
      <c r="O14" s="189" t="s">
        <v>4977</v>
      </c>
      <c r="P14" s="214" t="s">
        <v>1787</v>
      </c>
      <c r="Q14" s="202"/>
      <c r="R14" s="202"/>
      <c r="S14" s="202"/>
      <c r="T14" s="257" t="s">
        <v>4978</v>
      </c>
    </row>
    <row r="15" spans="1:20" ht="22.5" customHeight="1">
      <c r="A15" s="166" t="s">
        <v>27</v>
      </c>
      <c r="B15" s="99" t="s">
        <v>19</v>
      </c>
      <c r="C15" s="107" t="s">
        <v>1788</v>
      </c>
      <c r="D15" s="99">
        <v>10</v>
      </c>
      <c r="E15" s="99">
        <v>12</v>
      </c>
      <c r="F15" s="214" t="s">
        <v>1775</v>
      </c>
      <c r="G15" s="99">
        <v>1080</v>
      </c>
      <c r="H15" s="175">
        <v>8</v>
      </c>
      <c r="I15" s="9"/>
      <c r="J15" s="9"/>
      <c r="K15" s="9"/>
      <c r="L15" s="9"/>
      <c r="M15" s="9"/>
      <c r="N15" s="230" t="s">
        <v>4979</v>
      </c>
      <c r="O15" s="189" t="s">
        <v>4980</v>
      </c>
      <c r="P15" s="214" t="s">
        <v>1778</v>
      </c>
      <c r="Q15" s="214" t="s">
        <v>1767</v>
      </c>
      <c r="R15" s="202"/>
      <c r="S15" s="202"/>
      <c r="T15" s="202" t="s">
        <v>4981</v>
      </c>
    </row>
    <row r="16" spans="1:20" ht="22.5" customHeight="1">
      <c r="A16" s="166" t="s">
        <v>4896</v>
      </c>
      <c r="B16" s="224" t="s">
        <v>4897</v>
      </c>
      <c r="C16" s="107" t="s">
        <v>4898</v>
      </c>
      <c r="D16" s="224">
        <v>10</v>
      </c>
      <c r="E16" s="224">
        <v>12</v>
      </c>
      <c r="F16" s="219" t="s">
        <v>12423</v>
      </c>
      <c r="G16" s="99">
        <v>1080</v>
      </c>
      <c r="H16" s="99">
        <v>8</v>
      </c>
      <c r="I16" s="9"/>
      <c r="J16" s="9"/>
      <c r="K16" s="9"/>
      <c r="L16" s="9"/>
      <c r="M16" s="9"/>
      <c r="N16" s="230" t="s">
        <v>4982</v>
      </c>
      <c r="O16" s="189" t="s">
        <v>1613</v>
      </c>
      <c r="P16" s="202"/>
      <c r="Q16" s="202"/>
      <c r="R16" s="202"/>
      <c r="S16" s="202"/>
      <c r="T16" s="202"/>
    </row>
    <row r="17" spans="1:20" ht="22.5" customHeight="1">
      <c r="A17" s="166" t="s">
        <v>698</v>
      </c>
      <c r="B17" s="99" t="s">
        <v>19</v>
      </c>
      <c r="C17" s="107" t="s">
        <v>1789</v>
      </c>
      <c r="D17" s="99">
        <v>9</v>
      </c>
      <c r="E17" s="99">
        <v>11</v>
      </c>
      <c r="F17" s="214" t="s">
        <v>1790</v>
      </c>
      <c r="G17" s="99">
        <v>1040</v>
      </c>
      <c r="H17" s="99">
        <v>9</v>
      </c>
      <c r="I17" s="9"/>
      <c r="J17" s="9"/>
      <c r="K17" s="9"/>
      <c r="L17" s="9"/>
      <c r="M17" s="9"/>
      <c r="N17" s="230" t="s">
        <v>4983</v>
      </c>
      <c r="O17" s="189" t="s">
        <v>4984</v>
      </c>
      <c r="P17" s="212" t="s">
        <v>1843</v>
      </c>
      <c r="Q17" s="214" t="s">
        <v>1791</v>
      </c>
      <c r="R17" s="202"/>
      <c r="S17" s="202"/>
      <c r="T17" s="229"/>
    </row>
    <row r="18" spans="1:20" ht="22.5" customHeight="1">
      <c r="A18" s="166" t="s">
        <v>49</v>
      </c>
      <c r="B18" s="99" t="s">
        <v>19</v>
      </c>
      <c r="C18" s="107" t="s">
        <v>1792</v>
      </c>
      <c r="D18" s="99">
        <v>8</v>
      </c>
      <c r="E18" s="99">
        <v>10</v>
      </c>
      <c r="F18" s="214" t="s">
        <v>12424</v>
      </c>
      <c r="G18" s="99">
        <v>936</v>
      </c>
      <c r="H18" s="175">
        <v>8</v>
      </c>
      <c r="I18" s="9"/>
      <c r="J18" s="9"/>
      <c r="K18" s="9"/>
      <c r="L18" s="9"/>
      <c r="M18" s="9"/>
      <c r="N18" s="230" t="s">
        <v>4983</v>
      </c>
      <c r="O18" s="189" t="s">
        <v>4985</v>
      </c>
      <c r="P18" s="214" t="s">
        <v>1793</v>
      </c>
      <c r="Q18" s="202"/>
      <c r="R18" s="202"/>
      <c r="S18" s="202"/>
      <c r="T18" s="229"/>
    </row>
    <row r="19" spans="1:20" ht="22.5" customHeight="1">
      <c r="A19" s="166"/>
      <c r="B19" s="99" t="s">
        <v>19</v>
      </c>
      <c r="C19" s="107" t="s">
        <v>1794</v>
      </c>
      <c r="D19" s="99">
        <v>8</v>
      </c>
      <c r="E19" s="99">
        <v>10</v>
      </c>
      <c r="F19" s="214" t="s">
        <v>1780</v>
      </c>
      <c r="G19" s="99">
        <v>936</v>
      </c>
      <c r="H19" s="99">
        <v>6</v>
      </c>
      <c r="I19" s="9"/>
      <c r="J19" s="9"/>
      <c r="K19" s="9"/>
      <c r="L19" s="9"/>
      <c r="M19" s="9"/>
      <c r="N19" s="230" t="s">
        <v>135</v>
      </c>
      <c r="O19" s="189" t="s">
        <v>4986</v>
      </c>
      <c r="P19" s="214" t="s">
        <v>1795</v>
      </c>
      <c r="Q19" s="202"/>
      <c r="R19" s="202"/>
      <c r="S19" s="202"/>
      <c r="T19" s="229"/>
    </row>
    <row r="20" spans="1:20" ht="22.5" customHeight="1">
      <c r="A20" s="166" t="s">
        <v>35</v>
      </c>
      <c r="B20" s="99" t="s">
        <v>19</v>
      </c>
      <c r="C20" s="107" t="s">
        <v>1796</v>
      </c>
      <c r="D20" s="99">
        <v>8</v>
      </c>
      <c r="E20" s="99">
        <v>10</v>
      </c>
      <c r="F20" s="214" t="s">
        <v>12425</v>
      </c>
      <c r="G20" s="99">
        <v>930</v>
      </c>
      <c r="H20" s="175">
        <v>9</v>
      </c>
      <c r="I20" s="9"/>
      <c r="J20" s="9"/>
      <c r="K20" s="9"/>
      <c r="L20" s="9"/>
      <c r="M20" s="9"/>
      <c r="N20" s="230" t="s">
        <v>59</v>
      </c>
      <c r="O20" s="189" t="s">
        <v>4987</v>
      </c>
      <c r="P20" s="214" t="s">
        <v>6883</v>
      </c>
      <c r="Q20" s="212" t="s">
        <v>3451</v>
      </c>
      <c r="R20" s="202"/>
      <c r="S20" s="202"/>
      <c r="T20" s="229"/>
    </row>
    <row r="21" spans="1:20" ht="22.5" customHeight="1">
      <c r="A21" s="166" t="s">
        <v>35</v>
      </c>
      <c r="B21" s="99" t="s">
        <v>19</v>
      </c>
      <c r="C21" s="107" t="s">
        <v>1797</v>
      </c>
      <c r="D21" s="99">
        <v>8</v>
      </c>
      <c r="E21" s="99">
        <v>10</v>
      </c>
      <c r="F21" s="214" t="s">
        <v>12426</v>
      </c>
      <c r="G21" s="99">
        <v>930</v>
      </c>
      <c r="H21" s="99">
        <v>6</v>
      </c>
      <c r="I21" s="9"/>
      <c r="J21" s="9"/>
      <c r="K21" s="9"/>
      <c r="L21" s="9"/>
      <c r="M21" s="9"/>
      <c r="N21" s="230" t="s">
        <v>135</v>
      </c>
      <c r="O21" s="189" t="s">
        <v>4877</v>
      </c>
      <c r="P21" s="214" t="s">
        <v>12432</v>
      </c>
      <c r="Q21" s="202"/>
      <c r="R21" s="202"/>
      <c r="S21" s="202"/>
      <c r="T21" s="229"/>
    </row>
    <row r="22" spans="1:20" ht="22.5" customHeight="1">
      <c r="A22" s="166" t="s">
        <v>35</v>
      </c>
      <c r="B22" s="99" t="s">
        <v>19</v>
      </c>
      <c r="C22" s="107" t="s">
        <v>1798</v>
      </c>
      <c r="D22" s="99">
        <v>8</v>
      </c>
      <c r="E22" s="99">
        <v>10</v>
      </c>
      <c r="F22" s="214" t="s">
        <v>12427</v>
      </c>
      <c r="G22" s="99">
        <v>930</v>
      </c>
      <c r="H22" s="175">
        <v>9</v>
      </c>
      <c r="I22" s="29"/>
      <c r="J22" s="29"/>
      <c r="K22" s="29"/>
      <c r="L22" s="29"/>
      <c r="M22" s="29"/>
      <c r="N22" s="230" t="s">
        <v>59</v>
      </c>
      <c r="O22" s="189" t="s">
        <v>4987</v>
      </c>
      <c r="P22" s="202"/>
      <c r="Q22" s="202"/>
      <c r="R22" s="202"/>
      <c r="S22" s="202"/>
      <c r="T22" s="229"/>
    </row>
    <row r="23" spans="1:20" ht="22.5" customHeight="1">
      <c r="A23" s="166" t="s">
        <v>49</v>
      </c>
      <c r="B23" s="99" t="s">
        <v>19</v>
      </c>
      <c r="C23" s="107" t="s">
        <v>1799</v>
      </c>
      <c r="D23" s="99">
        <v>8</v>
      </c>
      <c r="E23" s="99">
        <v>10</v>
      </c>
      <c r="F23" s="214" t="s">
        <v>1800</v>
      </c>
      <c r="G23" s="99">
        <v>923</v>
      </c>
      <c r="H23" s="99">
        <v>9</v>
      </c>
      <c r="I23" s="29"/>
      <c r="J23" s="29"/>
      <c r="K23" s="29"/>
      <c r="L23" s="29"/>
      <c r="M23" s="29"/>
      <c r="N23" s="230" t="s">
        <v>59</v>
      </c>
      <c r="O23" s="189" t="s">
        <v>4988</v>
      </c>
      <c r="P23" s="214" t="s">
        <v>12433</v>
      </c>
      <c r="Q23" s="202"/>
      <c r="R23" s="202"/>
      <c r="S23" s="202"/>
      <c r="T23" s="229"/>
    </row>
    <row r="24" spans="1:20" ht="22.5" customHeight="1">
      <c r="A24" s="166"/>
      <c r="B24" s="99" t="s">
        <v>19</v>
      </c>
      <c r="C24" s="107" t="s">
        <v>1801</v>
      </c>
      <c r="D24" s="99">
        <v>8</v>
      </c>
      <c r="E24" s="99">
        <v>10</v>
      </c>
      <c r="F24" s="214" t="s">
        <v>1784</v>
      </c>
      <c r="G24" s="99">
        <v>910</v>
      </c>
      <c r="H24" s="175">
        <v>4</v>
      </c>
      <c r="I24" s="29"/>
      <c r="J24" s="29"/>
      <c r="K24" s="29"/>
      <c r="L24" s="29"/>
      <c r="M24" s="29"/>
      <c r="N24" s="230" t="s">
        <v>4989</v>
      </c>
      <c r="O24" s="189" t="s">
        <v>4815</v>
      </c>
      <c r="P24" s="202"/>
      <c r="Q24" s="202"/>
      <c r="R24" s="202"/>
      <c r="S24" s="202"/>
      <c r="T24" s="229"/>
    </row>
    <row r="25" spans="1:20" ht="22.5" customHeight="1">
      <c r="A25" s="166"/>
      <c r="B25" s="99" t="s">
        <v>19</v>
      </c>
      <c r="C25" s="107" t="s">
        <v>1802</v>
      </c>
      <c r="D25" s="99">
        <v>8</v>
      </c>
      <c r="E25" s="99">
        <v>10</v>
      </c>
      <c r="F25" s="214" t="s">
        <v>12428</v>
      </c>
      <c r="G25" s="99">
        <v>910</v>
      </c>
      <c r="H25" s="99">
        <v>7</v>
      </c>
      <c r="I25" s="29"/>
      <c r="J25" s="29"/>
      <c r="K25" s="29"/>
      <c r="L25" s="29"/>
      <c r="M25" s="29"/>
      <c r="N25" s="230" t="s">
        <v>3770</v>
      </c>
      <c r="O25" s="189" t="s">
        <v>4972</v>
      </c>
      <c r="P25" s="214" t="s">
        <v>1803</v>
      </c>
      <c r="Q25" s="202"/>
      <c r="R25" s="202"/>
      <c r="S25" s="202"/>
      <c r="T25" s="234" t="s">
        <v>4973</v>
      </c>
    </row>
    <row r="26" spans="1:20" ht="22.5" customHeight="1">
      <c r="A26" s="166">
        <v>1</v>
      </c>
      <c r="B26" s="99" t="s">
        <v>19</v>
      </c>
      <c r="C26" s="107" t="s">
        <v>1804</v>
      </c>
      <c r="D26" s="99">
        <v>8</v>
      </c>
      <c r="E26" s="99">
        <v>10</v>
      </c>
      <c r="F26" s="214" t="s">
        <v>1805</v>
      </c>
      <c r="G26" s="99">
        <v>828</v>
      </c>
      <c r="H26" s="175">
        <v>8</v>
      </c>
      <c r="I26" s="29"/>
      <c r="J26" s="29"/>
      <c r="K26" s="29"/>
      <c r="L26" s="29"/>
      <c r="M26" s="29"/>
      <c r="N26" s="230" t="s">
        <v>3756</v>
      </c>
      <c r="O26" s="189" t="s">
        <v>4833</v>
      </c>
      <c r="P26" s="214" t="s">
        <v>1806</v>
      </c>
      <c r="Q26" s="214" t="s">
        <v>1784</v>
      </c>
      <c r="R26" s="202"/>
      <c r="S26" s="202"/>
      <c r="T26" s="202"/>
    </row>
    <row r="27" spans="1:20" ht="22.5" customHeight="1">
      <c r="A27" s="166" t="s">
        <v>25</v>
      </c>
      <c r="B27" s="99" t="s">
        <v>19</v>
      </c>
      <c r="C27" s="107" t="s">
        <v>4899</v>
      </c>
      <c r="D27" s="99">
        <v>8</v>
      </c>
      <c r="E27" s="99">
        <v>10</v>
      </c>
      <c r="F27" s="214" t="s">
        <v>12429</v>
      </c>
      <c r="G27" s="99">
        <v>820</v>
      </c>
      <c r="H27" s="99">
        <v>5</v>
      </c>
      <c r="I27" s="29"/>
      <c r="J27" s="29"/>
      <c r="K27" s="29"/>
      <c r="L27" s="29"/>
      <c r="M27" s="29"/>
      <c r="N27" s="230" t="s">
        <v>4990</v>
      </c>
      <c r="O27" s="189" t="s">
        <v>4991</v>
      </c>
      <c r="P27" s="214" t="s">
        <v>6905</v>
      </c>
      <c r="Q27" s="212" t="s">
        <v>12873</v>
      </c>
      <c r="R27" s="202"/>
      <c r="S27" s="202"/>
      <c r="T27" s="202"/>
    </row>
    <row r="28" spans="1:20" ht="22.5" customHeight="1">
      <c r="A28" s="166">
        <v>1</v>
      </c>
      <c r="B28" s="99" t="s">
        <v>19</v>
      </c>
      <c r="C28" s="107" t="s">
        <v>1807</v>
      </c>
      <c r="D28" s="99">
        <v>8</v>
      </c>
      <c r="E28" s="99">
        <v>10</v>
      </c>
      <c r="F28" s="214" t="s">
        <v>1808</v>
      </c>
      <c r="G28" s="99">
        <v>816</v>
      </c>
      <c r="H28" s="175">
        <v>8</v>
      </c>
      <c r="I28" s="29"/>
      <c r="J28" s="29"/>
      <c r="K28" s="29"/>
      <c r="L28" s="29"/>
      <c r="M28" s="29"/>
      <c r="N28" s="230" t="s">
        <v>4992</v>
      </c>
      <c r="O28" s="189" t="s">
        <v>4025</v>
      </c>
      <c r="P28" s="202"/>
      <c r="Q28" s="202"/>
      <c r="R28" s="202"/>
      <c r="S28" s="202"/>
      <c r="T28" s="202"/>
    </row>
    <row r="29" spans="1:20" ht="22.5" customHeight="1">
      <c r="A29" s="166" t="s">
        <v>32</v>
      </c>
      <c r="B29" s="99" t="s">
        <v>19</v>
      </c>
      <c r="C29" s="107" t="s">
        <v>4900</v>
      </c>
      <c r="D29" s="99">
        <v>8</v>
      </c>
      <c r="E29" s="99">
        <v>10</v>
      </c>
      <c r="F29" s="214" t="s">
        <v>12430</v>
      </c>
      <c r="G29" s="99">
        <v>810</v>
      </c>
      <c r="H29" s="99">
        <v>9</v>
      </c>
      <c r="I29" s="29"/>
      <c r="J29" s="29"/>
      <c r="K29" s="29"/>
      <c r="L29" s="29"/>
      <c r="M29" s="29"/>
      <c r="N29" s="230" t="s">
        <v>4992</v>
      </c>
      <c r="O29" s="189" t="s">
        <v>4993</v>
      </c>
      <c r="P29" s="214" t="s">
        <v>1775</v>
      </c>
      <c r="Q29" s="227"/>
      <c r="R29" s="202"/>
      <c r="S29" s="202"/>
      <c r="T29" s="257" t="s">
        <v>4994</v>
      </c>
    </row>
    <row r="30" spans="1:20" ht="22.5" customHeight="1">
      <c r="A30" s="166" t="s">
        <v>4963</v>
      </c>
      <c r="B30" s="99" t="s">
        <v>4964</v>
      </c>
      <c r="C30" s="107" t="s">
        <v>4965</v>
      </c>
      <c r="D30" s="99">
        <v>8</v>
      </c>
      <c r="E30" s="99">
        <v>10</v>
      </c>
      <c r="F30" s="212" t="s">
        <v>12877</v>
      </c>
      <c r="G30" s="99">
        <v>800</v>
      </c>
      <c r="H30" s="99">
        <v>6</v>
      </c>
      <c r="I30" s="13"/>
      <c r="J30" s="13"/>
      <c r="K30" s="13"/>
      <c r="L30" s="13"/>
      <c r="M30" s="13"/>
      <c r="N30" s="230" t="s">
        <v>4878</v>
      </c>
      <c r="O30" s="189" t="s">
        <v>5063</v>
      </c>
      <c r="P30" s="212" t="s">
        <v>12424</v>
      </c>
      <c r="Q30" s="202"/>
      <c r="R30" s="202"/>
      <c r="S30" s="202"/>
      <c r="T30" s="202"/>
    </row>
    <row r="31" spans="1:20" ht="22.5" customHeight="1">
      <c r="A31" s="166" t="s">
        <v>32</v>
      </c>
      <c r="B31" s="99" t="s">
        <v>56</v>
      </c>
      <c r="C31" s="107" t="s">
        <v>4901</v>
      </c>
      <c r="D31" s="99">
        <v>8</v>
      </c>
      <c r="E31" s="99">
        <v>10</v>
      </c>
      <c r="F31" s="214" t="s">
        <v>9967</v>
      </c>
      <c r="G31" s="99">
        <v>780</v>
      </c>
      <c r="H31" s="175">
        <v>7</v>
      </c>
      <c r="I31" s="29"/>
      <c r="J31" s="29"/>
      <c r="K31" s="29"/>
      <c r="L31" s="29"/>
      <c r="M31" s="29"/>
      <c r="N31" s="230" t="s">
        <v>4995</v>
      </c>
      <c r="O31" s="189" t="s">
        <v>4996</v>
      </c>
      <c r="P31" s="214" t="s">
        <v>1809</v>
      </c>
      <c r="Q31" s="214" t="s">
        <v>1810</v>
      </c>
      <c r="R31" s="202"/>
      <c r="S31" s="202"/>
      <c r="T31" s="202"/>
    </row>
    <row r="32" spans="1:20" ht="22.5" customHeight="1">
      <c r="A32" s="166"/>
      <c r="B32" s="99" t="s">
        <v>56</v>
      </c>
      <c r="C32" s="107" t="s">
        <v>1811</v>
      </c>
      <c r="D32" s="99">
        <v>7</v>
      </c>
      <c r="E32" s="99">
        <v>9</v>
      </c>
      <c r="F32" s="214" t="s">
        <v>1812</v>
      </c>
      <c r="G32" s="99">
        <v>756</v>
      </c>
      <c r="H32" s="99">
        <v>4</v>
      </c>
      <c r="I32" s="29"/>
      <c r="J32" s="29"/>
      <c r="K32" s="29"/>
      <c r="L32" s="29"/>
      <c r="M32" s="29"/>
      <c r="N32" s="230" t="s">
        <v>4997</v>
      </c>
      <c r="O32" s="189" t="s">
        <v>4998</v>
      </c>
      <c r="P32" s="202"/>
      <c r="Q32" s="202"/>
      <c r="R32" s="202"/>
      <c r="S32" s="202"/>
      <c r="T32" s="202"/>
    </row>
    <row r="33" spans="1:20" ht="22.5" customHeight="1">
      <c r="A33" s="166">
        <v>1</v>
      </c>
      <c r="B33" s="99" t="s">
        <v>56</v>
      </c>
      <c r="C33" s="107" t="s">
        <v>1813</v>
      </c>
      <c r="D33" s="99">
        <v>7</v>
      </c>
      <c r="E33" s="99">
        <v>9</v>
      </c>
      <c r="F33" s="214" t="s">
        <v>1814</v>
      </c>
      <c r="G33" s="99">
        <v>744</v>
      </c>
      <c r="H33" s="175">
        <v>8</v>
      </c>
      <c r="I33" s="29"/>
      <c r="J33" s="29"/>
      <c r="K33" s="29"/>
      <c r="L33" s="29"/>
      <c r="M33" s="29"/>
      <c r="N33" s="230" t="s">
        <v>4999</v>
      </c>
      <c r="O33" s="189" t="s">
        <v>5000</v>
      </c>
      <c r="P33" s="214" t="s">
        <v>1815</v>
      </c>
      <c r="Q33" s="202"/>
      <c r="R33" s="202"/>
      <c r="S33" s="202"/>
      <c r="T33" s="202"/>
    </row>
    <row r="34" spans="1:20" ht="22.5" customHeight="1">
      <c r="A34" s="166">
        <v>3</v>
      </c>
      <c r="B34" s="99" t="s">
        <v>56</v>
      </c>
      <c r="C34" s="107" t="s">
        <v>1816</v>
      </c>
      <c r="D34" s="99">
        <v>7</v>
      </c>
      <c r="E34" s="99">
        <v>9</v>
      </c>
      <c r="F34" s="214" t="s">
        <v>12434</v>
      </c>
      <c r="G34" s="99">
        <v>720</v>
      </c>
      <c r="H34" s="99">
        <v>7</v>
      </c>
      <c r="I34" s="29"/>
      <c r="J34" s="29"/>
      <c r="K34" s="29"/>
      <c r="L34" s="29"/>
      <c r="M34" s="29"/>
      <c r="N34" s="230" t="s">
        <v>4983</v>
      </c>
      <c r="O34" s="189" t="s">
        <v>5001</v>
      </c>
      <c r="P34" s="202"/>
      <c r="Q34" s="202"/>
      <c r="R34" s="202"/>
      <c r="S34" s="202"/>
      <c r="T34" s="202"/>
    </row>
    <row r="35" spans="1:20" ht="22.5" customHeight="1">
      <c r="A35" s="166" t="s">
        <v>11191</v>
      </c>
      <c r="B35" s="99" t="s">
        <v>11172</v>
      </c>
      <c r="C35" s="107" t="s">
        <v>11218</v>
      </c>
      <c r="D35" s="99">
        <v>6</v>
      </c>
      <c r="E35" s="99">
        <v>8</v>
      </c>
      <c r="F35" s="212" t="s">
        <v>12878</v>
      </c>
      <c r="G35" s="99">
        <v>700</v>
      </c>
      <c r="H35" s="99">
        <v>7</v>
      </c>
      <c r="I35" s="3"/>
      <c r="J35" s="3"/>
      <c r="K35" s="3"/>
      <c r="L35" s="3"/>
      <c r="M35" s="3"/>
      <c r="N35" s="230" t="s">
        <v>11219</v>
      </c>
      <c r="O35" s="189" t="s">
        <v>11220</v>
      </c>
      <c r="P35" s="202"/>
      <c r="Q35" s="202"/>
      <c r="R35" s="202"/>
      <c r="S35" s="202"/>
      <c r="T35" s="202"/>
    </row>
    <row r="36" spans="1:20" ht="22.5" customHeight="1">
      <c r="A36" s="166" t="s">
        <v>69</v>
      </c>
      <c r="B36" s="99" t="s">
        <v>3651</v>
      </c>
      <c r="C36" s="107" t="s">
        <v>4902</v>
      </c>
      <c r="D36" s="99">
        <v>6</v>
      </c>
      <c r="E36" s="99">
        <v>8</v>
      </c>
      <c r="F36" s="214" t="s">
        <v>12435</v>
      </c>
      <c r="G36" s="99">
        <v>680</v>
      </c>
      <c r="H36" s="175">
        <v>9</v>
      </c>
      <c r="I36" s="29"/>
      <c r="J36" s="29"/>
      <c r="K36" s="29"/>
      <c r="L36" s="29"/>
      <c r="M36" s="29"/>
      <c r="N36" s="230" t="s">
        <v>5002</v>
      </c>
      <c r="O36" s="189" t="s">
        <v>5003</v>
      </c>
      <c r="P36" s="214" t="s">
        <v>12444</v>
      </c>
      <c r="Q36" s="202"/>
      <c r="R36" s="212"/>
      <c r="S36" s="212"/>
      <c r="T36" s="202"/>
    </row>
    <row r="37" spans="1:20" ht="22.5" customHeight="1">
      <c r="A37" s="166" t="s">
        <v>35</v>
      </c>
      <c r="B37" s="99" t="s">
        <v>56</v>
      </c>
      <c r="C37" s="107" t="s">
        <v>1817</v>
      </c>
      <c r="D37" s="99">
        <v>6</v>
      </c>
      <c r="E37" s="99">
        <v>8</v>
      </c>
      <c r="F37" s="214" t="s">
        <v>12432</v>
      </c>
      <c r="G37" s="99">
        <v>680</v>
      </c>
      <c r="H37" s="99">
        <v>5</v>
      </c>
      <c r="I37" s="13"/>
      <c r="J37" s="13"/>
      <c r="K37" s="15"/>
      <c r="L37" s="15"/>
      <c r="M37" s="15"/>
      <c r="N37" s="230" t="s">
        <v>135</v>
      </c>
      <c r="O37" s="189" t="s">
        <v>4807</v>
      </c>
      <c r="P37" s="212" t="s">
        <v>3453</v>
      </c>
      <c r="Q37" s="212" t="s">
        <v>3454</v>
      </c>
      <c r="R37" s="202"/>
      <c r="S37" s="202"/>
      <c r="T37" s="202"/>
    </row>
    <row r="38" spans="1:20" ht="22.5" customHeight="1">
      <c r="A38" s="166" t="s">
        <v>4694</v>
      </c>
      <c r="B38" s="99" t="s">
        <v>3647</v>
      </c>
      <c r="C38" s="107" t="s">
        <v>4903</v>
      </c>
      <c r="D38" s="99">
        <v>5</v>
      </c>
      <c r="E38" s="99">
        <v>7</v>
      </c>
      <c r="F38" s="219" t="s">
        <v>12436</v>
      </c>
      <c r="G38" s="99">
        <v>680</v>
      </c>
      <c r="H38" s="99">
        <v>6</v>
      </c>
      <c r="I38" s="13"/>
      <c r="J38" s="13"/>
      <c r="K38" s="13"/>
      <c r="L38" s="13"/>
      <c r="M38" s="13"/>
      <c r="N38" s="230" t="s">
        <v>127</v>
      </c>
      <c r="O38" s="189" t="s">
        <v>5004</v>
      </c>
      <c r="P38" s="214" t="s">
        <v>1818</v>
      </c>
      <c r="Q38" s="202"/>
      <c r="R38" s="202"/>
      <c r="S38" s="202"/>
      <c r="T38" s="202"/>
    </row>
    <row r="39" spans="1:20" ht="22.5" customHeight="1">
      <c r="A39" s="99" t="s">
        <v>11498</v>
      </c>
      <c r="B39" s="99" t="s">
        <v>56</v>
      </c>
      <c r="C39" s="107" t="s">
        <v>11582</v>
      </c>
      <c r="D39" s="99">
        <v>6</v>
      </c>
      <c r="E39" s="99">
        <v>8</v>
      </c>
      <c r="F39" s="212" t="s">
        <v>12879</v>
      </c>
      <c r="G39" s="99">
        <v>650</v>
      </c>
      <c r="H39" s="99">
        <v>5</v>
      </c>
      <c r="I39" s="3"/>
      <c r="J39" s="3"/>
      <c r="K39" s="3"/>
      <c r="L39" s="3"/>
      <c r="M39" s="3"/>
      <c r="N39" s="230" t="s">
        <v>11583</v>
      </c>
      <c r="O39" s="189" t="s">
        <v>11584</v>
      </c>
      <c r="P39" s="212" t="s">
        <v>12880</v>
      </c>
      <c r="Q39" s="202"/>
      <c r="R39" s="202"/>
      <c r="S39" s="202"/>
      <c r="T39" s="202"/>
    </row>
    <row r="40" spans="1:20" ht="22.5" customHeight="1">
      <c r="A40" s="166" t="s">
        <v>12047</v>
      </c>
      <c r="B40" s="99" t="s">
        <v>12048</v>
      </c>
      <c r="C40" s="107" t="s">
        <v>12051</v>
      </c>
      <c r="D40" s="99">
        <v>6</v>
      </c>
      <c r="E40" s="99">
        <v>8</v>
      </c>
      <c r="F40" s="102" t="s">
        <v>13295</v>
      </c>
      <c r="G40" s="99">
        <v>650</v>
      </c>
      <c r="H40" s="99">
        <v>6</v>
      </c>
      <c r="I40" s="13"/>
      <c r="J40" s="13"/>
      <c r="K40" s="13"/>
      <c r="L40" s="13"/>
      <c r="M40" s="13"/>
      <c r="N40" s="230" t="s">
        <v>12049</v>
      </c>
      <c r="O40" s="189" t="s">
        <v>12050</v>
      </c>
      <c r="P40" s="247"/>
      <c r="Q40" s="202"/>
      <c r="R40" s="202"/>
      <c r="S40" s="202"/>
      <c r="T40" s="202"/>
    </row>
    <row r="41" spans="1:20" ht="22.5" customHeight="1">
      <c r="A41" s="166" t="s">
        <v>25</v>
      </c>
      <c r="B41" s="99" t="s">
        <v>56</v>
      </c>
      <c r="C41" s="107" t="s">
        <v>4904</v>
      </c>
      <c r="D41" s="99">
        <v>5</v>
      </c>
      <c r="E41" s="99">
        <v>7</v>
      </c>
      <c r="F41" s="214" t="s">
        <v>12437</v>
      </c>
      <c r="G41" s="99">
        <v>630</v>
      </c>
      <c r="H41" s="175">
        <v>5</v>
      </c>
      <c r="I41" s="12"/>
      <c r="J41" s="12"/>
      <c r="K41" s="12"/>
      <c r="L41" s="14"/>
      <c r="M41" s="14"/>
      <c r="N41" s="230" t="s">
        <v>3733</v>
      </c>
      <c r="O41" s="189" t="s">
        <v>5005</v>
      </c>
      <c r="P41" s="214" t="s">
        <v>6562</v>
      </c>
      <c r="Q41" s="202"/>
      <c r="R41" s="202"/>
      <c r="S41" s="202"/>
      <c r="T41" s="202"/>
    </row>
    <row r="42" spans="1:20" ht="22.5" customHeight="1">
      <c r="A42" s="166" t="s">
        <v>34</v>
      </c>
      <c r="B42" s="99" t="s">
        <v>56</v>
      </c>
      <c r="C42" s="107" t="s">
        <v>4905</v>
      </c>
      <c r="D42" s="99">
        <v>5</v>
      </c>
      <c r="E42" s="99">
        <v>7</v>
      </c>
      <c r="F42" s="214" t="s">
        <v>12438</v>
      </c>
      <c r="G42" s="99">
        <v>620</v>
      </c>
      <c r="H42" s="99">
        <v>7</v>
      </c>
      <c r="I42" s="13"/>
      <c r="J42" s="13"/>
      <c r="K42" s="13"/>
      <c r="L42" s="13"/>
      <c r="M42" s="13"/>
      <c r="N42" s="230" t="s">
        <v>3672</v>
      </c>
      <c r="O42" s="189" t="s">
        <v>4122</v>
      </c>
      <c r="P42" s="212"/>
      <c r="Q42" s="212"/>
      <c r="R42" s="212"/>
      <c r="S42" s="212"/>
      <c r="T42" s="202"/>
    </row>
    <row r="43" spans="1:20" ht="22.5" customHeight="1">
      <c r="A43" s="166" t="s">
        <v>34</v>
      </c>
      <c r="B43" s="99" t="s">
        <v>56</v>
      </c>
      <c r="C43" s="107" t="s">
        <v>1819</v>
      </c>
      <c r="D43" s="99">
        <v>6</v>
      </c>
      <c r="E43" s="99">
        <v>8</v>
      </c>
      <c r="F43" s="214" t="s">
        <v>12439</v>
      </c>
      <c r="G43" s="99">
        <v>620</v>
      </c>
      <c r="H43" s="175">
        <v>6</v>
      </c>
      <c r="I43" s="14"/>
      <c r="J43" s="14"/>
      <c r="K43" s="14"/>
      <c r="L43" s="14"/>
      <c r="M43" s="14"/>
      <c r="N43" s="230" t="s">
        <v>3674</v>
      </c>
      <c r="O43" s="189" t="s">
        <v>4113</v>
      </c>
      <c r="P43" s="212"/>
      <c r="Q43" s="202"/>
      <c r="R43" s="212"/>
      <c r="S43" s="212"/>
      <c r="T43" s="202"/>
    </row>
    <row r="44" spans="1:20" ht="22.5" customHeight="1">
      <c r="A44" s="166" t="s">
        <v>11399</v>
      </c>
      <c r="B44" s="99" t="s">
        <v>56</v>
      </c>
      <c r="C44" s="107" t="s">
        <v>1820</v>
      </c>
      <c r="D44" s="99">
        <v>6</v>
      </c>
      <c r="E44" s="99">
        <v>8</v>
      </c>
      <c r="F44" s="214" t="s">
        <v>12440</v>
      </c>
      <c r="G44" s="99">
        <v>620</v>
      </c>
      <c r="H44" s="99">
        <v>7</v>
      </c>
      <c r="I44" s="13"/>
      <c r="J44" s="13"/>
      <c r="K44" s="13"/>
      <c r="L44" s="13"/>
      <c r="M44" s="15"/>
      <c r="N44" s="230" t="s">
        <v>1411</v>
      </c>
      <c r="O44" s="189" t="s">
        <v>4048</v>
      </c>
      <c r="P44" s="214" t="s">
        <v>12449</v>
      </c>
      <c r="Q44" s="214" t="s">
        <v>1821</v>
      </c>
      <c r="R44" s="212"/>
      <c r="S44" s="212"/>
      <c r="T44" s="202"/>
    </row>
    <row r="45" spans="1:20" ht="22.5" customHeight="1">
      <c r="A45" s="166" t="s">
        <v>42</v>
      </c>
      <c r="B45" s="99" t="s">
        <v>56</v>
      </c>
      <c r="C45" s="107" t="s">
        <v>4906</v>
      </c>
      <c r="D45" s="99">
        <v>3</v>
      </c>
      <c r="E45" s="99">
        <v>5</v>
      </c>
      <c r="F45" s="212" t="s">
        <v>1633</v>
      </c>
      <c r="G45" s="99">
        <v>610</v>
      </c>
      <c r="H45" s="99">
        <v>4</v>
      </c>
      <c r="I45" s="13"/>
      <c r="J45" s="13"/>
      <c r="K45" s="13"/>
      <c r="L45" s="13"/>
      <c r="M45" s="13"/>
      <c r="N45" s="230" t="s">
        <v>4010</v>
      </c>
      <c r="O45" s="189" t="s">
        <v>5006</v>
      </c>
      <c r="P45" s="284" t="s">
        <v>45</v>
      </c>
      <c r="Q45" s="249" t="s">
        <v>5007</v>
      </c>
      <c r="R45" s="227"/>
      <c r="S45" s="227"/>
      <c r="T45" s="257" t="s">
        <v>5008</v>
      </c>
    </row>
    <row r="46" spans="1:20" ht="22.5" customHeight="1">
      <c r="A46" s="166" t="s">
        <v>34</v>
      </c>
      <c r="B46" s="99" t="s">
        <v>79</v>
      </c>
      <c r="C46" s="107" t="s">
        <v>4907</v>
      </c>
      <c r="D46" s="99">
        <v>5</v>
      </c>
      <c r="E46" s="99">
        <v>7</v>
      </c>
      <c r="F46" s="214" t="s">
        <v>12441</v>
      </c>
      <c r="G46" s="99">
        <v>610</v>
      </c>
      <c r="H46" s="175">
        <v>6</v>
      </c>
      <c r="I46" s="14"/>
      <c r="J46" s="14"/>
      <c r="K46" s="14"/>
      <c r="L46" s="14"/>
      <c r="M46" s="14"/>
      <c r="N46" s="230" t="s">
        <v>3672</v>
      </c>
      <c r="O46" s="189" t="s">
        <v>3989</v>
      </c>
      <c r="P46" s="214" t="s">
        <v>12439</v>
      </c>
      <c r="Q46" s="214" t="s">
        <v>1668</v>
      </c>
      <c r="R46" s="212"/>
      <c r="S46" s="212"/>
      <c r="T46" s="229"/>
    </row>
    <row r="47" spans="1:20" ht="22.5" customHeight="1">
      <c r="A47" s="166"/>
      <c r="B47" s="99" t="s">
        <v>79</v>
      </c>
      <c r="C47" s="107" t="s">
        <v>1822</v>
      </c>
      <c r="D47" s="99">
        <v>6</v>
      </c>
      <c r="E47" s="99">
        <v>8</v>
      </c>
      <c r="F47" s="214" t="s">
        <v>1795</v>
      </c>
      <c r="G47" s="99">
        <v>600</v>
      </c>
      <c r="H47" s="99">
        <v>7</v>
      </c>
      <c r="I47" s="13"/>
      <c r="J47" s="13"/>
      <c r="K47" s="13"/>
      <c r="L47" s="13"/>
      <c r="M47" s="13"/>
      <c r="N47" s="230" t="s">
        <v>3990</v>
      </c>
      <c r="O47" s="189" t="s">
        <v>4034</v>
      </c>
      <c r="P47" s="214" t="s">
        <v>1784</v>
      </c>
      <c r="Q47" s="202"/>
      <c r="R47" s="202"/>
      <c r="S47" s="202"/>
      <c r="T47" s="229"/>
    </row>
    <row r="48" spans="1:20" ht="22.5" customHeight="1">
      <c r="A48" s="166" t="s">
        <v>3653</v>
      </c>
      <c r="B48" s="99" t="s">
        <v>3654</v>
      </c>
      <c r="C48" s="107" t="s">
        <v>4908</v>
      </c>
      <c r="D48" s="99">
        <v>6</v>
      </c>
      <c r="E48" s="99">
        <v>8</v>
      </c>
      <c r="F48" s="212" t="s">
        <v>1823</v>
      </c>
      <c r="G48" s="99">
        <v>600</v>
      </c>
      <c r="H48" s="99">
        <v>6</v>
      </c>
      <c r="I48" s="13"/>
      <c r="J48" s="13"/>
      <c r="K48" s="13"/>
      <c r="L48" s="13"/>
      <c r="M48" s="13"/>
      <c r="N48" s="230" t="s">
        <v>5009</v>
      </c>
      <c r="O48" s="189" t="s">
        <v>5010</v>
      </c>
      <c r="P48" s="212" t="s">
        <v>2839</v>
      </c>
      <c r="Q48" s="202"/>
      <c r="R48" s="202"/>
      <c r="S48" s="202"/>
      <c r="T48" s="202"/>
    </row>
    <row r="49" spans="1:20" ht="22.5" customHeight="1">
      <c r="A49" s="166" t="s">
        <v>3656</v>
      </c>
      <c r="B49" s="99" t="s">
        <v>3654</v>
      </c>
      <c r="C49" s="107" t="s">
        <v>4909</v>
      </c>
      <c r="D49" s="99">
        <v>6</v>
      </c>
      <c r="E49" s="99">
        <v>8</v>
      </c>
      <c r="F49" s="212" t="s">
        <v>12872</v>
      </c>
      <c r="G49" s="99">
        <v>600</v>
      </c>
      <c r="H49" s="99">
        <v>6</v>
      </c>
      <c r="I49" s="13"/>
      <c r="J49" s="13"/>
      <c r="K49" s="13"/>
      <c r="L49" s="13"/>
      <c r="M49" s="13"/>
      <c r="N49" s="230" t="s">
        <v>4990</v>
      </c>
      <c r="O49" s="189" t="s">
        <v>518</v>
      </c>
      <c r="P49" s="214" t="s">
        <v>5283</v>
      </c>
      <c r="Q49" s="238" t="s">
        <v>12450</v>
      </c>
      <c r="R49" s="202"/>
      <c r="S49" s="202"/>
      <c r="T49" s="202"/>
    </row>
    <row r="50" spans="1:20" ht="22.5" customHeight="1">
      <c r="A50" s="166" t="s">
        <v>3656</v>
      </c>
      <c r="B50" s="99" t="s">
        <v>3654</v>
      </c>
      <c r="C50" s="107" t="s">
        <v>4910</v>
      </c>
      <c r="D50" s="99">
        <v>6</v>
      </c>
      <c r="E50" s="99">
        <v>8</v>
      </c>
      <c r="F50" s="212" t="s">
        <v>12871</v>
      </c>
      <c r="G50" s="99">
        <v>540</v>
      </c>
      <c r="H50" s="99">
        <v>6</v>
      </c>
      <c r="I50" s="13"/>
      <c r="J50" s="13"/>
      <c r="K50" s="13"/>
      <c r="L50" s="13"/>
      <c r="M50" s="13"/>
      <c r="N50" s="230" t="s">
        <v>5011</v>
      </c>
      <c r="O50" s="189" t="s">
        <v>518</v>
      </c>
      <c r="P50" s="238" t="s">
        <v>13099</v>
      </c>
      <c r="Q50" s="202"/>
      <c r="R50" s="202"/>
      <c r="S50" s="202"/>
      <c r="T50" s="202"/>
    </row>
    <row r="51" spans="1:20" ht="22.5" customHeight="1">
      <c r="A51" s="166" t="s">
        <v>11336</v>
      </c>
      <c r="B51" s="99" t="s">
        <v>11326</v>
      </c>
      <c r="C51" s="107" t="s">
        <v>12881</v>
      </c>
      <c r="D51" s="99">
        <v>15</v>
      </c>
      <c r="E51" s="99">
        <v>15</v>
      </c>
      <c r="F51" s="212" t="s">
        <v>12882</v>
      </c>
      <c r="G51" s="99">
        <v>540</v>
      </c>
      <c r="H51" s="99">
        <v>7</v>
      </c>
      <c r="I51" s="3"/>
      <c r="J51" s="3"/>
      <c r="K51" s="3"/>
      <c r="L51" s="3"/>
      <c r="M51" s="3"/>
      <c r="N51" s="230" t="s">
        <v>11351</v>
      </c>
      <c r="O51" s="189" t="s">
        <v>11352</v>
      </c>
      <c r="P51" s="202"/>
      <c r="Q51" s="202"/>
      <c r="R51" s="202"/>
      <c r="S51" s="202"/>
      <c r="T51" s="312" t="s">
        <v>11353</v>
      </c>
    </row>
    <row r="52" spans="1:20" ht="22.5" customHeight="1">
      <c r="A52" s="166"/>
      <c r="B52" s="99" t="s">
        <v>79</v>
      </c>
      <c r="C52" s="107" t="s">
        <v>1824</v>
      </c>
      <c r="D52" s="99">
        <v>6</v>
      </c>
      <c r="E52" s="99">
        <v>8</v>
      </c>
      <c r="F52" s="214" t="s">
        <v>1803</v>
      </c>
      <c r="G52" s="99">
        <v>539</v>
      </c>
      <c r="H52" s="175">
        <v>6</v>
      </c>
      <c r="I52" s="14"/>
      <c r="J52" s="14"/>
      <c r="K52" s="14"/>
      <c r="L52" s="14"/>
      <c r="M52" s="14"/>
      <c r="N52" s="230" t="s">
        <v>5012</v>
      </c>
      <c r="O52" s="189" t="s">
        <v>5013</v>
      </c>
      <c r="P52" s="214" t="s">
        <v>1825</v>
      </c>
      <c r="Q52" s="202"/>
      <c r="R52" s="202"/>
      <c r="S52" s="202"/>
      <c r="T52" s="234" t="s">
        <v>5014</v>
      </c>
    </row>
    <row r="53" spans="1:20" ht="22.5" customHeight="1">
      <c r="A53" s="166" t="s">
        <v>35</v>
      </c>
      <c r="B53" s="99" t="s">
        <v>79</v>
      </c>
      <c r="C53" s="107" t="s">
        <v>1826</v>
      </c>
      <c r="D53" s="99">
        <v>5</v>
      </c>
      <c r="E53" s="99">
        <v>7</v>
      </c>
      <c r="F53" s="214" t="s">
        <v>12442</v>
      </c>
      <c r="G53" s="99">
        <v>530</v>
      </c>
      <c r="H53" s="99">
        <v>7</v>
      </c>
      <c r="I53" s="13"/>
      <c r="J53" s="13"/>
      <c r="K53" s="15"/>
      <c r="L53" s="15"/>
      <c r="M53" s="15"/>
      <c r="N53" s="230" t="s">
        <v>59</v>
      </c>
      <c r="O53" s="189" t="s">
        <v>4987</v>
      </c>
      <c r="P53" s="202"/>
      <c r="Q53" s="202"/>
      <c r="R53" s="202"/>
      <c r="S53" s="202"/>
      <c r="T53" s="229"/>
    </row>
    <row r="54" spans="1:20" ht="22.5" customHeight="1">
      <c r="A54" s="166"/>
      <c r="B54" s="99" t="s">
        <v>79</v>
      </c>
      <c r="C54" s="107" t="s">
        <v>1827</v>
      </c>
      <c r="D54" s="99">
        <v>6</v>
      </c>
      <c r="E54" s="99">
        <v>8</v>
      </c>
      <c r="F54" s="214" t="s">
        <v>1828</v>
      </c>
      <c r="G54" s="99">
        <v>528</v>
      </c>
      <c r="H54" s="175">
        <v>3</v>
      </c>
      <c r="I54" s="12"/>
      <c r="J54" s="12"/>
      <c r="K54" s="12"/>
      <c r="L54" s="12"/>
      <c r="M54" s="12"/>
      <c r="N54" s="230" t="s">
        <v>5015</v>
      </c>
      <c r="O54" s="189" t="s">
        <v>4815</v>
      </c>
      <c r="P54" s="202"/>
      <c r="Q54" s="202"/>
      <c r="R54" s="202"/>
      <c r="S54" s="202"/>
      <c r="T54" s="229"/>
    </row>
    <row r="55" spans="1:20" ht="22.5" customHeight="1">
      <c r="A55" s="166" t="s">
        <v>54</v>
      </c>
      <c r="B55" s="99" t="s">
        <v>79</v>
      </c>
      <c r="C55" s="107" t="s">
        <v>4911</v>
      </c>
      <c r="D55" s="99">
        <v>4</v>
      </c>
      <c r="E55" s="99">
        <v>6</v>
      </c>
      <c r="F55" s="214" t="s">
        <v>12443</v>
      </c>
      <c r="G55" s="99">
        <v>510</v>
      </c>
      <c r="H55" s="99">
        <v>8</v>
      </c>
      <c r="I55" s="13"/>
      <c r="J55" s="13"/>
      <c r="K55" s="13"/>
      <c r="L55" s="13"/>
      <c r="M55" s="13"/>
      <c r="N55" s="230" t="s">
        <v>3756</v>
      </c>
      <c r="O55" s="189" t="s">
        <v>4817</v>
      </c>
      <c r="P55" s="214" t="s">
        <v>5347</v>
      </c>
      <c r="Q55" s="202"/>
      <c r="R55" s="202"/>
      <c r="S55" s="202"/>
      <c r="T55" s="202"/>
    </row>
    <row r="56" spans="1:20" ht="22.5" customHeight="1">
      <c r="A56" s="166" t="s">
        <v>69</v>
      </c>
      <c r="B56" s="99" t="s">
        <v>79</v>
      </c>
      <c r="C56" s="107" t="s">
        <v>4912</v>
      </c>
      <c r="D56" s="99">
        <v>5</v>
      </c>
      <c r="E56" s="99">
        <v>7</v>
      </c>
      <c r="F56" s="214" t="s">
        <v>12444</v>
      </c>
      <c r="G56" s="99">
        <v>510</v>
      </c>
      <c r="H56" s="175">
        <v>8</v>
      </c>
      <c r="I56" s="14"/>
      <c r="J56" s="14"/>
      <c r="K56" s="14"/>
      <c r="L56" s="14"/>
      <c r="M56" s="14"/>
      <c r="N56" s="230" t="s">
        <v>59</v>
      </c>
      <c r="O56" s="189" t="s">
        <v>5016</v>
      </c>
      <c r="P56" s="247" t="s">
        <v>5017</v>
      </c>
      <c r="Q56" s="212" t="s">
        <v>13100</v>
      </c>
      <c r="R56" s="202"/>
      <c r="S56" s="202"/>
      <c r="T56" s="202"/>
    </row>
    <row r="57" spans="1:20" ht="22.5" customHeight="1">
      <c r="A57" s="166">
        <v>1</v>
      </c>
      <c r="B57" s="99" t="s">
        <v>79</v>
      </c>
      <c r="C57" s="107" t="s">
        <v>1829</v>
      </c>
      <c r="D57" s="99">
        <v>5</v>
      </c>
      <c r="E57" s="99">
        <v>7</v>
      </c>
      <c r="F57" s="214" t="s">
        <v>1830</v>
      </c>
      <c r="G57" s="99">
        <v>506</v>
      </c>
      <c r="H57" s="99">
        <v>3</v>
      </c>
      <c r="I57" s="13"/>
      <c r="J57" s="13"/>
      <c r="K57" s="13"/>
      <c r="L57" s="13"/>
      <c r="M57" s="13"/>
      <c r="N57" s="230" t="s">
        <v>1411</v>
      </c>
      <c r="O57" s="189" t="s">
        <v>4809</v>
      </c>
      <c r="P57" s="248"/>
      <c r="Q57" s="202"/>
      <c r="R57" s="202"/>
      <c r="S57" s="202"/>
      <c r="T57" s="202"/>
    </row>
    <row r="58" spans="1:20" ht="22.5" customHeight="1">
      <c r="A58" s="166" t="s">
        <v>82</v>
      </c>
      <c r="B58" s="99" t="s">
        <v>79</v>
      </c>
      <c r="C58" s="107" t="s">
        <v>1831</v>
      </c>
      <c r="D58" s="99">
        <v>5</v>
      </c>
      <c r="E58" s="99">
        <v>7</v>
      </c>
      <c r="F58" s="214" t="s">
        <v>12445</v>
      </c>
      <c r="G58" s="99">
        <v>500</v>
      </c>
      <c r="H58" s="175">
        <v>7</v>
      </c>
      <c r="I58" s="14"/>
      <c r="J58" s="14"/>
      <c r="K58" s="14"/>
      <c r="L58" s="14"/>
      <c r="M58" s="14"/>
      <c r="N58" s="230" t="s">
        <v>59</v>
      </c>
      <c r="O58" s="189" t="s">
        <v>5018</v>
      </c>
      <c r="P58" s="214" t="s">
        <v>1832</v>
      </c>
      <c r="Q58" s="202"/>
      <c r="R58" s="202"/>
      <c r="S58" s="202"/>
      <c r="T58" s="257" t="s">
        <v>5019</v>
      </c>
    </row>
    <row r="59" spans="1:20" ht="22.5" customHeight="1">
      <c r="A59" s="166">
        <v>1</v>
      </c>
      <c r="B59" s="99" t="s">
        <v>79</v>
      </c>
      <c r="C59" s="107" t="s">
        <v>1833</v>
      </c>
      <c r="D59" s="99">
        <v>5</v>
      </c>
      <c r="E59" s="99">
        <v>7</v>
      </c>
      <c r="F59" s="214" t="s">
        <v>1806</v>
      </c>
      <c r="G59" s="99">
        <v>495</v>
      </c>
      <c r="H59" s="99">
        <v>7</v>
      </c>
      <c r="I59" s="15"/>
      <c r="J59" s="15"/>
      <c r="K59" s="15"/>
      <c r="L59" s="15"/>
      <c r="M59" s="15"/>
      <c r="N59" s="230" t="s">
        <v>128</v>
      </c>
      <c r="O59" s="189" t="s">
        <v>4833</v>
      </c>
      <c r="P59" s="214" t="s">
        <v>13101</v>
      </c>
      <c r="Q59" s="214" t="s">
        <v>13102</v>
      </c>
      <c r="R59" s="202"/>
      <c r="S59" s="202"/>
      <c r="T59" s="202"/>
    </row>
    <row r="60" spans="1:20" ht="22.5" customHeight="1">
      <c r="A60" s="166" t="s">
        <v>35</v>
      </c>
      <c r="B60" s="99" t="s">
        <v>79</v>
      </c>
      <c r="C60" s="107" t="s">
        <v>1834</v>
      </c>
      <c r="D60" s="99">
        <v>5</v>
      </c>
      <c r="E60" s="99">
        <v>7</v>
      </c>
      <c r="F60" s="214" t="s">
        <v>12446</v>
      </c>
      <c r="G60" s="99">
        <v>490</v>
      </c>
      <c r="H60" s="175">
        <v>8</v>
      </c>
      <c r="I60" s="14"/>
      <c r="J60" s="14"/>
      <c r="K60" s="14"/>
      <c r="L60" s="14"/>
      <c r="M60" s="14"/>
      <c r="N60" s="230" t="s">
        <v>59</v>
      </c>
      <c r="O60" s="189" t="s">
        <v>3726</v>
      </c>
      <c r="P60" s="214" t="s">
        <v>12451</v>
      </c>
      <c r="Q60" s="202"/>
      <c r="R60" s="202"/>
      <c r="S60" s="202"/>
      <c r="T60" s="202"/>
    </row>
    <row r="61" spans="1:20" ht="22.5" customHeight="1">
      <c r="A61" s="166" t="s">
        <v>11399</v>
      </c>
      <c r="B61" s="99" t="s">
        <v>79</v>
      </c>
      <c r="C61" s="107" t="s">
        <v>1835</v>
      </c>
      <c r="D61" s="99">
        <v>5</v>
      </c>
      <c r="E61" s="99">
        <v>7</v>
      </c>
      <c r="F61" s="214" t="s">
        <v>12447</v>
      </c>
      <c r="G61" s="99">
        <v>490</v>
      </c>
      <c r="H61" s="99">
        <v>7</v>
      </c>
      <c r="I61" s="15"/>
      <c r="J61" s="13"/>
      <c r="K61" s="13"/>
      <c r="L61" s="13"/>
      <c r="M61" s="13"/>
      <c r="N61" s="230" t="s">
        <v>128</v>
      </c>
      <c r="O61" s="189" t="s">
        <v>5020</v>
      </c>
      <c r="P61" s="214" t="s">
        <v>12452</v>
      </c>
      <c r="Q61" s="214"/>
      <c r="R61" s="212"/>
      <c r="S61" s="212"/>
      <c r="T61" s="202"/>
    </row>
    <row r="62" spans="1:20" ht="22.5" customHeight="1">
      <c r="A62" s="166" t="s">
        <v>32</v>
      </c>
      <c r="B62" s="99" t="s">
        <v>79</v>
      </c>
      <c r="C62" s="107" t="s">
        <v>4913</v>
      </c>
      <c r="D62" s="99">
        <v>5</v>
      </c>
      <c r="E62" s="99">
        <v>7</v>
      </c>
      <c r="F62" s="214" t="s">
        <v>7100</v>
      </c>
      <c r="G62" s="99">
        <v>480</v>
      </c>
      <c r="H62" s="175">
        <v>7</v>
      </c>
      <c r="I62" s="12"/>
      <c r="J62" s="14"/>
      <c r="K62" s="14"/>
      <c r="L62" s="14"/>
      <c r="M62" s="14"/>
      <c r="N62" s="230" t="s">
        <v>1411</v>
      </c>
      <c r="O62" s="189" t="s">
        <v>4885</v>
      </c>
      <c r="P62" s="214" t="s">
        <v>12453</v>
      </c>
      <c r="Q62" s="212" t="s">
        <v>12870</v>
      </c>
      <c r="R62" s="227"/>
      <c r="S62" s="227"/>
      <c r="T62" s="202"/>
    </row>
    <row r="63" spans="1:20" ht="22.5" customHeight="1">
      <c r="A63" s="166" t="s">
        <v>30</v>
      </c>
      <c r="B63" s="99" t="s">
        <v>4225</v>
      </c>
      <c r="C63" s="107" t="s">
        <v>4914</v>
      </c>
      <c r="D63" s="99">
        <v>5</v>
      </c>
      <c r="E63" s="99">
        <v>7</v>
      </c>
      <c r="F63" s="214" t="s">
        <v>12448</v>
      </c>
      <c r="G63" s="99">
        <v>480</v>
      </c>
      <c r="H63" s="99">
        <v>8</v>
      </c>
      <c r="I63" s="15"/>
      <c r="J63" s="15"/>
      <c r="K63" s="15"/>
      <c r="L63" s="15"/>
      <c r="M63" s="15"/>
      <c r="N63" s="230" t="s">
        <v>4803</v>
      </c>
      <c r="O63" s="189" t="s">
        <v>4836</v>
      </c>
      <c r="P63" s="214" t="s">
        <v>9763</v>
      </c>
      <c r="Q63" s="202"/>
      <c r="R63" s="202"/>
      <c r="S63" s="202"/>
      <c r="T63" s="202"/>
    </row>
    <row r="64" spans="1:20" ht="22.5" customHeight="1">
      <c r="A64" s="166" t="s">
        <v>27</v>
      </c>
      <c r="B64" s="99" t="s">
        <v>79</v>
      </c>
      <c r="C64" s="107" t="s">
        <v>1836</v>
      </c>
      <c r="D64" s="99">
        <v>5</v>
      </c>
      <c r="E64" s="99">
        <v>7</v>
      </c>
      <c r="F64" s="214" t="s">
        <v>1837</v>
      </c>
      <c r="G64" s="99">
        <v>480</v>
      </c>
      <c r="H64" s="175">
        <v>7</v>
      </c>
      <c r="I64" s="14"/>
      <c r="J64" s="14"/>
      <c r="K64" s="14"/>
      <c r="L64" s="14"/>
      <c r="M64" s="14"/>
      <c r="N64" s="230" t="s">
        <v>4816</v>
      </c>
      <c r="O64" s="189" t="s">
        <v>4833</v>
      </c>
      <c r="P64" s="214" t="s">
        <v>1795</v>
      </c>
      <c r="Q64" s="202"/>
      <c r="R64" s="202"/>
      <c r="S64" s="202"/>
      <c r="T64" s="202"/>
    </row>
    <row r="65" spans="1:20" ht="22.5" customHeight="1">
      <c r="A65" s="166" t="s">
        <v>12047</v>
      </c>
      <c r="B65" s="99" t="s">
        <v>12078</v>
      </c>
      <c r="C65" s="202" t="s">
        <v>12076</v>
      </c>
      <c r="D65" s="99">
        <v>5</v>
      </c>
      <c r="E65" s="99">
        <v>7</v>
      </c>
      <c r="F65" s="222" t="s">
        <v>12077</v>
      </c>
      <c r="G65" s="99">
        <v>480</v>
      </c>
      <c r="H65" s="99">
        <v>6</v>
      </c>
      <c r="I65" s="17"/>
      <c r="J65" s="17"/>
      <c r="K65" s="17"/>
      <c r="L65" s="17"/>
      <c r="M65" s="17"/>
      <c r="N65" s="230" t="s">
        <v>12075</v>
      </c>
      <c r="O65" s="189" t="s">
        <v>12079</v>
      </c>
      <c r="P65" s="202"/>
      <c r="Q65" s="202"/>
      <c r="R65" s="202"/>
      <c r="S65" s="202"/>
      <c r="T65" s="202"/>
    </row>
    <row r="66" spans="1:20" ht="22.5" customHeight="1">
      <c r="A66" s="166" t="s">
        <v>27</v>
      </c>
      <c r="B66" s="99" t="s">
        <v>79</v>
      </c>
      <c r="C66" s="107" t="s">
        <v>1838</v>
      </c>
      <c r="D66" s="99">
        <v>5</v>
      </c>
      <c r="E66" s="99">
        <v>7</v>
      </c>
      <c r="F66" s="214" t="s">
        <v>12454</v>
      </c>
      <c r="G66" s="99">
        <v>470</v>
      </c>
      <c r="H66" s="99">
        <v>6</v>
      </c>
      <c r="I66" s="15"/>
      <c r="J66" s="15"/>
      <c r="K66" s="15"/>
      <c r="L66" s="15"/>
      <c r="M66" s="15"/>
      <c r="N66" s="230" t="s">
        <v>4816</v>
      </c>
      <c r="O66" s="189" t="s">
        <v>5021</v>
      </c>
      <c r="P66" s="214" t="s">
        <v>1839</v>
      </c>
      <c r="Q66" s="202"/>
      <c r="R66" s="202"/>
      <c r="S66" s="202"/>
      <c r="T66" s="202" t="s">
        <v>5022</v>
      </c>
    </row>
    <row r="67" spans="1:20" ht="22.5" customHeight="1">
      <c r="A67" s="166" t="s">
        <v>4896</v>
      </c>
      <c r="B67" s="224" t="s">
        <v>4915</v>
      </c>
      <c r="C67" s="107" t="s">
        <v>4916</v>
      </c>
      <c r="D67" s="224">
        <v>5</v>
      </c>
      <c r="E67" s="224">
        <v>7</v>
      </c>
      <c r="F67" s="212" t="s">
        <v>1922</v>
      </c>
      <c r="G67" s="224">
        <v>470</v>
      </c>
      <c r="H67" s="99">
        <v>5</v>
      </c>
      <c r="I67" s="13"/>
      <c r="J67" s="13"/>
      <c r="K67" s="13"/>
      <c r="L67" s="13"/>
      <c r="M67" s="13"/>
      <c r="N67" s="230" t="s">
        <v>5023</v>
      </c>
      <c r="O67" s="189" t="s">
        <v>4887</v>
      </c>
      <c r="P67" s="212" t="s">
        <v>1840</v>
      </c>
      <c r="Q67" s="202"/>
      <c r="R67" s="202"/>
      <c r="S67" s="202"/>
      <c r="T67" s="202"/>
    </row>
    <row r="68" spans="1:20" ht="22.5" customHeight="1">
      <c r="A68" s="166" t="s">
        <v>698</v>
      </c>
      <c r="B68" s="99" t="s">
        <v>79</v>
      </c>
      <c r="C68" s="107" t="s">
        <v>1841</v>
      </c>
      <c r="D68" s="99">
        <v>5</v>
      </c>
      <c r="E68" s="99">
        <v>7</v>
      </c>
      <c r="F68" s="214" t="s">
        <v>1842</v>
      </c>
      <c r="G68" s="99">
        <v>462</v>
      </c>
      <c r="H68" s="175">
        <v>7</v>
      </c>
      <c r="I68" s="14"/>
      <c r="J68" s="14"/>
      <c r="K68" s="14"/>
      <c r="L68" s="14"/>
      <c r="M68" s="14"/>
      <c r="N68" s="230" t="s">
        <v>59</v>
      </c>
      <c r="O68" s="189" t="s">
        <v>3752</v>
      </c>
      <c r="P68" s="214" t="s">
        <v>1843</v>
      </c>
      <c r="Q68" s="202"/>
      <c r="R68" s="202"/>
      <c r="S68" s="202"/>
      <c r="T68" s="202"/>
    </row>
    <row r="69" spans="1:20" ht="22.5" customHeight="1">
      <c r="A69" s="166" t="s">
        <v>151</v>
      </c>
      <c r="B69" s="99" t="s">
        <v>79</v>
      </c>
      <c r="C69" s="107" t="s">
        <v>1844</v>
      </c>
      <c r="D69" s="99">
        <v>5</v>
      </c>
      <c r="E69" s="99">
        <v>7</v>
      </c>
      <c r="F69" s="214" t="s">
        <v>1845</v>
      </c>
      <c r="G69" s="99">
        <v>462</v>
      </c>
      <c r="H69" s="99">
        <v>6</v>
      </c>
      <c r="I69" s="13"/>
      <c r="J69" s="13"/>
      <c r="K69" s="13"/>
      <c r="L69" s="13"/>
      <c r="M69" s="13"/>
      <c r="N69" s="230" t="s">
        <v>59</v>
      </c>
      <c r="O69" s="189" t="s">
        <v>3752</v>
      </c>
      <c r="P69" s="202"/>
      <c r="Q69" s="202"/>
      <c r="R69" s="202"/>
      <c r="S69" s="202"/>
      <c r="T69" s="202"/>
    </row>
    <row r="70" spans="1:20" ht="22.5" customHeight="1">
      <c r="A70" s="166" t="s">
        <v>698</v>
      </c>
      <c r="B70" s="99" t="s">
        <v>79</v>
      </c>
      <c r="C70" s="107" t="s">
        <v>1846</v>
      </c>
      <c r="D70" s="99">
        <v>5</v>
      </c>
      <c r="E70" s="99">
        <v>7</v>
      </c>
      <c r="F70" s="214" t="s">
        <v>1791</v>
      </c>
      <c r="G70" s="99">
        <v>462</v>
      </c>
      <c r="H70" s="175">
        <v>7</v>
      </c>
      <c r="I70" s="14"/>
      <c r="J70" s="14"/>
      <c r="K70" s="14"/>
      <c r="L70" s="14"/>
      <c r="M70" s="14"/>
      <c r="N70" s="230" t="s">
        <v>59</v>
      </c>
      <c r="O70" s="189" t="s">
        <v>3752</v>
      </c>
      <c r="P70" s="214" t="s">
        <v>1843</v>
      </c>
      <c r="Q70" s="202"/>
      <c r="R70" s="202"/>
      <c r="S70" s="202"/>
      <c r="T70" s="202"/>
    </row>
    <row r="71" spans="1:20" ht="22.5" customHeight="1">
      <c r="A71" s="166">
        <v>2</v>
      </c>
      <c r="B71" s="99" t="s">
        <v>79</v>
      </c>
      <c r="C71" s="107" t="s">
        <v>1847</v>
      </c>
      <c r="D71" s="99">
        <v>5</v>
      </c>
      <c r="E71" s="99">
        <v>7</v>
      </c>
      <c r="F71" s="214" t="s">
        <v>1848</v>
      </c>
      <c r="G71" s="99">
        <v>462</v>
      </c>
      <c r="H71" s="99">
        <v>6</v>
      </c>
      <c r="I71" s="15"/>
      <c r="J71" s="15"/>
      <c r="K71" s="15"/>
      <c r="L71" s="15"/>
      <c r="M71" s="15"/>
      <c r="N71" s="230" t="s">
        <v>3762</v>
      </c>
      <c r="O71" s="189" t="s">
        <v>5024</v>
      </c>
      <c r="P71" s="214" t="s">
        <v>1849</v>
      </c>
      <c r="Q71" s="202"/>
      <c r="R71" s="202"/>
      <c r="S71" s="202"/>
      <c r="T71" s="202"/>
    </row>
    <row r="72" spans="1:20" ht="22.5" customHeight="1">
      <c r="A72" s="166"/>
      <c r="B72" s="99" t="s">
        <v>79</v>
      </c>
      <c r="C72" s="107" t="s">
        <v>1850</v>
      </c>
      <c r="D72" s="99">
        <v>5</v>
      </c>
      <c r="E72" s="99">
        <v>7</v>
      </c>
      <c r="F72" s="214" t="s">
        <v>1851</v>
      </c>
      <c r="G72" s="99">
        <v>462</v>
      </c>
      <c r="H72" s="175">
        <v>3</v>
      </c>
      <c r="I72" s="14"/>
      <c r="J72" s="14"/>
      <c r="K72" s="14"/>
      <c r="L72" s="14"/>
      <c r="M72" s="14"/>
      <c r="N72" s="230" t="s">
        <v>5026</v>
      </c>
      <c r="O72" s="189" t="s">
        <v>5066</v>
      </c>
      <c r="P72" s="202"/>
      <c r="Q72" s="202"/>
      <c r="R72" s="202"/>
      <c r="S72" s="202"/>
      <c r="T72" s="202"/>
    </row>
    <row r="73" spans="1:20" ht="22.5" customHeight="1">
      <c r="A73" s="166" t="s">
        <v>69</v>
      </c>
      <c r="B73" s="99" t="s">
        <v>4917</v>
      </c>
      <c r="C73" s="107" t="s">
        <v>4918</v>
      </c>
      <c r="D73" s="99">
        <v>4</v>
      </c>
      <c r="E73" s="99">
        <v>6</v>
      </c>
      <c r="F73" s="214" t="s">
        <v>12455</v>
      </c>
      <c r="G73" s="99">
        <v>460</v>
      </c>
      <c r="H73" s="99">
        <v>7</v>
      </c>
      <c r="I73" s="13"/>
      <c r="J73" s="13"/>
      <c r="K73" s="13"/>
      <c r="L73" s="13"/>
      <c r="M73" s="13"/>
      <c r="N73" s="230" t="s">
        <v>4803</v>
      </c>
      <c r="O73" s="189" t="s">
        <v>4889</v>
      </c>
      <c r="P73" s="202"/>
      <c r="Q73" s="202"/>
      <c r="R73" s="202"/>
      <c r="S73" s="202"/>
      <c r="T73" s="202"/>
    </row>
    <row r="74" spans="1:20" ht="22.5" customHeight="1">
      <c r="A74" s="166" t="s">
        <v>49</v>
      </c>
      <c r="B74" s="99" t="s">
        <v>79</v>
      </c>
      <c r="C74" s="107" t="s">
        <v>1852</v>
      </c>
      <c r="D74" s="99">
        <v>5</v>
      </c>
      <c r="E74" s="99">
        <v>7</v>
      </c>
      <c r="F74" s="214" t="s">
        <v>1793</v>
      </c>
      <c r="G74" s="99">
        <v>451</v>
      </c>
      <c r="H74" s="175">
        <v>6</v>
      </c>
      <c r="I74" s="14"/>
      <c r="J74" s="14"/>
      <c r="K74" s="14"/>
      <c r="L74" s="14"/>
      <c r="M74" s="14"/>
      <c r="N74" s="230" t="s">
        <v>59</v>
      </c>
      <c r="O74" s="189" t="s">
        <v>4988</v>
      </c>
      <c r="P74" s="202"/>
      <c r="Q74" s="202"/>
      <c r="R74" s="202"/>
      <c r="S74" s="202"/>
      <c r="T74" s="202"/>
    </row>
    <row r="75" spans="1:20" ht="22.5" customHeight="1">
      <c r="A75" s="166">
        <v>3</v>
      </c>
      <c r="B75" s="99" t="s">
        <v>79</v>
      </c>
      <c r="C75" s="107" t="s">
        <v>1853</v>
      </c>
      <c r="D75" s="99">
        <v>5</v>
      </c>
      <c r="E75" s="99">
        <v>7</v>
      </c>
      <c r="F75" s="214" t="s">
        <v>1854</v>
      </c>
      <c r="G75" s="99">
        <v>451</v>
      </c>
      <c r="H75" s="99">
        <v>6</v>
      </c>
      <c r="I75" s="13"/>
      <c r="J75" s="13"/>
      <c r="K75" s="13"/>
      <c r="L75" s="13"/>
      <c r="M75" s="13"/>
      <c r="N75" s="230" t="s">
        <v>3762</v>
      </c>
      <c r="O75" s="189" t="s">
        <v>5351</v>
      </c>
      <c r="P75" s="202"/>
      <c r="Q75" s="202"/>
      <c r="R75" s="202"/>
      <c r="S75" s="202"/>
      <c r="T75" s="202"/>
    </row>
    <row r="76" spans="1:20" ht="22.5" customHeight="1">
      <c r="A76" s="166" t="s">
        <v>34</v>
      </c>
      <c r="B76" s="99" t="s">
        <v>79</v>
      </c>
      <c r="C76" s="107" t="s">
        <v>1855</v>
      </c>
      <c r="D76" s="99">
        <v>4</v>
      </c>
      <c r="E76" s="99">
        <v>6</v>
      </c>
      <c r="F76" s="214" t="s">
        <v>12456</v>
      </c>
      <c r="G76" s="99">
        <v>440</v>
      </c>
      <c r="H76" s="175">
        <v>7</v>
      </c>
      <c r="I76" s="12"/>
      <c r="J76" s="12"/>
      <c r="K76" s="12"/>
      <c r="L76" s="12"/>
      <c r="M76" s="12"/>
      <c r="N76" s="230" t="s">
        <v>4803</v>
      </c>
      <c r="O76" s="189" t="s">
        <v>5025</v>
      </c>
      <c r="P76" s="202"/>
      <c r="Q76" s="202"/>
      <c r="R76" s="202"/>
      <c r="S76" s="202"/>
      <c r="T76" s="202"/>
    </row>
    <row r="77" spans="1:20" ht="22.5" customHeight="1">
      <c r="A77" s="166" t="s">
        <v>54</v>
      </c>
      <c r="B77" s="99" t="s">
        <v>85</v>
      </c>
      <c r="C77" s="107" t="s">
        <v>4919</v>
      </c>
      <c r="D77" s="99">
        <v>3</v>
      </c>
      <c r="E77" s="99">
        <v>5</v>
      </c>
      <c r="F77" s="214" t="s">
        <v>12457</v>
      </c>
      <c r="G77" s="99">
        <v>400</v>
      </c>
      <c r="H77" s="99">
        <v>7</v>
      </c>
      <c r="I77" s="13"/>
      <c r="J77" s="13"/>
      <c r="K77" s="13"/>
      <c r="L77" s="13"/>
      <c r="M77" s="15"/>
      <c r="N77" s="230" t="s">
        <v>4816</v>
      </c>
      <c r="O77" s="189" t="s">
        <v>4817</v>
      </c>
      <c r="P77" s="212" t="s">
        <v>13103</v>
      </c>
      <c r="Q77" s="202"/>
      <c r="R77" s="202"/>
      <c r="S77" s="202"/>
      <c r="T77" s="202"/>
    </row>
    <row r="78" spans="1:20" ht="22.5" customHeight="1">
      <c r="A78" s="166" t="s">
        <v>25</v>
      </c>
      <c r="B78" s="99" t="s">
        <v>85</v>
      </c>
      <c r="C78" s="107" t="s">
        <v>1856</v>
      </c>
      <c r="D78" s="99">
        <v>3</v>
      </c>
      <c r="E78" s="99">
        <v>5</v>
      </c>
      <c r="F78" s="214" t="s">
        <v>6562</v>
      </c>
      <c r="G78" s="99">
        <v>400</v>
      </c>
      <c r="H78" s="175">
        <v>5</v>
      </c>
      <c r="I78" s="12"/>
      <c r="J78" s="12"/>
      <c r="K78" s="12"/>
      <c r="L78" s="14"/>
      <c r="M78" s="14"/>
      <c r="N78" s="230" t="s">
        <v>5026</v>
      </c>
      <c r="O78" s="189" t="s">
        <v>4883</v>
      </c>
      <c r="P78" s="212" t="s">
        <v>1898</v>
      </c>
      <c r="Q78" s="202"/>
      <c r="R78" s="202"/>
      <c r="S78" s="202"/>
      <c r="T78" s="202"/>
    </row>
    <row r="79" spans="1:20" ht="22.5" customHeight="1">
      <c r="A79" s="166" t="s">
        <v>69</v>
      </c>
      <c r="B79" s="99" t="s">
        <v>85</v>
      </c>
      <c r="C79" s="107" t="s">
        <v>4920</v>
      </c>
      <c r="D79" s="99">
        <v>4</v>
      </c>
      <c r="E79" s="99">
        <v>6</v>
      </c>
      <c r="F79" s="214" t="s">
        <v>12458</v>
      </c>
      <c r="G79" s="99">
        <v>390</v>
      </c>
      <c r="H79" s="99">
        <v>7</v>
      </c>
      <c r="I79" s="13"/>
      <c r="J79" s="13"/>
      <c r="K79" s="13"/>
      <c r="L79" s="13"/>
      <c r="M79" s="13"/>
      <c r="N79" s="230" t="s">
        <v>59</v>
      </c>
      <c r="O79" s="189" t="s">
        <v>4889</v>
      </c>
      <c r="P79" s="202"/>
      <c r="Q79" s="202"/>
      <c r="R79" s="202"/>
      <c r="S79" s="202"/>
      <c r="T79" s="202"/>
    </row>
    <row r="80" spans="1:20" ht="22.5" customHeight="1">
      <c r="A80" s="166" t="s">
        <v>37</v>
      </c>
      <c r="B80" s="99" t="s">
        <v>4257</v>
      </c>
      <c r="C80" s="107" t="s">
        <v>1857</v>
      </c>
      <c r="D80" s="99">
        <v>2</v>
      </c>
      <c r="E80" s="99">
        <v>4</v>
      </c>
      <c r="F80" s="212" t="s">
        <v>12459</v>
      </c>
      <c r="G80" s="99">
        <v>380</v>
      </c>
      <c r="H80" s="175">
        <v>3</v>
      </c>
      <c r="I80" s="12"/>
      <c r="J80" s="12"/>
      <c r="K80" s="12"/>
      <c r="L80" s="83"/>
      <c r="M80" s="83"/>
      <c r="N80" s="230" t="s">
        <v>121</v>
      </c>
      <c r="O80" s="189" t="s">
        <v>3766</v>
      </c>
      <c r="P80" s="202"/>
      <c r="Q80" s="202"/>
      <c r="R80" s="202"/>
      <c r="S80" s="202"/>
      <c r="T80" s="257" t="s">
        <v>5027</v>
      </c>
    </row>
    <row r="81" spans="1:20" ht="22.5" customHeight="1">
      <c r="A81" s="166" t="s">
        <v>4966</v>
      </c>
      <c r="B81" s="99" t="s">
        <v>4967</v>
      </c>
      <c r="C81" s="107" t="s">
        <v>4968</v>
      </c>
      <c r="D81" s="99">
        <v>4</v>
      </c>
      <c r="E81" s="99">
        <v>6</v>
      </c>
      <c r="F81" s="212" t="s">
        <v>12883</v>
      </c>
      <c r="G81" s="99">
        <v>380</v>
      </c>
      <c r="H81" s="99">
        <v>4</v>
      </c>
      <c r="I81" s="13"/>
      <c r="J81" s="13"/>
      <c r="K81" s="13"/>
      <c r="L81" s="13"/>
      <c r="M81" s="13"/>
      <c r="N81" s="230" t="s">
        <v>5064</v>
      </c>
      <c r="O81" s="189" t="s">
        <v>5065</v>
      </c>
      <c r="P81" s="212"/>
      <c r="Q81" s="202"/>
      <c r="R81" s="202"/>
      <c r="S81" s="202"/>
      <c r="T81" s="312" t="s">
        <v>5080</v>
      </c>
    </row>
    <row r="82" spans="1:20" ht="22.5" customHeight="1">
      <c r="A82" s="166">
        <v>1</v>
      </c>
      <c r="B82" s="99" t="s">
        <v>85</v>
      </c>
      <c r="C82" s="107" t="s">
        <v>1858</v>
      </c>
      <c r="D82" s="99">
        <v>4</v>
      </c>
      <c r="E82" s="99">
        <v>6</v>
      </c>
      <c r="F82" s="214" t="s">
        <v>1815</v>
      </c>
      <c r="G82" s="99">
        <v>370</v>
      </c>
      <c r="H82" s="175">
        <v>6</v>
      </c>
      <c r="I82" s="12"/>
      <c r="J82" s="12"/>
      <c r="K82" s="14"/>
      <c r="L82" s="14"/>
      <c r="M82" s="14"/>
      <c r="N82" s="230" t="s">
        <v>5028</v>
      </c>
      <c r="O82" s="189" t="s">
        <v>5029</v>
      </c>
      <c r="P82" s="202"/>
      <c r="Q82" s="202"/>
      <c r="R82" s="202"/>
      <c r="S82" s="202"/>
      <c r="T82" s="202"/>
    </row>
    <row r="83" spans="1:20" ht="22.5" customHeight="1">
      <c r="A83" s="166" t="s">
        <v>32</v>
      </c>
      <c r="B83" s="99" t="s">
        <v>85</v>
      </c>
      <c r="C83" s="107" t="s">
        <v>4921</v>
      </c>
      <c r="D83" s="99">
        <v>4</v>
      </c>
      <c r="E83" s="99">
        <v>6</v>
      </c>
      <c r="F83" s="214" t="s">
        <v>5347</v>
      </c>
      <c r="G83" s="99">
        <v>370</v>
      </c>
      <c r="H83" s="99">
        <v>6</v>
      </c>
      <c r="I83" s="13"/>
      <c r="J83" s="15"/>
      <c r="K83" s="15"/>
      <c r="L83" s="15"/>
      <c r="M83" s="15"/>
      <c r="N83" s="230" t="s">
        <v>3756</v>
      </c>
      <c r="O83" s="189" t="s">
        <v>4885</v>
      </c>
      <c r="P83" s="214" t="s">
        <v>12422</v>
      </c>
      <c r="Q83" s="202"/>
      <c r="R83" s="202"/>
      <c r="S83" s="202"/>
      <c r="T83" s="202"/>
    </row>
    <row r="84" spans="1:20" ht="22.5" customHeight="1">
      <c r="A84" s="166">
        <v>1</v>
      </c>
      <c r="B84" s="99" t="s">
        <v>85</v>
      </c>
      <c r="C84" s="107" t="s">
        <v>1859</v>
      </c>
      <c r="D84" s="99">
        <v>4</v>
      </c>
      <c r="E84" s="99">
        <v>6</v>
      </c>
      <c r="F84" s="214" t="s">
        <v>1860</v>
      </c>
      <c r="G84" s="99">
        <v>370</v>
      </c>
      <c r="H84" s="175">
        <v>3</v>
      </c>
      <c r="I84" s="12"/>
      <c r="J84" s="12"/>
      <c r="K84" s="12"/>
      <c r="L84" s="12"/>
      <c r="M84" s="12"/>
      <c r="N84" s="230" t="s">
        <v>1411</v>
      </c>
      <c r="O84" s="189" t="s">
        <v>5029</v>
      </c>
      <c r="P84" s="202"/>
      <c r="Q84" s="202"/>
      <c r="R84" s="202"/>
      <c r="S84" s="202"/>
      <c r="T84" s="202"/>
    </row>
    <row r="85" spans="1:20" ht="22.5" customHeight="1">
      <c r="A85" s="166"/>
      <c r="B85" s="99" t="s">
        <v>85</v>
      </c>
      <c r="C85" s="107" t="s">
        <v>1861</v>
      </c>
      <c r="D85" s="99">
        <v>4</v>
      </c>
      <c r="E85" s="99">
        <v>6</v>
      </c>
      <c r="F85" s="214" t="s">
        <v>1849</v>
      </c>
      <c r="G85" s="99">
        <v>360</v>
      </c>
      <c r="H85" s="99">
        <v>3</v>
      </c>
      <c r="I85" s="13"/>
      <c r="J85" s="13"/>
      <c r="K85" s="15"/>
      <c r="L85" s="15"/>
      <c r="M85" s="15"/>
      <c r="N85" s="230" t="s">
        <v>3268</v>
      </c>
      <c r="O85" s="189" t="s">
        <v>5030</v>
      </c>
      <c r="P85" s="202"/>
      <c r="Q85" s="202"/>
      <c r="R85" s="202"/>
      <c r="S85" s="202"/>
      <c r="T85" s="229"/>
    </row>
    <row r="86" spans="1:20" ht="22.5" customHeight="1">
      <c r="A86" s="166">
        <v>1</v>
      </c>
      <c r="B86" s="99" t="s">
        <v>85</v>
      </c>
      <c r="C86" s="107" t="s">
        <v>1862</v>
      </c>
      <c r="D86" s="99">
        <v>4</v>
      </c>
      <c r="E86" s="99">
        <v>6</v>
      </c>
      <c r="F86" s="214" t="s">
        <v>1809</v>
      </c>
      <c r="G86" s="99">
        <v>360</v>
      </c>
      <c r="H86" s="175">
        <v>3</v>
      </c>
      <c r="I86" s="12"/>
      <c r="J86" s="12"/>
      <c r="K86" s="12"/>
      <c r="L86" s="12"/>
      <c r="M86" s="12"/>
      <c r="N86" s="230" t="s">
        <v>1411</v>
      </c>
      <c r="O86" s="189" t="s">
        <v>4809</v>
      </c>
      <c r="P86" s="202"/>
      <c r="Q86" s="202"/>
      <c r="R86" s="202"/>
      <c r="S86" s="202"/>
      <c r="T86" s="202"/>
    </row>
    <row r="87" spans="1:20" ht="22.5" customHeight="1">
      <c r="A87" s="166"/>
      <c r="B87" s="99" t="s">
        <v>85</v>
      </c>
      <c r="C87" s="107" t="s">
        <v>1863</v>
      </c>
      <c r="D87" s="99">
        <v>4</v>
      </c>
      <c r="E87" s="99">
        <v>6</v>
      </c>
      <c r="F87" s="214" t="s">
        <v>1825</v>
      </c>
      <c r="G87" s="99">
        <v>355</v>
      </c>
      <c r="H87" s="99">
        <v>4</v>
      </c>
      <c r="I87" s="15"/>
      <c r="J87" s="15"/>
      <c r="K87" s="15"/>
      <c r="L87" s="15"/>
      <c r="M87" s="15"/>
      <c r="N87" s="230" t="s">
        <v>5031</v>
      </c>
      <c r="O87" s="189" t="s">
        <v>136</v>
      </c>
      <c r="P87" s="214" t="s">
        <v>1864</v>
      </c>
      <c r="Q87" s="202"/>
      <c r="R87" s="202"/>
      <c r="S87" s="202"/>
      <c r="T87" s="234" t="s">
        <v>4973</v>
      </c>
    </row>
    <row r="88" spans="1:20" ht="22.5" customHeight="1">
      <c r="A88" s="166"/>
      <c r="B88" s="99" t="s">
        <v>85</v>
      </c>
      <c r="C88" s="107" t="s">
        <v>1865</v>
      </c>
      <c r="D88" s="99">
        <v>4</v>
      </c>
      <c r="E88" s="99">
        <v>6</v>
      </c>
      <c r="F88" s="214" t="s">
        <v>1818</v>
      </c>
      <c r="G88" s="99">
        <v>350</v>
      </c>
      <c r="H88" s="175">
        <v>5</v>
      </c>
      <c r="I88" s="14"/>
      <c r="J88" s="14"/>
      <c r="K88" s="14"/>
      <c r="L88" s="14"/>
      <c r="M88" s="14"/>
      <c r="N88" s="230" t="s">
        <v>3770</v>
      </c>
      <c r="O88" s="189" t="s">
        <v>5067</v>
      </c>
      <c r="P88" s="214" t="s">
        <v>178</v>
      </c>
      <c r="Q88" s="202"/>
      <c r="R88" s="202"/>
      <c r="S88" s="202"/>
      <c r="T88" s="229"/>
    </row>
    <row r="89" spans="1:20" ht="22.5" customHeight="1">
      <c r="A89" s="293" t="s">
        <v>7282</v>
      </c>
      <c r="B89" s="99" t="s">
        <v>7402</v>
      </c>
      <c r="C89" s="107" t="s">
        <v>7403</v>
      </c>
      <c r="D89" s="99">
        <v>11</v>
      </c>
      <c r="E89" s="99">
        <v>11</v>
      </c>
      <c r="F89" s="212" t="s">
        <v>12884</v>
      </c>
      <c r="G89" s="99">
        <v>350</v>
      </c>
      <c r="H89" s="175">
        <v>7</v>
      </c>
      <c r="I89" s="12"/>
      <c r="J89" s="12"/>
      <c r="K89" s="12"/>
      <c r="L89" s="12"/>
      <c r="M89" s="12"/>
      <c r="N89" s="230" t="s">
        <v>7344</v>
      </c>
      <c r="O89" s="189" t="s">
        <v>7404</v>
      </c>
      <c r="P89" s="247"/>
      <c r="Q89" s="202"/>
      <c r="R89" s="202"/>
      <c r="S89" s="202"/>
      <c r="T89" s="202"/>
    </row>
    <row r="90" spans="1:20" ht="22.5" customHeight="1">
      <c r="A90" s="166"/>
      <c r="B90" s="99" t="s">
        <v>85</v>
      </c>
      <c r="C90" s="107" t="s">
        <v>1866</v>
      </c>
      <c r="D90" s="99">
        <v>4</v>
      </c>
      <c r="E90" s="99">
        <v>6</v>
      </c>
      <c r="F90" s="214" t="s">
        <v>1867</v>
      </c>
      <c r="G90" s="99">
        <v>340</v>
      </c>
      <c r="H90" s="99">
        <v>4</v>
      </c>
      <c r="I90" s="15"/>
      <c r="J90" s="15"/>
      <c r="K90" s="15"/>
      <c r="L90" s="15"/>
      <c r="M90" s="15"/>
      <c r="N90" s="230" t="s">
        <v>5026</v>
      </c>
      <c r="O90" s="189" t="s">
        <v>5066</v>
      </c>
      <c r="P90" s="202"/>
      <c r="Q90" s="202"/>
      <c r="R90" s="202"/>
      <c r="S90" s="202"/>
      <c r="T90" s="202"/>
    </row>
    <row r="91" spans="1:20" ht="22.5" customHeight="1">
      <c r="A91" s="166" t="s">
        <v>11769</v>
      </c>
      <c r="B91" s="99" t="s">
        <v>11777</v>
      </c>
      <c r="C91" s="256" t="s">
        <v>11856</v>
      </c>
      <c r="D91" s="287">
        <v>11</v>
      </c>
      <c r="E91" s="287">
        <v>11</v>
      </c>
      <c r="F91" s="214" t="s">
        <v>12022</v>
      </c>
      <c r="G91" s="302">
        <v>340</v>
      </c>
      <c r="H91" s="287">
        <v>6</v>
      </c>
      <c r="I91" s="88"/>
      <c r="J91" s="88"/>
      <c r="K91" s="88"/>
      <c r="L91" s="88"/>
      <c r="M91" s="88"/>
      <c r="N91" s="303" t="s">
        <v>11853</v>
      </c>
      <c r="O91" s="297" t="s">
        <v>11854</v>
      </c>
      <c r="P91" s="247"/>
      <c r="Q91" s="202"/>
      <c r="R91" s="202"/>
      <c r="S91" s="202"/>
      <c r="T91" s="202" t="s">
        <v>11855</v>
      </c>
    </row>
    <row r="92" spans="1:20" ht="22.5" customHeight="1">
      <c r="A92" s="166" t="s">
        <v>32</v>
      </c>
      <c r="B92" s="99" t="s">
        <v>85</v>
      </c>
      <c r="C92" s="107" t="s">
        <v>4922</v>
      </c>
      <c r="D92" s="99">
        <v>3</v>
      </c>
      <c r="E92" s="99">
        <v>5</v>
      </c>
      <c r="F92" s="214" t="s">
        <v>12460</v>
      </c>
      <c r="G92" s="99">
        <v>330</v>
      </c>
      <c r="H92" s="175">
        <v>6</v>
      </c>
      <c r="I92" s="12"/>
      <c r="J92" s="14"/>
      <c r="K92" s="14"/>
      <c r="L92" s="14"/>
      <c r="M92" s="14"/>
      <c r="N92" s="230" t="s">
        <v>4816</v>
      </c>
      <c r="O92" s="189" t="s">
        <v>4817</v>
      </c>
      <c r="P92" s="214" t="s">
        <v>12456</v>
      </c>
      <c r="Q92" s="202"/>
      <c r="R92" s="202"/>
      <c r="S92" s="202"/>
      <c r="T92" s="202"/>
    </row>
    <row r="93" spans="1:20" ht="22.5" customHeight="1">
      <c r="A93" s="166" t="s">
        <v>27</v>
      </c>
      <c r="B93" s="99" t="s">
        <v>85</v>
      </c>
      <c r="C93" s="107" t="s">
        <v>1868</v>
      </c>
      <c r="D93" s="99">
        <v>4</v>
      </c>
      <c r="E93" s="99">
        <v>6</v>
      </c>
      <c r="F93" s="214" t="s">
        <v>12461</v>
      </c>
      <c r="G93" s="99">
        <v>330</v>
      </c>
      <c r="H93" s="99">
        <v>5</v>
      </c>
      <c r="I93" s="13"/>
      <c r="J93" s="13"/>
      <c r="K93" s="15"/>
      <c r="L93" s="15"/>
      <c r="M93" s="15"/>
      <c r="N93" s="230" t="s">
        <v>128</v>
      </c>
      <c r="O93" s="189" t="s">
        <v>4025</v>
      </c>
      <c r="P93" s="202"/>
      <c r="Q93" s="202"/>
      <c r="R93" s="202"/>
      <c r="S93" s="202"/>
      <c r="T93" s="202"/>
    </row>
    <row r="94" spans="1:20" ht="22.5" customHeight="1">
      <c r="A94" s="166" t="s">
        <v>30</v>
      </c>
      <c r="B94" s="99" t="s">
        <v>4257</v>
      </c>
      <c r="C94" s="107" t="s">
        <v>4923</v>
      </c>
      <c r="D94" s="99">
        <v>9</v>
      </c>
      <c r="E94" s="99">
        <v>9</v>
      </c>
      <c r="F94" s="214" t="s">
        <v>12462</v>
      </c>
      <c r="G94" s="99">
        <v>330</v>
      </c>
      <c r="H94" s="99">
        <v>6</v>
      </c>
      <c r="I94" s="15"/>
      <c r="J94" s="15"/>
      <c r="K94" s="15"/>
      <c r="L94" s="15"/>
      <c r="M94" s="15"/>
      <c r="N94" s="230" t="s">
        <v>4825</v>
      </c>
      <c r="O94" s="189" t="s">
        <v>5068</v>
      </c>
      <c r="P94" s="214" t="s">
        <v>5225</v>
      </c>
      <c r="Q94" s="247" t="s">
        <v>2461</v>
      </c>
      <c r="R94" s="202"/>
      <c r="S94" s="202"/>
      <c r="T94" s="202"/>
    </row>
    <row r="95" spans="1:20" ht="22.5" customHeight="1">
      <c r="A95" s="166" t="s">
        <v>27</v>
      </c>
      <c r="B95" s="99" t="s">
        <v>85</v>
      </c>
      <c r="C95" s="107" t="s">
        <v>1869</v>
      </c>
      <c r="D95" s="99">
        <v>4</v>
      </c>
      <c r="E95" s="99">
        <v>6</v>
      </c>
      <c r="F95" s="214" t="s">
        <v>1839</v>
      </c>
      <c r="G95" s="99">
        <v>330</v>
      </c>
      <c r="H95" s="99">
        <v>6</v>
      </c>
      <c r="I95" s="15"/>
      <c r="J95" s="15"/>
      <c r="K95" s="15"/>
      <c r="L95" s="15"/>
      <c r="M95" s="15"/>
      <c r="N95" s="230" t="s">
        <v>4816</v>
      </c>
      <c r="O95" s="189" t="s">
        <v>5069</v>
      </c>
      <c r="P95" s="214" t="s">
        <v>1837</v>
      </c>
      <c r="Q95" s="214" t="s">
        <v>1870</v>
      </c>
      <c r="R95" s="202"/>
      <c r="S95" s="202"/>
      <c r="T95" s="202"/>
    </row>
    <row r="96" spans="1:20" ht="22.5" customHeight="1">
      <c r="A96" s="166" t="s">
        <v>698</v>
      </c>
      <c r="B96" s="99" t="s">
        <v>85</v>
      </c>
      <c r="C96" s="107" t="s">
        <v>1871</v>
      </c>
      <c r="D96" s="99">
        <v>4</v>
      </c>
      <c r="E96" s="99">
        <v>6</v>
      </c>
      <c r="F96" s="214" t="s">
        <v>12433</v>
      </c>
      <c r="G96" s="99">
        <v>320</v>
      </c>
      <c r="H96" s="175">
        <v>7</v>
      </c>
      <c r="I96" s="14"/>
      <c r="J96" s="14"/>
      <c r="K96" s="14"/>
      <c r="L96" s="14"/>
      <c r="M96" s="14"/>
      <c r="N96" s="230" t="s">
        <v>59</v>
      </c>
      <c r="O96" s="189" t="s">
        <v>4818</v>
      </c>
      <c r="P96" s="214" t="s">
        <v>1872</v>
      </c>
      <c r="Q96" s="202"/>
      <c r="R96" s="202"/>
      <c r="S96" s="202"/>
      <c r="T96" s="202"/>
    </row>
    <row r="97" spans="1:20" ht="22.5" customHeight="1">
      <c r="A97" s="166" t="s">
        <v>698</v>
      </c>
      <c r="B97" s="99" t="s">
        <v>85</v>
      </c>
      <c r="C97" s="107" t="s">
        <v>1873</v>
      </c>
      <c r="D97" s="99">
        <v>4</v>
      </c>
      <c r="E97" s="99">
        <v>6</v>
      </c>
      <c r="F97" s="214" t="s">
        <v>1843</v>
      </c>
      <c r="G97" s="99">
        <v>320</v>
      </c>
      <c r="H97" s="99">
        <v>7</v>
      </c>
      <c r="I97" s="15"/>
      <c r="J97" s="15"/>
      <c r="K97" s="15"/>
      <c r="L97" s="15"/>
      <c r="M97" s="15"/>
      <c r="N97" s="230" t="s">
        <v>59</v>
      </c>
      <c r="O97" s="189" t="s">
        <v>4818</v>
      </c>
      <c r="P97" s="214" t="s">
        <v>1874</v>
      </c>
      <c r="Q97" s="202"/>
      <c r="R97" s="202"/>
      <c r="S97" s="202"/>
      <c r="T97" s="202"/>
    </row>
    <row r="98" spans="1:20" ht="22.5" customHeight="1">
      <c r="A98" s="166" t="s">
        <v>49</v>
      </c>
      <c r="B98" s="99" t="s">
        <v>85</v>
      </c>
      <c r="C98" s="107" t="s">
        <v>1875</v>
      </c>
      <c r="D98" s="99">
        <v>4</v>
      </c>
      <c r="E98" s="99">
        <v>6</v>
      </c>
      <c r="F98" s="214" t="s">
        <v>1876</v>
      </c>
      <c r="G98" s="99">
        <v>320</v>
      </c>
      <c r="H98" s="175">
        <v>7</v>
      </c>
      <c r="I98" s="14"/>
      <c r="J98" s="14"/>
      <c r="K98" s="14"/>
      <c r="L98" s="14"/>
      <c r="M98" s="14"/>
      <c r="N98" s="230" t="s">
        <v>59</v>
      </c>
      <c r="O98" s="189" t="s">
        <v>4988</v>
      </c>
      <c r="P98" s="214" t="s">
        <v>13104</v>
      </c>
      <c r="Q98" s="202"/>
      <c r="R98" s="202"/>
      <c r="S98" s="202"/>
      <c r="T98" s="202"/>
    </row>
    <row r="99" spans="1:20" ht="22.5" customHeight="1">
      <c r="A99" s="166" t="s">
        <v>25</v>
      </c>
      <c r="B99" s="99" t="s">
        <v>3668</v>
      </c>
      <c r="C99" s="107" t="s">
        <v>4924</v>
      </c>
      <c r="D99" s="99">
        <v>8</v>
      </c>
      <c r="E99" s="99">
        <v>8</v>
      </c>
      <c r="F99" s="214" t="s">
        <v>6538</v>
      </c>
      <c r="G99" s="99">
        <v>320</v>
      </c>
      <c r="H99" s="99">
        <v>4</v>
      </c>
      <c r="I99" s="13"/>
      <c r="J99" s="13"/>
      <c r="K99" s="13"/>
      <c r="L99" s="15"/>
      <c r="M99" s="15"/>
      <c r="N99" s="230" t="s">
        <v>4881</v>
      </c>
      <c r="O99" s="189" t="s">
        <v>4817</v>
      </c>
      <c r="P99" s="214" t="s">
        <v>12430</v>
      </c>
      <c r="Q99" s="202"/>
      <c r="R99" s="202"/>
      <c r="S99" s="202"/>
      <c r="T99" s="202"/>
    </row>
    <row r="100" spans="1:20" ht="22.5" customHeight="1">
      <c r="A100" s="166" t="s">
        <v>11952</v>
      </c>
      <c r="B100" s="99" t="s">
        <v>11967</v>
      </c>
      <c r="C100" s="107" t="s">
        <v>11966</v>
      </c>
      <c r="D100" s="99">
        <v>3</v>
      </c>
      <c r="E100" s="99">
        <v>5</v>
      </c>
      <c r="F100" s="222" t="s">
        <v>11965</v>
      </c>
      <c r="G100" s="99">
        <v>320</v>
      </c>
      <c r="H100" s="99">
        <v>7</v>
      </c>
      <c r="I100" s="13"/>
      <c r="J100" s="13"/>
      <c r="K100" s="13"/>
      <c r="L100" s="13"/>
      <c r="M100" s="13"/>
      <c r="N100" s="230" t="s">
        <v>11968</v>
      </c>
      <c r="O100" s="189" t="s">
        <v>11969</v>
      </c>
      <c r="P100" s="212" t="s">
        <v>1778</v>
      </c>
      <c r="Q100" s="202"/>
      <c r="R100" s="202"/>
      <c r="S100" s="202"/>
      <c r="T100" s="202"/>
    </row>
    <row r="101" spans="1:20" ht="22.5" customHeight="1">
      <c r="A101" s="166" t="s">
        <v>35</v>
      </c>
      <c r="B101" s="99" t="s">
        <v>85</v>
      </c>
      <c r="C101" s="107" t="s">
        <v>1877</v>
      </c>
      <c r="D101" s="99">
        <v>3</v>
      </c>
      <c r="E101" s="99">
        <v>5</v>
      </c>
      <c r="F101" s="214" t="s">
        <v>12463</v>
      </c>
      <c r="G101" s="99">
        <v>310</v>
      </c>
      <c r="H101" s="175">
        <v>6</v>
      </c>
      <c r="I101" s="12"/>
      <c r="J101" s="12"/>
      <c r="K101" s="14"/>
      <c r="L101" s="14"/>
      <c r="M101" s="14"/>
      <c r="N101" s="230" t="s">
        <v>59</v>
      </c>
      <c r="O101" s="189" t="s">
        <v>4987</v>
      </c>
      <c r="P101" s="202"/>
      <c r="Q101" s="202"/>
      <c r="R101" s="202"/>
      <c r="S101" s="202"/>
      <c r="T101" s="202"/>
    </row>
    <row r="102" spans="1:20" ht="22.5" customHeight="1">
      <c r="A102" s="166" t="s">
        <v>30</v>
      </c>
      <c r="B102" s="99" t="s">
        <v>3668</v>
      </c>
      <c r="C102" s="107" t="s">
        <v>4925</v>
      </c>
      <c r="D102" s="99">
        <v>3</v>
      </c>
      <c r="E102" s="99">
        <v>5</v>
      </c>
      <c r="F102" s="214" t="s">
        <v>12464</v>
      </c>
      <c r="G102" s="99">
        <v>310</v>
      </c>
      <c r="H102" s="99">
        <v>6</v>
      </c>
      <c r="I102" s="13"/>
      <c r="J102" s="13"/>
      <c r="K102" s="13"/>
      <c r="L102" s="13"/>
      <c r="M102" s="13"/>
      <c r="N102" s="230" t="s">
        <v>4803</v>
      </c>
      <c r="O102" s="189" t="s">
        <v>4836</v>
      </c>
      <c r="P102" s="212"/>
      <c r="Q102" s="202"/>
      <c r="R102" s="202"/>
      <c r="S102" s="202"/>
      <c r="T102" s="202"/>
    </row>
    <row r="103" spans="1:20" ht="22.5" customHeight="1">
      <c r="A103" s="166" t="s">
        <v>4926</v>
      </c>
      <c r="B103" s="99" t="s">
        <v>3657</v>
      </c>
      <c r="C103" s="107" t="s">
        <v>4927</v>
      </c>
      <c r="D103" s="99">
        <v>9</v>
      </c>
      <c r="E103" s="99">
        <v>9</v>
      </c>
      <c r="F103" s="214" t="s">
        <v>6539</v>
      </c>
      <c r="G103" s="99">
        <v>290</v>
      </c>
      <c r="H103" s="99">
        <v>6</v>
      </c>
      <c r="I103" s="13"/>
      <c r="J103" s="13"/>
      <c r="K103" s="13"/>
      <c r="L103" s="13"/>
      <c r="M103" s="13"/>
      <c r="N103" s="230" t="s">
        <v>5032</v>
      </c>
      <c r="O103" s="189" t="s">
        <v>3752</v>
      </c>
      <c r="P103" s="212" t="s">
        <v>1842</v>
      </c>
      <c r="Q103" s="202"/>
      <c r="R103" s="202"/>
      <c r="S103" s="202"/>
      <c r="T103" s="202"/>
    </row>
    <row r="104" spans="1:20" ht="22.5" customHeight="1">
      <c r="A104" s="166" t="s">
        <v>698</v>
      </c>
      <c r="B104" s="99" t="s">
        <v>85</v>
      </c>
      <c r="C104" s="107" t="s">
        <v>1878</v>
      </c>
      <c r="D104" s="99">
        <v>3</v>
      </c>
      <c r="E104" s="99">
        <v>5</v>
      </c>
      <c r="F104" s="214" t="s">
        <v>1874</v>
      </c>
      <c r="G104" s="99">
        <v>280</v>
      </c>
      <c r="H104" s="175">
        <v>7</v>
      </c>
      <c r="I104" s="14"/>
      <c r="J104" s="14"/>
      <c r="K104" s="14"/>
      <c r="L104" s="14"/>
      <c r="M104" s="14"/>
      <c r="N104" s="230" t="s">
        <v>59</v>
      </c>
      <c r="O104" s="189" t="s">
        <v>4818</v>
      </c>
      <c r="P104" s="214" t="s">
        <v>13104</v>
      </c>
      <c r="Q104" s="202"/>
      <c r="R104" s="202"/>
      <c r="S104" s="202"/>
      <c r="T104" s="202"/>
    </row>
    <row r="105" spans="1:20" ht="22.5" customHeight="1">
      <c r="A105" s="166">
        <v>1</v>
      </c>
      <c r="B105" s="99" t="s">
        <v>85</v>
      </c>
      <c r="C105" s="107" t="s">
        <v>1879</v>
      </c>
      <c r="D105" s="99">
        <v>3</v>
      </c>
      <c r="E105" s="99">
        <v>5</v>
      </c>
      <c r="F105" s="214" t="s">
        <v>1810</v>
      </c>
      <c r="G105" s="99">
        <v>275</v>
      </c>
      <c r="H105" s="99">
        <v>5</v>
      </c>
      <c r="I105" s="15"/>
      <c r="J105" s="15"/>
      <c r="K105" s="15"/>
      <c r="L105" s="15"/>
      <c r="M105" s="15"/>
      <c r="N105" s="230" t="s">
        <v>4816</v>
      </c>
      <c r="O105" s="189" t="s">
        <v>5029</v>
      </c>
      <c r="P105" s="202"/>
      <c r="Q105" s="202"/>
      <c r="R105" s="202"/>
      <c r="S105" s="202"/>
      <c r="T105" s="202"/>
    </row>
    <row r="106" spans="1:20" ht="22.5" customHeight="1">
      <c r="A106" s="166">
        <v>1</v>
      </c>
      <c r="B106" s="99" t="s">
        <v>85</v>
      </c>
      <c r="C106" s="107" t="s">
        <v>1880</v>
      </c>
      <c r="D106" s="99">
        <v>3</v>
      </c>
      <c r="E106" s="99">
        <v>5</v>
      </c>
      <c r="F106" s="214" t="s">
        <v>1881</v>
      </c>
      <c r="G106" s="99">
        <v>270</v>
      </c>
      <c r="H106" s="175">
        <v>3</v>
      </c>
      <c r="I106" s="12"/>
      <c r="J106" s="14"/>
      <c r="K106" s="14"/>
      <c r="L106" s="14"/>
      <c r="M106" s="14"/>
      <c r="N106" s="230" t="s">
        <v>1411</v>
      </c>
      <c r="O106" s="189" t="s">
        <v>4809</v>
      </c>
      <c r="P106" s="202"/>
      <c r="Q106" s="202"/>
      <c r="R106" s="202"/>
      <c r="S106" s="202"/>
      <c r="T106" s="202"/>
    </row>
    <row r="107" spans="1:20" ht="22.5" customHeight="1">
      <c r="A107" s="166">
        <v>1</v>
      </c>
      <c r="B107" s="99" t="s">
        <v>85</v>
      </c>
      <c r="C107" s="107" t="s">
        <v>1882</v>
      </c>
      <c r="D107" s="99">
        <v>3</v>
      </c>
      <c r="E107" s="99">
        <v>5</v>
      </c>
      <c r="F107" s="214" t="s">
        <v>12465</v>
      </c>
      <c r="G107" s="99">
        <v>270</v>
      </c>
      <c r="H107" s="99">
        <v>4</v>
      </c>
      <c r="I107" s="15"/>
      <c r="J107" s="15"/>
      <c r="K107" s="15"/>
      <c r="L107" s="15"/>
      <c r="M107" s="15"/>
      <c r="N107" s="230" t="s">
        <v>907</v>
      </c>
      <c r="O107" s="189" t="s">
        <v>5033</v>
      </c>
      <c r="P107" s="214" t="s">
        <v>1883</v>
      </c>
      <c r="Q107" s="202"/>
      <c r="R107" s="202"/>
      <c r="S107" s="202"/>
      <c r="T107" s="202"/>
    </row>
    <row r="108" spans="1:20" ht="22.5" customHeight="1">
      <c r="A108" s="166" t="s">
        <v>34</v>
      </c>
      <c r="B108" s="99" t="s">
        <v>4928</v>
      </c>
      <c r="C108" s="107" t="s">
        <v>4929</v>
      </c>
      <c r="D108" s="99">
        <v>7</v>
      </c>
      <c r="E108" s="99">
        <v>7</v>
      </c>
      <c r="F108" s="214" t="s">
        <v>6540</v>
      </c>
      <c r="G108" s="99">
        <v>270</v>
      </c>
      <c r="H108" s="175">
        <v>5</v>
      </c>
      <c r="I108" s="12"/>
      <c r="J108" s="12"/>
      <c r="K108" s="12"/>
      <c r="L108" s="12"/>
      <c r="M108" s="12"/>
      <c r="N108" s="230" t="s">
        <v>3772</v>
      </c>
      <c r="O108" s="189" t="s">
        <v>4880</v>
      </c>
      <c r="P108" s="202"/>
      <c r="Q108" s="202"/>
      <c r="R108" s="202"/>
      <c r="S108" s="202"/>
      <c r="T108" s="257" t="s">
        <v>5034</v>
      </c>
    </row>
    <row r="109" spans="1:20" ht="22.5" customHeight="1">
      <c r="A109" s="166" t="s">
        <v>1884</v>
      </c>
      <c r="B109" s="99" t="s">
        <v>3657</v>
      </c>
      <c r="C109" s="107" t="s">
        <v>4930</v>
      </c>
      <c r="D109" s="99">
        <v>7</v>
      </c>
      <c r="E109" s="99">
        <v>7</v>
      </c>
      <c r="F109" s="252" t="s">
        <v>6541</v>
      </c>
      <c r="G109" s="99">
        <v>270</v>
      </c>
      <c r="H109" s="99">
        <v>4</v>
      </c>
      <c r="I109" s="13"/>
      <c r="J109" s="13"/>
      <c r="K109" s="13"/>
      <c r="L109" s="13"/>
      <c r="M109" s="13"/>
      <c r="N109" s="230" t="s">
        <v>5035</v>
      </c>
      <c r="O109" s="189" t="s">
        <v>518</v>
      </c>
      <c r="P109" s="214" t="s">
        <v>5283</v>
      </c>
      <c r="Q109" s="202"/>
      <c r="R109" s="202"/>
      <c r="S109" s="202"/>
      <c r="T109" s="202"/>
    </row>
    <row r="110" spans="1:20" ht="22.5" customHeight="1">
      <c r="A110" s="166" t="s">
        <v>4801</v>
      </c>
      <c r="B110" s="224" t="s">
        <v>3668</v>
      </c>
      <c r="C110" s="107" t="s">
        <v>4931</v>
      </c>
      <c r="D110" s="224">
        <v>8</v>
      </c>
      <c r="E110" s="224">
        <v>8</v>
      </c>
      <c r="F110" s="212" t="s">
        <v>12466</v>
      </c>
      <c r="G110" s="99">
        <v>270</v>
      </c>
      <c r="H110" s="99">
        <v>1</v>
      </c>
      <c r="I110" s="13"/>
      <c r="J110" s="13"/>
      <c r="K110" s="13"/>
      <c r="L110" s="13"/>
      <c r="M110" s="13"/>
      <c r="N110" s="268" t="s">
        <v>5036</v>
      </c>
      <c r="O110" s="189" t="s">
        <v>4887</v>
      </c>
      <c r="P110" s="202"/>
      <c r="Q110" s="202"/>
      <c r="R110" s="202"/>
      <c r="S110" s="202"/>
      <c r="T110" s="247" t="s">
        <v>4882</v>
      </c>
    </row>
    <row r="111" spans="1:20" ht="22.5" customHeight="1">
      <c r="A111" s="166"/>
      <c r="B111" s="99" t="s">
        <v>85</v>
      </c>
      <c r="C111" s="107" t="s">
        <v>1885</v>
      </c>
      <c r="D111" s="99">
        <v>3</v>
      </c>
      <c r="E111" s="99">
        <v>5</v>
      </c>
      <c r="F111" s="214" t="s">
        <v>1886</v>
      </c>
      <c r="G111" s="99">
        <v>265</v>
      </c>
      <c r="H111" s="99">
        <v>4</v>
      </c>
      <c r="I111" s="15"/>
      <c r="J111" s="15"/>
      <c r="K111" s="15"/>
      <c r="L111" s="15"/>
      <c r="M111" s="15"/>
      <c r="N111" s="230" t="s">
        <v>4888</v>
      </c>
      <c r="O111" s="189" t="s">
        <v>5037</v>
      </c>
      <c r="P111" s="214" t="s">
        <v>116</v>
      </c>
      <c r="Q111" s="202"/>
      <c r="R111" s="202"/>
      <c r="S111" s="202"/>
      <c r="T111" s="202"/>
    </row>
    <row r="112" spans="1:20" ht="22.5" customHeight="1">
      <c r="A112" s="166">
        <v>1</v>
      </c>
      <c r="B112" s="99" t="s">
        <v>85</v>
      </c>
      <c r="C112" s="107" t="s">
        <v>1887</v>
      </c>
      <c r="D112" s="99">
        <v>3</v>
      </c>
      <c r="E112" s="99">
        <v>5</v>
      </c>
      <c r="F112" s="214" t="s">
        <v>1888</v>
      </c>
      <c r="G112" s="99">
        <v>265</v>
      </c>
      <c r="H112" s="175">
        <v>2</v>
      </c>
      <c r="I112" s="12"/>
      <c r="J112" s="12"/>
      <c r="K112" s="14"/>
      <c r="L112" s="14"/>
      <c r="M112" s="14"/>
      <c r="N112" s="230" t="s">
        <v>1411</v>
      </c>
      <c r="O112" s="189" t="s">
        <v>4833</v>
      </c>
      <c r="P112" s="202"/>
      <c r="Q112" s="202"/>
      <c r="R112" s="202"/>
      <c r="S112" s="202"/>
      <c r="T112" s="202"/>
    </row>
    <row r="113" spans="1:20" ht="22.5" customHeight="1">
      <c r="A113" s="166">
        <v>1</v>
      </c>
      <c r="B113" s="99" t="s">
        <v>85</v>
      </c>
      <c r="C113" s="107" t="s">
        <v>1889</v>
      </c>
      <c r="D113" s="99">
        <v>3</v>
      </c>
      <c r="E113" s="99">
        <v>5</v>
      </c>
      <c r="F113" s="214" t="s">
        <v>1890</v>
      </c>
      <c r="G113" s="99">
        <v>265</v>
      </c>
      <c r="H113" s="99">
        <v>5</v>
      </c>
      <c r="I113" s="13"/>
      <c r="J113" s="13"/>
      <c r="K113" s="13"/>
      <c r="L113" s="13"/>
      <c r="M113" s="13"/>
      <c r="N113" s="230" t="s">
        <v>128</v>
      </c>
      <c r="O113" s="189" t="s">
        <v>5029</v>
      </c>
      <c r="P113" s="202"/>
      <c r="Q113" s="202"/>
      <c r="R113" s="202"/>
      <c r="S113" s="202"/>
      <c r="T113" s="202"/>
    </row>
    <row r="114" spans="1:20" ht="22.5" customHeight="1">
      <c r="A114" s="166" t="s">
        <v>35</v>
      </c>
      <c r="B114" s="99" t="s">
        <v>85</v>
      </c>
      <c r="C114" s="107" t="s">
        <v>1891</v>
      </c>
      <c r="D114" s="99">
        <v>8</v>
      </c>
      <c r="E114" s="99">
        <v>8</v>
      </c>
      <c r="F114" s="214" t="s">
        <v>12468</v>
      </c>
      <c r="G114" s="99">
        <v>260</v>
      </c>
      <c r="H114" s="175">
        <v>5</v>
      </c>
      <c r="I114" s="12"/>
      <c r="J114" s="12"/>
      <c r="K114" s="12"/>
      <c r="L114" s="12"/>
      <c r="M114" s="12"/>
      <c r="N114" s="230" t="s">
        <v>3772</v>
      </c>
      <c r="O114" s="189" t="s">
        <v>4987</v>
      </c>
      <c r="P114" s="202"/>
      <c r="Q114" s="202"/>
      <c r="R114" s="202"/>
      <c r="S114" s="202"/>
      <c r="T114" s="202"/>
    </row>
    <row r="115" spans="1:20" ht="22.5" customHeight="1">
      <c r="A115" s="166"/>
      <c r="B115" s="99" t="s">
        <v>85</v>
      </c>
      <c r="C115" s="107" t="s">
        <v>1892</v>
      </c>
      <c r="D115" s="99">
        <v>3</v>
      </c>
      <c r="E115" s="99">
        <v>5</v>
      </c>
      <c r="F115" s="214" t="s">
        <v>1872</v>
      </c>
      <c r="G115" s="99">
        <v>260</v>
      </c>
      <c r="H115" s="99">
        <v>3</v>
      </c>
      <c r="I115" s="15"/>
      <c r="J115" s="15"/>
      <c r="K115" s="15"/>
      <c r="L115" s="15"/>
      <c r="M115" s="15"/>
      <c r="N115" s="230" t="s">
        <v>1893</v>
      </c>
      <c r="O115" s="189" t="s">
        <v>5038</v>
      </c>
      <c r="P115" s="202"/>
      <c r="Q115" s="202"/>
      <c r="R115" s="202"/>
      <c r="S115" s="202"/>
      <c r="T115" s="202"/>
    </row>
    <row r="116" spans="1:20" ht="22.5" customHeight="1">
      <c r="A116" s="166" t="s">
        <v>34</v>
      </c>
      <c r="B116" s="99" t="s">
        <v>85</v>
      </c>
      <c r="C116" s="107" t="s">
        <v>4932</v>
      </c>
      <c r="D116" s="99">
        <v>8</v>
      </c>
      <c r="E116" s="99">
        <v>8</v>
      </c>
      <c r="F116" s="214" t="s">
        <v>6542</v>
      </c>
      <c r="G116" s="99">
        <v>260</v>
      </c>
      <c r="H116" s="175">
        <v>6</v>
      </c>
      <c r="I116" s="14"/>
      <c r="J116" s="14"/>
      <c r="K116" s="14"/>
      <c r="L116" s="14"/>
      <c r="M116" s="12"/>
      <c r="N116" s="230" t="s">
        <v>5039</v>
      </c>
      <c r="O116" s="189" t="s">
        <v>5040</v>
      </c>
      <c r="P116" s="214" t="s">
        <v>5165</v>
      </c>
      <c r="Q116" s="202"/>
      <c r="R116" s="202"/>
      <c r="S116" s="202"/>
      <c r="T116" s="202"/>
    </row>
    <row r="117" spans="1:20" ht="22.5" customHeight="1">
      <c r="A117" s="166" t="s">
        <v>4933</v>
      </c>
      <c r="B117" s="99" t="s">
        <v>4934</v>
      </c>
      <c r="C117" s="107" t="s">
        <v>4935</v>
      </c>
      <c r="D117" s="99">
        <v>5</v>
      </c>
      <c r="E117" s="99">
        <v>7</v>
      </c>
      <c r="F117" s="212" t="s">
        <v>1894</v>
      </c>
      <c r="G117" s="99">
        <v>260</v>
      </c>
      <c r="H117" s="99">
        <v>4</v>
      </c>
      <c r="I117" s="13"/>
      <c r="J117" s="13"/>
      <c r="K117" s="13"/>
      <c r="L117" s="13"/>
      <c r="M117" s="13"/>
      <c r="N117" s="230" t="s">
        <v>4804</v>
      </c>
      <c r="O117" s="189" t="s">
        <v>4886</v>
      </c>
      <c r="P117" s="247"/>
      <c r="Q117" s="202"/>
      <c r="R117" s="202"/>
      <c r="S117" s="202"/>
      <c r="T117" s="202"/>
    </row>
    <row r="118" spans="1:20" ht="22.5" customHeight="1">
      <c r="A118" s="166" t="s">
        <v>4936</v>
      </c>
      <c r="B118" s="224" t="s">
        <v>4937</v>
      </c>
      <c r="C118" s="107" t="s">
        <v>4938</v>
      </c>
      <c r="D118" s="224">
        <v>6</v>
      </c>
      <c r="E118" s="224">
        <v>6</v>
      </c>
      <c r="F118" s="212" t="s">
        <v>12467</v>
      </c>
      <c r="G118" s="99">
        <v>260</v>
      </c>
      <c r="H118" s="99">
        <v>1</v>
      </c>
      <c r="I118" s="13"/>
      <c r="J118" s="13"/>
      <c r="K118" s="13"/>
      <c r="L118" s="13"/>
      <c r="M118" s="13"/>
      <c r="N118" s="268" t="s">
        <v>5041</v>
      </c>
      <c r="O118" s="189" t="s">
        <v>1613</v>
      </c>
      <c r="P118" s="202"/>
      <c r="Q118" s="202"/>
      <c r="R118" s="202"/>
      <c r="S118" s="202"/>
      <c r="T118" s="247" t="s">
        <v>4882</v>
      </c>
    </row>
    <row r="119" spans="1:20" ht="22.5" customHeight="1">
      <c r="A119" s="166" t="s">
        <v>4939</v>
      </c>
      <c r="B119" s="99" t="s">
        <v>4934</v>
      </c>
      <c r="C119" s="107" t="s">
        <v>4940</v>
      </c>
      <c r="D119" s="99">
        <v>1</v>
      </c>
      <c r="E119" s="99">
        <v>4</v>
      </c>
      <c r="F119" s="212" t="s">
        <v>1895</v>
      </c>
      <c r="G119" s="99">
        <v>250</v>
      </c>
      <c r="H119" s="99">
        <v>2</v>
      </c>
      <c r="I119" s="13"/>
      <c r="J119" s="13"/>
      <c r="K119" s="13"/>
      <c r="L119" s="13"/>
      <c r="M119" s="13"/>
      <c r="N119" s="230" t="s">
        <v>3649</v>
      </c>
      <c r="O119" s="189" t="s">
        <v>5042</v>
      </c>
      <c r="P119" s="247"/>
      <c r="Q119" s="202"/>
      <c r="R119" s="202"/>
      <c r="S119" s="202"/>
      <c r="T119" s="202"/>
    </row>
    <row r="120" spans="1:20" ht="22.5" customHeight="1">
      <c r="A120" s="166" t="s">
        <v>4966</v>
      </c>
      <c r="B120" s="99" t="s">
        <v>4967</v>
      </c>
      <c r="C120" s="107" t="s">
        <v>4969</v>
      </c>
      <c r="D120" s="99">
        <v>7</v>
      </c>
      <c r="E120" s="99">
        <v>7</v>
      </c>
      <c r="F120" s="222" t="s">
        <v>6543</v>
      </c>
      <c r="G120" s="99">
        <v>250</v>
      </c>
      <c r="H120" s="99">
        <v>3</v>
      </c>
      <c r="I120" s="13"/>
      <c r="J120" s="13"/>
      <c r="K120" s="13"/>
      <c r="L120" s="13"/>
      <c r="M120" s="13"/>
      <c r="N120" s="230" t="s">
        <v>5081</v>
      </c>
      <c r="O120" s="189" t="s">
        <v>5065</v>
      </c>
      <c r="P120" s="227"/>
      <c r="Q120" s="202"/>
      <c r="R120" s="202"/>
      <c r="S120" s="202"/>
      <c r="T120" s="257" t="s">
        <v>5082</v>
      </c>
    </row>
    <row r="121" spans="1:20" ht="22.5" customHeight="1">
      <c r="A121" s="166" t="s">
        <v>4941</v>
      </c>
      <c r="B121" s="99" t="s">
        <v>4934</v>
      </c>
      <c r="C121" s="107" t="s">
        <v>1896</v>
      </c>
      <c r="D121" s="99">
        <v>2</v>
      </c>
      <c r="E121" s="99">
        <v>4</v>
      </c>
      <c r="F121" s="212" t="s">
        <v>1897</v>
      </c>
      <c r="G121" s="99">
        <v>240</v>
      </c>
      <c r="H121" s="99">
        <v>6</v>
      </c>
      <c r="I121" s="13"/>
      <c r="J121" s="13"/>
      <c r="K121" s="13"/>
      <c r="L121" s="13"/>
      <c r="M121" s="13"/>
      <c r="N121" s="230" t="s">
        <v>4804</v>
      </c>
      <c r="O121" s="189" t="s">
        <v>515</v>
      </c>
      <c r="P121" s="214" t="s">
        <v>1898</v>
      </c>
      <c r="Q121" s="214" t="s">
        <v>6562</v>
      </c>
      <c r="R121" s="202"/>
      <c r="S121" s="202"/>
      <c r="T121" s="202"/>
    </row>
    <row r="122" spans="1:20" ht="22.5" customHeight="1">
      <c r="A122" s="166" t="s">
        <v>4942</v>
      </c>
      <c r="B122" s="99" t="s">
        <v>85</v>
      </c>
      <c r="C122" s="107" t="s">
        <v>1899</v>
      </c>
      <c r="D122" s="99">
        <v>4</v>
      </c>
      <c r="E122" s="99">
        <v>6</v>
      </c>
      <c r="F122" s="251" t="s">
        <v>1900</v>
      </c>
      <c r="G122" s="99">
        <v>234</v>
      </c>
      <c r="H122" s="99">
        <v>6</v>
      </c>
      <c r="I122" s="13"/>
      <c r="J122" s="15"/>
      <c r="K122" s="13"/>
      <c r="L122" s="15"/>
      <c r="M122" s="13"/>
      <c r="N122" s="230" t="s">
        <v>3685</v>
      </c>
      <c r="O122" s="189" t="s">
        <v>4886</v>
      </c>
      <c r="P122" s="286" t="s">
        <v>4529</v>
      </c>
      <c r="Q122" s="202"/>
      <c r="R122" s="202"/>
      <c r="S122" s="202"/>
      <c r="T122" s="202"/>
    </row>
    <row r="123" spans="1:20" ht="22.5" customHeight="1">
      <c r="A123" s="166" t="s">
        <v>25</v>
      </c>
      <c r="B123" s="99" t="s">
        <v>85</v>
      </c>
      <c r="C123" s="107" t="s">
        <v>4943</v>
      </c>
      <c r="D123" s="99">
        <v>5</v>
      </c>
      <c r="E123" s="99">
        <v>5</v>
      </c>
      <c r="F123" s="214" t="s">
        <v>6544</v>
      </c>
      <c r="G123" s="99">
        <v>230</v>
      </c>
      <c r="H123" s="175">
        <v>4</v>
      </c>
      <c r="I123" s="12"/>
      <c r="J123" s="14"/>
      <c r="K123" s="12"/>
      <c r="L123" s="14"/>
      <c r="M123" s="14"/>
      <c r="N123" s="230" t="s">
        <v>4879</v>
      </c>
      <c r="O123" s="189" t="s">
        <v>4817</v>
      </c>
      <c r="P123" s="214" t="s">
        <v>1901</v>
      </c>
      <c r="Q123" s="202"/>
      <c r="R123" s="202"/>
      <c r="S123" s="202"/>
      <c r="T123" s="202"/>
    </row>
    <row r="124" spans="1:20" ht="22.5" customHeight="1">
      <c r="A124" s="166" t="s">
        <v>1884</v>
      </c>
      <c r="B124" s="99" t="s">
        <v>3657</v>
      </c>
      <c r="C124" s="107" t="s">
        <v>4944</v>
      </c>
      <c r="D124" s="99">
        <v>7</v>
      </c>
      <c r="E124" s="99">
        <v>7</v>
      </c>
      <c r="F124" s="214" t="s">
        <v>6541</v>
      </c>
      <c r="G124" s="99">
        <v>230</v>
      </c>
      <c r="H124" s="99">
        <v>4</v>
      </c>
      <c r="I124" s="13"/>
      <c r="J124" s="13"/>
      <c r="K124" s="13"/>
      <c r="L124" s="13"/>
      <c r="M124" s="13"/>
      <c r="N124" s="230" t="s">
        <v>5043</v>
      </c>
      <c r="O124" s="189" t="s">
        <v>518</v>
      </c>
      <c r="P124" s="212"/>
      <c r="Q124" s="202"/>
      <c r="R124" s="202"/>
      <c r="S124" s="202"/>
      <c r="T124" s="202"/>
    </row>
    <row r="125" spans="1:20" ht="22.5" customHeight="1">
      <c r="A125" s="166" t="s">
        <v>30</v>
      </c>
      <c r="B125" s="99" t="s">
        <v>3668</v>
      </c>
      <c r="C125" s="107" t="s">
        <v>4945</v>
      </c>
      <c r="D125" s="99">
        <v>7</v>
      </c>
      <c r="E125" s="99">
        <v>7</v>
      </c>
      <c r="F125" s="214" t="s">
        <v>6541</v>
      </c>
      <c r="G125" s="99">
        <v>220</v>
      </c>
      <c r="H125" s="99">
        <v>5</v>
      </c>
      <c r="I125" s="13"/>
      <c r="J125" s="13"/>
      <c r="K125" s="13"/>
      <c r="L125" s="13"/>
      <c r="M125" s="13"/>
      <c r="N125" s="230" t="s">
        <v>125</v>
      </c>
      <c r="O125" s="189" t="s">
        <v>3727</v>
      </c>
      <c r="P125" s="202"/>
      <c r="Q125" s="202"/>
      <c r="R125" s="202"/>
      <c r="S125" s="202"/>
      <c r="T125" s="229"/>
    </row>
    <row r="126" spans="1:20" ht="22.5" customHeight="1">
      <c r="A126" s="166"/>
      <c r="B126" s="99" t="s">
        <v>85</v>
      </c>
      <c r="C126" s="107" t="s">
        <v>1902</v>
      </c>
      <c r="D126" s="99">
        <v>2</v>
      </c>
      <c r="E126" s="99">
        <v>4</v>
      </c>
      <c r="F126" s="214" t="s">
        <v>1864</v>
      </c>
      <c r="G126" s="99">
        <v>220</v>
      </c>
      <c r="H126" s="175">
        <v>4</v>
      </c>
      <c r="I126" s="14"/>
      <c r="J126" s="14"/>
      <c r="K126" s="14"/>
      <c r="L126" s="14"/>
      <c r="M126" s="14"/>
      <c r="N126" s="230" t="s">
        <v>5044</v>
      </c>
      <c r="O126" s="189" t="s">
        <v>5045</v>
      </c>
      <c r="P126" s="214" t="s">
        <v>1898</v>
      </c>
      <c r="Q126" s="202"/>
      <c r="R126" s="202"/>
      <c r="S126" s="202"/>
      <c r="T126" s="234" t="s">
        <v>4973</v>
      </c>
    </row>
    <row r="127" spans="1:20" ht="22.5" customHeight="1">
      <c r="A127" s="166" t="s">
        <v>698</v>
      </c>
      <c r="B127" s="99" t="s">
        <v>85</v>
      </c>
      <c r="C127" s="107" t="s">
        <v>1903</v>
      </c>
      <c r="D127" s="99">
        <v>7</v>
      </c>
      <c r="E127" s="99">
        <v>7</v>
      </c>
      <c r="F127" s="214" t="s">
        <v>6545</v>
      </c>
      <c r="G127" s="99">
        <v>210</v>
      </c>
      <c r="H127" s="99">
        <v>5</v>
      </c>
      <c r="I127" s="13"/>
      <c r="J127" s="15"/>
      <c r="K127" s="15"/>
      <c r="L127" s="15"/>
      <c r="M127" s="15"/>
      <c r="N127" s="230" t="s">
        <v>3762</v>
      </c>
      <c r="O127" s="189" t="s">
        <v>5046</v>
      </c>
      <c r="P127" s="214" t="s">
        <v>1904</v>
      </c>
      <c r="Q127" s="202"/>
      <c r="R127" s="202"/>
      <c r="S127" s="202"/>
      <c r="T127" s="257" t="s">
        <v>5047</v>
      </c>
    </row>
    <row r="128" spans="1:20" ht="22.5" customHeight="1">
      <c r="A128" s="166" t="s">
        <v>32</v>
      </c>
      <c r="B128" s="99" t="s">
        <v>4270</v>
      </c>
      <c r="C128" s="107" t="s">
        <v>4946</v>
      </c>
      <c r="D128" s="99">
        <v>6</v>
      </c>
      <c r="E128" s="99">
        <v>6</v>
      </c>
      <c r="F128" s="214" t="s">
        <v>6546</v>
      </c>
      <c r="G128" s="99">
        <v>200</v>
      </c>
      <c r="H128" s="175">
        <v>5</v>
      </c>
      <c r="I128" s="12"/>
      <c r="J128" s="12"/>
      <c r="K128" s="14"/>
      <c r="L128" s="14"/>
      <c r="M128" s="14"/>
      <c r="N128" s="230" t="s">
        <v>4884</v>
      </c>
      <c r="O128" s="189" t="s">
        <v>4885</v>
      </c>
      <c r="P128" s="214" t="s">
        <v>7100</v>
      </c>
      <c r="Q128" s="202"/>
      <c r="R128" s="202"/>
      <c r="S128" s="202"/>
      <c r="T128" s="229"/>
    </row>
    <row r="129" spans="1:20" ht="22.5" customHeight="1">
      <c r="A129" s="166" t="s">
        <v>4966</v>
      </c>
      <c r="B129" s="99" t="s">
        <v>103</v>
      </c>
      <c r="C129" s="107" t="s">
        <v>6852</v>
      </c>
      <c r="D129" s="99">
        <v>6</v>
      </c>
      <c r="E129" s="99">
        <v>6</v>
      </c>
      <c r="F129" s="222" t="s">
        <v>6547</v>
      </c>
      <c r="G129" s="99">
        <v>190</v>
      </c>
      <c r="H129" s="99">
        <v>3</v>
      </c>
      <c r="I129" s="13"/>
      <c r="J129" s="13"/>
      <c r="K129" s="13"/>
      <c r="L129" s="13"/>
      <c r="M129" s="13"/>
      <c r="N129" s="230" t="s">
        <v>5081</v>
      </c>
      <c r="O129" s="189" t="s">
        <v>5083</v>
      </c>
      <c r="P129" s="227"/>
      <c r="Q129" s="202"/>
      <c r="R129" s="202"/>
      <c r="S129" s="202"/>
      <c r="T129" s="257" t="s">
        <v>5084</v>
      </c>
    </row>
    <row r="130" spans="1:20" ht="22.5" customHeight="1">
      <c r="A130" s="166" t="s">
        <v>6264</v>
      </c>
      <c r="B130" s="99" t="s">
        <v>6360</v>
      </c>
      <c r="C130" s="107" t="s">
        <v>6361</v>
      </c>
      <c r="D130" s="99">
        <v>6</v>
      </c>
      <c r="E130" s="99">
        <v>6</v>
      </c>
      <c r="F130" s="222" t="s">
        <v>12885</v>
      </c>
      <c r="G130" s="99">
        <v>190</v>
      </c>
      <c r="H130" s="99">
        <v>2</v>
      </c>
      <c r="I130" s="13"/>
      <c r="J130" s="13"/>
      <c r="K130" s="13"/>
      <c r="L130" s="13"/>
      <c r="M130" s="13"/>
      <c r="N130" s="268" t="s">
        <v>6362</v>
      </c>
      <c r="O130" s="189" t="s">
        <v>6359</v>
      </c>
      <c r="P130" s="247"/>
      <c r="Q130" s="202"/>
      <c r="R130" s="202"/>
      <c r="S130" s="202"/>
      <c r="T130" s="202"/>
    </row>
    <row r="131" spans="1:20" ht="22.5" customHeight="1">
      <c r="A131" s="166" t="s">
        <v>11191</v>
      </c>
      <c r="B131" s="99" t="s">
        <v>11189</v>
      </c>
      <c r="C131" s="256" t="s">
        <v>11222</v>
      </c>
      <c r="D131" s="287">
        <v>5</v>
      </c>
      <c r="E131" s="287">
        <v>5</v>
      </c>
      <c r="F131" s="252" t="s">
        <v>11221</v>
      </c>
      <c r="G131" s="302">
        <v>190</v>
      </c>
      <c r="H131" s="287">
        <v>5</v>
      </c>
      <c r="I131" s="87"/>
      <c r="J131" s="87"/>
      <c r="K131" s="87"/>
      <c r="L131" s="87"/>
      <c r="M131" s="87"/>
      <c r="N131" s="303" t="s">
        <v>11205</v>
      </c>
      <c r="O131" s="297" t="s">
        <v>11223</v>
      </c>
      <c r="P131" s="212" t="s">
        <v>3452</v>
      </c>
      <c r="Q131" s="202"/>
      <c r="R131" s="202"/>
      <c r="S131" s="202"/>
      <c r="T131" s="202"/>
    </row>
    <row r="132" spans="1:20" ht="22.5" customHeight="1">
      <c r="A132" s="166" t="s">
        <v>27</v>
      </c>
      <c r="B132" s="99" t="s">
        <v>103</v>
      </c>
      <c r="C132" s="256" t="s">
        <v>1905</v>
      </c>
      <c r="D132" s="287">
        <v>6</v>
      </c>
      <c r="E132" s="287">
        <v>6</v>
      </c>
      <c r="F132" s="214" t="s">
        <v>6548</v>
      </c>
      <c r="G132" s="287">
        <v>180</v>
      </c>
      <c r="H132" s="287">
        <v>4</v>
      </c>
      <c r="I132" s="88"/>
      <c r="J132" s="89"/>
      <c r="K132" s="89"/>
      <c r="L132" s="89"/>
      <c r="M132" s="89"/>
      <c r="N132" s="303" t="s">
        <v>130</v>
      </c>
      <c r="O132" s="297" t="s">
        <v>5048</v>
      </c>
      <c r="P132" s="202"/>
      <c r="Q132" s="202"/>
      <c r="R132" s="202"/>
      <c r="S132" s="202"/>
      <c r="T132" s="257" t="s">
        <v>5070</v>
      </c>
    </row>
    <row r="133" spans="1:20" ht="22.5" customHeight="1">
      <c r="A133" s="166" t="s">
        <v>4947</v>
      </c>
      <c r="B133" s="224" t="s">
        <v>4948</v>
      </c>
      <c r="C133" s="256" t="s">
        <v>13098</v>
      </c>
      <c r="D133" s="289">
        <v>6</v>
      </c>
      <c r="E133" s="289">
        <v>6</v>
      </c>
      <c r="F133" s="214" t="s">
        <v>6549</v>
      </c>
      <c r="G133" s="287">
        <v>180</v>
      </c>
      <c r="H133" s="287">
        <v>2</v>
      </c>
      <c r="I133" s="88"/>
      <c r="J133" s="88"/>
      <c r="K133" s="88"/>
      <c r="L133" s="88"/>
      <c r="M133" s="88"/>
      <c r="N133" s="303" t="s">
        <v>5071</v>
      </c>
      <c r="O133" s="297" t="s">
        <v>5054</v>
      </c>
      <c r="P133" s="214" t="s">
        <v>13068</v>
      </c>
      <c r="Q133" s="202"/>
      <c r="R133" s="202"/>
      <c r="S133" s="202"/>
      <c r="T133" s="202"/>
    </row>
    <row r="134" spans="1:20" ht="22.5" customHeight="1">
      <c r="A134" s="166" t="s">
        <v>698</v>
      </c>
      <c r="B134" s="99" t="s">
        <v>103</v>
      </c>
      <c r="C134" s="256" t="s">
        <v>1907</v>
      </c>
      <c r="D134" s="287">
        <v>6</v>
      </c>
      <c r="E134" s="287">
        <v>6</v>
      </c>
      <c r="F134" s="214" t="s">
        <v>6550</v>
      </c>
      <c r="G134" s="287">
        <v>160</v>
      </c>
      <c r="H134" s="288">
        <v>5</v>
      </c>
      <c r="I134" s="90"/>
      <c r="J134" s="90"/>
      <c r="K134" s="90"/>
      <c r="L134" s="90"/>
      <c r="M134" s="90"/>
      <c r="N134" s="303" t="s">
        <v>4892</v>
      </c>
      <c r="O134" s="297" t="s">
        <v>4893</v>
      </c>
      <c r="P134" s="202"/>
      <c r="Q134" s="202"/>
      <c r="R134" s="202"/>
      <c r="S134" s="202"/>
      <c r="T134" s="202"/>
    </row>
    <row r="135" spans="1:20" ht="22.5" customHeight="1">
      <c r="A135" s="166" t="s">
        <v>151</v>
      </c>
      <c r="B135" s="99" t="s">
        <v>103</v>
      </c>
      <c r="C135" s="256" t="s">
        <v>1908</v>
      </c>
      <c r="D135" s="287">
        <v>6</v>
      </c>
      <c r="E135" s="287">
        <v>6</v>
      </c>
      <c r="F135" s="214" t="s">
        <v>6551</v>
      </c>
      <c r="G135" s="287">
        <v>155</v>
      </c>
      <c r="H135" s="287">
        <v>5</v>
      </c>
      <c r="I135" s="88"/>
      <c r="J135" s="88"/>
      <c r="K135" s="88"/>
      <c r="L135" s="88"/>
      <c r="M135" s="88"/>
      <c r="N135" s="303" t="s">
        <v>4892</v>
      </c>
      <c r="O135" s="297" t="s">
        <v>4893</v>
      </c>
      <c r="P135" s="202"/>
      <c r="Q135" s="202"/>
      <c r="R135" s="202"/>
      <c r="S135" s="202"/>
      <c r="T135" s="247" t="s">
        <v>1909</v>
      </c>
    </row>
    <row r="136" spans="1:20" ht="22.5" customHeight="1">
      <c r="A136" s="166" t="s">
        <v>4896</v>
      </c>
      <c r="B136" s="224" t="s">
        <v>4949</v>
      </c>
      <c r="C136" s="256" t="s">
        <v>4950</v>
      </c>
      <c r="D136" s="289">
        <v>4</v>
      </c>
      <c r="E136" s="289">
        <v>4</v>
      </c>
      <c r="F136" s="214" t="s">
        <v>6552</v>
      </c>
      <c r="G136" s="287">
        <v>150</v>
      </c>
      <c r="H136" s="287">
        <v>1</v>
      </c>
      <c r="I136" s="88"/>
      <c r="J136" s="88"/>
      <c r="K136" s="88"/>
      <c r="L136" s="88"/>
      <c r="M136" s="88"/>
      <c r="N136" s="303" t="s">
        <v>5071</v>
      </c>
      <c r="O136" s="297" t="s">
        <v>5054</v>
      </c>
      <c r="P136" s="214" t="s">
        <v>13068</v>
      </c>
      <c r="Q136" s="202"/>
      <c r="R136" s="202"/>
      <c r="S136" s="202"/>
      <c r="T136" s="202"/>
    </row>
    <row r="137" spans="1:20" ht="22.5" customHeight="1">
      <c r="A137" s="166" t="s">
        <v>4951</v>
      </c>
      <c r="B137" s="99" t="s">
        <v>4952</v>
      </c>
      <c r="C137" s="256" t="s">
        <v>12886</v>
      </c>
      <c r="D137" s="287">
        <v>4</v>
      </c>
      <c r="E137" s="287">
        <v>4</v>
      </c>
      <c r="F137" s="252" t="s">
        <v>6553</v>
      </c>
      <c r="G137" s="287">
        <v>140</v>
      </c>
      <c r="H137" s="287">
        <v>2</v>
      </c>
      <c r="I137" s="91"/>
      <c r="J137" s="91"/>
      <c r="K137" s="91"/>
      <c r="L137" s="91"/>
      <c r="M137" s="91"/>
      <c r="N137" s="303" t="s">
        <v>5072</v>
      </c>
      <c r="O137" s="297" t="s">
        <v>5073</v>
      </c>
      <c r="P137" s="227"/>
      <c r="Q137" s="202"/>
      <c r="R137" s="202"/>
      <c r="S137" s="202"/>
      <c r="T137" s="202"/>
    </row>
    <row r="138" spans="1:20" ht="22.5" customHeight="1">
      <c r="A138" s="166" t="s">
        <v>698</v>
      </c>
      <c r="B138" s="99" t="s">
        <v>103</v>
      </c>
      <c r="C138" s="256" t="s">
        <v>1910</v>
      </c>
      <c r="D138" s="287">
        <v>5</v>
      </c>
      <c r="E138" s="287">
        <v>5</v>
      </c>
      <c r="F138" s="214" t="s">
        <v>6544</v>
      </c>
      <c r="G138" s="287">
        <v>140</v>
      </c>
      <c r="H138" s="288">
        <v>5</v>
      </c>
      <c r="I138" s="90"/>
      <c r="J138" s="90"/>
      <c r="K138" s="90"/>
      <c r="L138" s="90"/>
      <c r="M138" s="90"/>
      <c r="N138" s="303" t="s">
        <v>4892</v>
      </c>
      <c r="O138" s="297" t="s">
        <v>4893</v>
      </c>
      <c r="P138" s="202"/>
      <c r="Q138" s="202"/>
      <c r="R138" s="202"/>
      <c r="S138" s="202"/>
      <c r="T138" s="202"/>
    </row>
    <row r="139" spans="1:20" ht="22.5" customHeight="1">
      <c r="A139" s="166" t="s">
        <v>151</v>
      </c>
      <c r="B139" s="99" t="s">
        <v>103</v>
      </c>
      <c r="C139" s="256" t="s">
        <v>1911</v>
      </c>
      <c r="D139" s="287">
        <v>5</v>
      </c>
      <c r="E139" s="287">
        <v>5</v>
      </c>
      <c r="F139" s="214" t="s">
        <v>6554</v>
      </c>
      <c r="G139" s="287">
        <v>140</v>
      </c>
      <c r="H139" s="287">
        <v>5</v>
      </c>
      <c r="I139" s="88"/>
      <c r="J139" s="88"/>
      <c r="K139" s="88"/>
      <c r="L139" s="88"/>
      <c r="M139" s="88"/>
      <c r="N139" s="303" t="s">
        <v>4892</v>
      </c>
      <c r="O139" s="297" t="s">
        <v>4893</v>
      </c>
      <c r="P139" s="202"/>
      <c r="Q139" s="202"/>
      <c r="R139" s="202"/>
      <c r="S139" s="202"/>
      <c r="T139" s="202"/>
    </row>
    <row r="140" spans="1:20" ht="22.5" customHeight="1">
      <c r="A140" s="166"/>
      <c r="B140" s="99" t="s">
        <v>103</v>
      </c>
      <c r="C140" s="256" t="s">
        <v>1912</v>
      </c>
      <c r="D140" s="287">
        <v>1</v>
      </c>
      <c r="E140" s="287">
        <v>3</v>
      </c>
      <c r="F140" s="214" t="s">
        <v>1898</v>
      </c>
      <c r="G140" s="287">
        <v>140</v>
      </c>
      <c r="H140" s="288">
        <v>2</v>
      </c>
      <c r="I140" s="90"/>
      <c r="J140" s="90"/>
      <c r="K140" s="90"/>
      <c r="L140" s="90"/>
      <c r="M140" s="90"/>
      <c r="N140" s="303" t="s">
        <v>5074</v>
      </c>
      <c r="O140" s="297" t="s">
        <v>5075</v>
      </c>
      <c r="P140" s="262"/>
      <c r="Q140" s="262"/>
      <c r="R140" s="262"/>
      <c r="S140" s="202"/>
      <c r="T140" s="234" t="s">
        <v>5076</v>
      </c>
    </row>
    <row r="141" spans="1:20" ht="22.5" customHeight="1">
      <c r="A141" s="166" t="s">
        <v>35</v>
      </c>
      <c r="B141" s="99" t="s">
        <v>103</v>
      </c>
      <c r="C141" s="256" t="s">
        <v>1913</v>
      </c>
      <c r="D141" s="287">
        <v>4</v>
      </c>
      <c r="E141" s="287">
        <v>4</v>
      </c>
      <c r="F141" s="214" t="s">
        <v>6555</v>
      </c>
      <c r="G141" s="287">
        <v>140</v>
      </c>
      <c r="H141" s="287">
        <v>4</v>
      </c>
      <c r="I141" s="88"/>
      <c r="J141" s="88"/>
      <c r="K141" s="88"/>
      <c r="L141" s="88"/>
      <c r="M141" s="88"/>
      <c r="N141" s="303" t="s">
        <v>5077</v>
      </c>
      <c r="O141" s="297" t="s">
        <v>5078</v>
      </c>
      <c r="P141" s="262"/>
      <c r="Q141" s="262"/>
      <c r="R141" s="262"/>
      <c r="S141" s="202"/>
      <c r="T141" s="202"/>
    </row>
    <row r="142" spans="1:20" ht="22.5" customHeight="1">
      <c r="A142" s="166">
        <v>3</v>
      </c>
      <c r="B142" s="99" t="s">
        <v>103</v>
      </c>
      <c r="C142" s="256" t="s">
        <v>4953</v>
      </c>
      <c r="D142" s="287">
        <v>5</v>
      </c>
      <c r="E142" s="287">
        <v>5</v>
      </c>
      <c r="F142" s="214" t="s">
        <v>6556</v>
      </c>
      <c r="G142" s="287">
        <v>140</v>
      </c>
      <c r="H142" s="288">
        <v>5</v>
      </c>
      <c r="I142" s="92"/>
      <c r="J142" s="92"/>
      <c r="K142" s="92"/>
      <c r="L142" s="92"/>
      <c r="M142" s="92"/>
      <c r="N142" s="303" t="s">
        <v>5079</v>
      </c>
      <c r="O142" s="297" t="s">
        <v>5351</v>
      </c>
      <c r="P142" s="214" t="s">
        <v>1914</v>
      </c>
      <c r="Q142" s="262"/>
      <c r="R142" s="262"/>
      <c r="S142" s="202"/>
      <c r="T142" s="229"/>
    </row>
    <row r="143" spans="1:20" ht="22.5" customHeight="1">
      <c r="A143" s="166">
        <v>1</v>
      </c>
      <c r="B143" s="99" t="s">
        <v>103</v>
      </c>
      <c r="C143" s="256" t="s">
        <v>4954</v>
      </c>
      <c r="D143" s="287">
        <v>5</v>
      </c>
      <c r="E143" s="287">
        <v>5</v>
      </c>
      <c r="F143" s="214" t="s">
        <v>6557</v>
      </c>
      <c r="G143" s="287">
        <v>135</v>
      </c>
      <c r="H143" s="287">
        <v>1</v>
      </c>
      <c r="I143" s="88"/>
      <c r="J143" s="88"/>
      <c r="K143" s="89"/>
      <c r="L143" s="89"/>
      <c r="M143" s="89"/>
      <c r="N143" s="303" t="s">
        <v>130</v>
      </c>
      <c r="O143" s="297" t="s">
        <v>4890</v>
      </c>
      <c r="P143" s="262"/>
      <c r="Q143" s="262"/>
      <c r="R143" s="262"/>
      <c r="S143" s="202"/>
      <c r="T143" s="202"/>
    </row>
    <row r="144" spans="1:20" s="5" customFormat="1" ht="22.5" customHeight="1">
      <c r="A144" s="166">
        <v>1</v>
      </c>
      <c r="B144" s="99" t="s">
        <v>103</v>
      </c>
      <c r="C144" s="256" t="s">
        <v>4955</v>
      </c>
      <c r="D144" s="287">
        <v>5</v>
      </c>
      <c r="E144" s="287">
        <v>5</v>
      </c>
      <c r="F144" s="214" t="s">
        <v>6558</v>
      </c>
      <c r="G144" s="287">
        <v>135</v>
      </c>
      <c r="H144" s="288">
        <v>4</v>
      </c>
      <c r="I144" s="90"/>
      <c r="J144" s="90"/>
      <c r="K144" s="90"/>
      <c r="L144" s="90"/>
      <c r="M144" s="90"/>
      <c r="N144" s="303" t="s">
        <v>4891</v>
      </c>
      <c r="O144" s="297" t="s">
        <v>5049</v>
      </c>
      <c r="P144" s="214" t="s">
        <v>12469</v>
      </c>
      <c r="Q144" s="262"/>
      <c r="R144" s="262"/>
      <c r="S144" s="202"/>
      <c r="T144" s="202"/>
    </row>
    <row r="145" spans="1:20" ht="22.5" customHeight="1">
      <c r="A145" s="166" t="s">
        <v>34</v>
      </c>
      <c r="B145" s="99" t="s">
        <v>4956</v>
      </c>
      <c r="C145" s="107" t="s">
        <v>4957</v>
      </c>
      <c r="D145" s="99">
        <v>4</v>
      </c>
      <c r="E145" s="99">
        <v>4</v>
      </c>
      <c r="F145" s="214" t="s">
        <v>6559</v>
      </c>
      <c r="G145" s="99">
        <v>130</v>
      </c>
      <c r="H145" s="99">
        <v>5</v>
      </c>
      <c r="I145" s="13"/>
      <c r="J145" s="13"/>
      <c r="K145" s="13"/>
      <c r="L145" s="13"/>
      <c r="M145" s="13"/>
      <c r="N145" s="230" t="s">
        <v>5050</v>
      </c>
      <c r="O145" s="297" t="s">
        <v>5051</v>
      </c>
      <c r="P145" s="262"/>
      <c r="Q145" s="262"/>
      <c r="R145" s="262"/>
      <c r="S145" s="202"/>
      <c r="T145" s="202"/>
    </row>
    <row r="146" spans="1:20" ht="22.5" customHeight="1">
      <c r="A146" s="166" t="s">
        <v>34</v>
      </c>
      <c r="B146" s="99" t="s">
        <v>4956</v>
      </c>
      <c r="C146" s="107" t="s">
        <v>4958</v>
      </c>
      <c r="D146" s="99">
        <v>4</v>
      </c>
      <c r="E146" s="99">
        <v>4</v>
      </c>
      <c r="F146" s="214" t="s">
        <v>6560</v>
      </c>
      <c r="G146" s="99">
        <v>130</v>
      </c>
      <c r="H146" s="175">
        <v>7</v>
      </c>
      <c r="I146" s="12"/>
      <c r="J146" s="12"/>
      <c r="K146" s="14"/>
      <c r="L146" s="14"/>
      <c r="M146" s="14"/>
      <c r="N146" s="230" t="s">
        <v>5050</v>
      </c>
      <c r="O146" s="297" t="s">
        <v>5052</v>
      </c>
      <c r="P146" s="214" t="s">
        <v>9733</v>
      </c>
      <c r="Q146" s="262"/>
      <c r="R146" s="262"/>
      <c r="S146" s="202"/>
      <c r="T146" s="202"/>
    </row>
    <row r="147" spans="1:20" ht="22.5" customHeight="1">
      <c r="A147" s="166" t="s">
        <v>11775</v>
      </c>
      <c r="B147" s="99" t="s">
        <v>11834</v>
      </c>
      <c r="C147" s="107" t="s">
        <v>11848</v>
      </c>
      <c r="D147" s="99">
        <v>4</v>
      </c>
      <c r="E147" s="99">
        <v>4</v>
      </c>
      <c r="F147" s="252" t="s">
        <v>12887</v>
      </c>
      <c r="G147" s="99">
        <v>130</v>
      </c>
      <c r="H147" s="99">
        <v>2</v>
      </c>
      <c r="I147" s="13"/>
      <c r="J147" s="13"/>
      <c r="K147" s="13"/>
      <c r="L147" s="13"/>
      <c r="M147" s="13"/>
      <c r="N147" s="230" t="s">
        <v>11846</v>
      </c>
      <c r="O147" s="297" t="s">
        <v>11847</v>
      </c>
      <c r="P147" s="298"/>
      <c r="Q147" s="262"/>
      <c r="R147" s="262"/>
      <c r="S147" s="202"/>
      <c r="T147" s="202"/>
    </row>
    <row r="148" spans="1:20" ht="22.5" customHeight="1">
      <c r="A148" s="166" t="s">
        <v>4959</v>
      </c>
      <c r="B148" s="224" t="s">
        <v>4956</v>
      </c>
      <c r="C148" s="107" t="s">
        <v>4960</v>
      </c>
      <c r="D148" s="224">
        <v>2</v>
      </c>
      <c r="E148" s="224">
        <v>2</v>
      </c>
      <c r="F148" s="214" t="s">
        <v>6561</v>
      </c>
      <c r="G148" s="224">
        <v>120</v>
      </c>
      <c r="H148" s="99">
        <v>1</v>
      </c>
      <c r="I148" s="13"/>
      <c r="J148" s="13"/>
      <c r="K148" s="13"/>
      <c r="L148" s="13"/>
      <c r="M148" s="13"/>
      <c r="N148" s="230" t="s">
        <v>5053</v>
      </c>
      <c r="O148" s="189" t="s">
        <v>5054</v>
      </c>
      <c r="P148" s="214" t="s">
        <v>13068</v>
      </c>
      <c r="Q148" s="202"/>
      <c r="R148" s="202"/>
      <c r="S148" s="202"/>
      <c r="T148" s="202"/>
    </row>
    <row r="149" spans="1:20" ht="22.5" customHeight="1">
      <c r="A149" s="166" t="s">
        <v>4959</v>
      </c>
      <c r="B149" s="224" t="s">
        <v>4956</v>
      </c>
      <c r="C149" s="107" t="s">
        <v>4961</v>
      </c>
      <c r="D149" s="224">
        <v>4</v>
      </c>
      <c r="E149" s="224">
        <v>4</v>
      </c>
      <c r="F149" s="214" t="s">
        <v>1915</v>
      </c>
      <c r="G149" s="224">
        <v>120</v>
      </c>
      <c r="H149" s="99">
        <v>1</v>
      </c>
      <c r="I149" s="13"/>
      <c r="J149" s="13"/>
      <c r="K149" s="13"/>
      <c r="L149" s="13"/>
      <c r="M149" s="13"/>
      <c r="N149" s="230" t="s">
        <v>5053</v>
      </c>
      <c r="O149" s="189" t="s">
        <v>5054</v>
      </c>
      <c r="P149" s="214" t="s">
        <v>13068</v>
      </c>
      <c r="Q149" s="202"/>
      <c r="R149" s="202"/>
      <c r="S149" s="202"/>
      <c r="T149" s="202"/>
    </row>
    <row r="150" spans="1:20" ht="22.5" customHeight="1">
      <c r="A150" s="166" t="s">
        <v>34</v>
      </c>
      <c r="B150" s="99" t="s">
        <v>4956</v>
      </c>
      <c r="C150" s="107" t="s">
        <v>4962</v>
      </c>
      <c r="D150" s="99">
        <v>3</v>
      </c>
      <c r="E150" s="99">
        <v>3</v>
      </c>
      <c r="F150" s="214" t="s">
        <v>1883</v>
      </c>
      <c r="G150" s="99">
        <v>100</v>
      </c>
      <c r="H150" s="99">
        <v>4</v>
      </c>
      <c r="I150" s="13"/>
      <c r="J150" s="13"/>
      <c r="K150" s="13"/>
      <c r="L150" s="13"/>
      <c r="M150" s="13"/>
      <c r="N150" s="230" t="s">
        <v>5050</v>
      </c>
      <c r="O150" s="189" t="s">
        <v>5055</v>
      </c>
      <c r="P150" s="202"/>
      <c r="Q150" s="202"/>
      <c r="R150" s="202"/>
      <c r="S150" s="202"/>
      <c r="T150" s="202" t="s">
        <v>5056</v>
      </c>
    </row>
    <row r="151" spans="1:20" ht="22.5" customHeight="1">
      <c r="A151" s="166"/>
      <c r="B151" s="99" t="s">
        <v>103</v>
      </c>
      <c r="C151" s="107" t="s">
        <v>1916</v>
      </c>
      <c r="D151" s="99">
        <v>1</v>
      </c>
      <c r="E151" s="99">
        <v>2</v>
      </c>
      <c r="F151" s="214" t="s">
        <v>1918</v>
      </c>
      <c r="G151" s="99">
        <v>80</v>
      </c>
      <c r="H151" s="175">
        <v>2</v>
      </c>
      <c r="I151" s="12"/>
      <c r="J151" s="14"/>
      <c r="K151" s="14"/>
      <c r="L151" s="14"/>
      <c r="M151" s="14"/>
      <c r="N151" s="230" t="s">
        <v>5057</v>
      </c>
      <c r="O151" s="189" t="s">
        <v>5058</v>
      </c>
      <c r="P151" s="202"/>
      <c r="Q151" s="202"/>
      <c r="R151" s="202"/>
      <c r="S151" s="202"/>
      <c r="T151" s="202"/>
    </row>
    <row r="152" spans="1:20" ht="22.5" customHeight="1">
      <c r="A152" s="166">
        <v>1</v>
      </c>
      <c r="B152" s="99" t="s">
        <v>103</v>
      </c>
      <c r="C152" s="107" t="s">
        <v>1917</v>
      </c>
      <c r="D152" s="99">
        <v>3</v>
      </c>
      <c r="E152" s="99">
        <v>3</v>
      </c>
      <c r="F152" s="214" t="s">
        <v>1920</v>
      </c>
      <c r="G152" s="99">
        <v>75</v>
      </c>
      <c r="H152" s="99">
        <v>1</v>
      </c>
      <c r="I152" s="13"/>
      <c r="J152" s="13"/>
      <c r="K152" s="13"/>
      <c r="L152" s="13"/>
      <c r="M152" s="13"/>
      <c r="N152" s="230" t="s">
        <v>135</v>
      </c>
      <c r="O152" s="189" t="s">
        <v>5059</v>
      </c>
      <c r="P152" s="202"/>
      <c r="Q152" s="202"/>
      <c r="R152" s="202"/>
      <c r="S152" s="202"/>
      <c r="T152" s="202"/>
    </row>
    <row r="153" spans="1:20" ht="22.5" customHeight="1">
      <c r="A153" s="166"/>
      <c r="B153" s="99" t="s">
        <v>103</v>
      </c>
      <c r="C153" s="107" t="s">
        <v>1919</v>
      </c>
      <c r="D153" s="99">
        <v>1</v>
      </c>
      <c r="E153" s="99">
        <v>1</v>
      </c>
      <c r="F153" s="214" t="s">
        <v>1920</v>
      </c>
      <c r="G153" s="99">
        <v>31</v>
      </c>
      <c r="H153" s="175">
        <v>1</v>
      </c>
      <c r="I153" s="12"/>
      <c r="J153" s="12"/>
      <c r="K153" s="12"/>
      <c r="L153" s="12"/>
      <c r="M153" s="12"/>
      <c r="N153" s="230" t="s">
        <v>3269</v>
      </c>
      <c r="O153" s="189" t="s">
        <v>5060</v>
      </c>
      <c r="P153" s="247" t="s">
        <v>5061</v>
      </c>
      <c r="Q153" s="202"/>
      <c r="R153" s="202"/>
      <c r="S153" s="202"/>
      <c r="T153" s="202"/>
    </row>
    <row r="154" spans="1:20" ht="22.5" customHeight="1">
      <c r="A154" s="166"/>
      <c r="B154" s="99" t="s">
        <v>103</v>
      </c>
      <c r="C154" s="107" t="s">
        <v>1921</v>
      </c>
      <c r="D154" s="99">
        <v>1</v>
      </c>
      <c r="E154" s="99">
        <v>1</v>
      </c>
      <c r="F154" s="212" t="s">
        <v>1920</v>
      </c>
      <c r="G154" s="99">
        <v>13</v>
      </c>
      <c r="H154" s="99">
        <v>1</v>
      </c>
      <c r="I154" s="13"/>
      <c r="J154" s="13"/>
      <c r="K154" s="13"/>
      <c r="L154" s="13"/>
      <c r="M154" s="13"/>
      <c r="N154" s="230" t="s">
        <v>4795</v>
      </c>
      <c r="O154" s="189" t="s">
        <v>5062</v>
      </c>
      <c r="P154" s="247" t="s">
        <v>255</v>
      </c>
      <c r="Q154" s="202"/>
      <c r="R154" s="202"/>
      <c r="S154" s="202"/>
      <c r="T154" s="202"/>
    </row>
    <row r="155" spans="1:20" ht="22.5" customHeight="1">
      <c r="A155" s="166" t="s">
        <v>145</v>
      </c>
      <c r="B155" s="166"/>
      <c r="C155" s="183">
        <f>SUBTOTAL(103,鳥類[鳥類])</f>
        <v>153</v>
      </c>
      <c r="D155" s="166"/>
      <c r="E155" s="166"/>
      <c r="F155" s="290"/>
      <c r="G155" s="166"/>
      <c r="H155" s="166"/>
      <c r="I155" s="72">
        <f>SUBTOTAL(103,鳥類[þ])</f>
        <v>0</v>
      </c>
      <c r="J155" s="72">
        <f>SUBTOTAL(103,鳥類[2])</f>
        <v>0</v>
      </c>
      <c r="K155" s="72">
        <f>SUBTOTAL(103,鳥類[3])</f>
        <v>0</v>
      </c>
      <c r="L155" s="72">
        <f>SUBTOTAL(103,鳥類[4])</f>
        <v>0</v>
      </c>
      <c r="M155" s="72">
        <f>SUBTOTAL(103,鳥類[5])</f>
        <v>0</v>
      </c>
      <c r="N155" s="6"/>
      <c r="O155" s="35"/>
      <c r="P155" s="68"/>
      <c r="Q155" s="68"/>
      <c r="R155" s="68"/>
      <c r="S155" s="68"/>
      <c r="T155" s="68"/>
    </row>
    <row r="156" spans="1:20" ht="22.5" customHeight="1">
      <c r="G156" s="99"/>
      <c r="H156" s="99"/>
      <c r="I156" s="28"/>
      <c r="J156" s="28"/>
      <c r="K156" s="28"/>
      <c r="L156" s="28"/>
      <c r="M156" s="28"/>
    </row>
  </sheetData>
  <sheetProtection insertColumns="0" insertRows="0" deleteColumns="0" deleteRows="0" sort="0" autoFilter="0"/>
  <protectedRanges>
    <protectedRange sqref="A154 A1:O153 R1:T153 P1:Q55 P56 Q56:Q153 P58:P153" name="鳥類"/>
  </protectedRanges>
  <phoneticPr fontId="1" type="noConversion"/>
  <conditionalFormatting sqref="C2:C154">
    <cfRule type="expression" dxfId="631" priority="63">
      <formula>IF(COUNTIF($I2:$M2,"þ")&gt;=5,1,0)</formula>
    </cfRule>
  </conditionalFormatting>
  <conditionalFormatting sqref="F2:F39 F41:F154">
    <cfRule type="expression" dxfId="630" priority="30">
      <formula>IF(COUNTIF($I2:$M2,"þ")&gt;=5,1,0)</formula>
    </cfRule>
  </conditionalFormatting>
  <hyperlinks>
    <hyperlink ref="T11" r:id="rId1" display="鳥系列1" xr:uid="{00000000-0004-0000-0A00-000000000000}"/>
    <hyperlink ref="T25" r:id="rId2" display="鳥系列1" xr:uid="{00000000-0004-0000-0A00-000001000000}"/>
    <hyperlink ref="T52" r:id="rId3" display="鳥系列1" xr:uid="{00000000-0004-0000-0A00-000002000000}"/>
    <hyperlink ref="T87" r:id="rId4" display="鳥系列1" xr:uid="{00000000-0004-0000-0A00-000003000000}"/>
    <hyperlink ref="T126" r:id="rId5" display="鳥系列1" xr:uid="{00000000-0004-0000-0A00-000004000000}"/>
    <hyperlink ref="T140" r:id="rId6" display="鳥系列1" xr:uid="{00000000-0004-0000-0A00-000005000000}"/>
    <hyperlink ref="P17" r:id="rId7" display="http://gvo.cbo.com.tw/ADV_MissionDetail.aspx?MID=1975" xr:uid="{00000000-0004-0000-0A00-000024000000}"/>
    <hyperlink ref="Q56" r:id="rId8" location="級別1" xr:uid="{00000000-0004-0000-0A00-000067000000}"/>
    <hyperlink ref="P77" r:id="rId9" location="級別5" xr:uid="{00000000-0004-0000-0A00-00008A000000}"/>
    <hyperlink ref="P78" r:id="rId10" display="http://gvo.cbo.com.tw/ADV_MissionDetail.aspx?MID=426" xr:uid="{00000000-0004-0000-0A00-00008E000000}"/>
    <hyperlink ref="F137" r:id="rId11" xr:uid="{00000000-0004-0000-0A00-0000DA000000}"/>
    <hyperlink ref="F154" r:id="rId12" location="級別1" xr:uid="{00000000-0004-0000-0A00-0000EC000000}"/>
    <hyperlink ref="F120" r:id="rId13" xr:uid="{00000000-0004-0000-0A00-0000F0000000}"/>
    <hyperlink ref="F129" r:id="rId14" xr:uid="{00000000-0004-0000-0A00-0000F1000000}"/>
    <hyperlink ref="F130" r:id="rId15" display="圖：黑白色的鳥的地圖" xr:uid="{00000000-0004-0000-0A00-0000F2000000}"/>
    <hyperlink ref="F89" r:id="rId16" location="級別11" display="圖：嗅覺發達的鳥類地圖(生物11)" xr:uid="{00000000-0004-0000-0A00-0000F5000000}"/>
    <hyperlink ref="F35" r:id="rId17" display="適用於婚姻的設計" xr:uid="{54F8AB52-4B4A-43D0-80C5-5B8366626F77}"/>
    <hyperlink ref="F131" r:id="rId18" xr:uid="{2717EB4B-33A8-4404-851E-904A452B1573}"/>
    <hyperlink ref="F51" r:id="rId19" location="級別15" display="圖：印度鳥的地圖(生物15)" xr:uid="{8B0B7D2F-8C6C-4B9B-A4AB-4B3BEB6679E8}"/>
    <hyperlink ref="F100" r:id="rId20" xr:uid="{B5744E39-2542-49C4-9531-7ABD34F68FD1}"/>
    <hyperlink ref="F65" r:id="rId21" xr:uid="{091361DE-D575-49F5-838B-0A0A1BF9098D}"/>
    <hyperlink ref="F7" r:id="rId22" display="http://wiki2.gamer.com.tw/wiki.php?n=7501%3A%E6%80%AA%E9%B3%A5%E5%86%8D%E7%8F%BE&amp;ss=7501" xr:uid="{B239D0EA-D202-470D-AD03-B5FF8B4CD63F}"/>
    <hyperlink ref="F6" r:id="rId23" display="http://wiki2.gamer.com.tw/wiki.php?n=7501%3A%E8%BF%BD%E5%B0%8B%E5%82%B3%E8%AA%AA%E7%9A%84%E8%B3%87%E6%A0%BC&amp;ss=7501" xr:uid="{E2757F7C-606B-41BA-A36C-ECA02210A09B}"/>
    <hyperlink ref="F5" r:id="rId24" display="http://wiki2.gamer.com.tw/wiki.php?n=7501:%E5%86%8D%E6%AC%A1%E8%AA%BF%E6%9F%A5%E5%8F%B0%E7%81%A3%E5%B3%B6%E4%B8%8A%E7%9A%84%E9%B3%A5" xr:uid="{6134986E-2C8D-4A6C-9604-F9D28EF18216}"/>
    <hyperlink ref="F8" r:id="rId25" display="畏懼與雄壯之翼" xr:uid="{BC155BE4-33D3-4A6D-9BE6-FEDA891A7309}"/>
    <hyperlink ref="F10" r:id="rId26" display="http://wiki2.gamer.com.tw/wiki.php?n=7501%3A%E5%A4%A9%E7%A9%BA%E4%B9%8B%E5%B8%9D%E7%8E%8B&amp;ss=7501" xr:uid="{3237355F-8F2B-413F-8666-69084D841974}"/>
    <hyperlink ref="F11" r:id="rId27" display="http://wiki2.gamer.com.tw/wiki.php?n=7501%3A%E7%95%99%E4%B8%8B%E5%9B%9E%E6%86%B6%E7%9A%84%E4%BA%8B&amp;ss=7501" xr:uid="{D279283B-CD24-4593-8EF1-0FE8D6EDA1F5}"/>
    <hyperlink ref="F12" r:id="rId28" display="http://wiki2.gamer.com.tw/wiki.php?n=7501%3A%E5%A4%A9%E7%A9%BA%E7%9A%84%E7%B5%B1%E6%B2%BB%E8%80%85&amp;ss=7501" xr:uid="{C8BF953B-B6A7-4A36-A753-9673D5B3A5C8}"/>
    <hyperlink ref="F14" r:id="rId29" display="http://wiki2.gamer.com.tw/wiki.php?n=7501%3A%E5%A6%82%E9%B5%9D%E8%88%AC%E7%9A%84%E5%A4%A7%E8%83%96%E9%B3%A5&amp;ss=7501" xr:uid="{FC5867C2-88BD-4555-8DD7-95196BFD257C}"/>
    <hyperlink ref="F15" r:id="rId30" display="http://wiki2.gamer.com.tw/wiki.php?n=7501%3A%E5%84%AA%E9%9B%85%E9%A3%9B%E8%88%9E%E7%9A%84%E5%B7%A8%E5%A4%A7%E9%B3%A5&amp;ss=7501" xr:uid="{A9C058DD-D944-494D-BEE1-54BBDC65F23F}"/>
    <hyperlink ref="F17" r:id="rId31" display="http://wiki2.gamer.com.tw/wiki.php?n=7501%3A%E5%A5%87%E6%80%AA&amp;ss=7501" xr:uid="{1FE1693C-60E5-4F6C-921B-04A1DF6D72B7}"/>
    <hyperlink ref="F18" r:id="rId32" display="http://wiki2.gamer.com.tw/wiki.php?n=7501%3A%E6%88%80%E6%84%9B%E6%83%85%E6%B3%81&amp;ss=7501" xr:uid="{C99AE880-9B4C-42CA-A152-20E9C3F0A3D6}"/>
    <hyperlink ref="F19" r:id="rId33" display="http://wiki2.gamer.com.tw/wiki.php?n=7501%3A%E6%A5%B5%E5%B0%8F%E7%9A%84%E5%AF%B6%E7%9F%B3&amp;ss=7501" xr:uid="{3F8A8233-B820-422F-8A19-8E41849B8F2A}"/>
    <hyperlink ref="F23" r:id="rId34" display="http://wiki2.gamer.com.tw/wiki.php?n=7501%3A%E4%B8%8D%E7%8F%BE%E8%BA%AB%E7%9A%84%E7%94%9F%E7%89%A9&amp;ss=7501" xr:uid="{73C3A4A1-24BE-492D-A441-18D6EA2991AC}"/>
    <hyperlink ref="F25" r:id="rId35" display="http://wiki2.gamer.com.tw/wiki.php?n=7501%3A%E4%BB%A4%E4%BA%BA%E9%A9%9A%E8%A8%9D%E7%9A%84%E5%A4%96%E5%9E%8B&amp;ss=7501" xr:uid="{FD645B1E-464D-4A7C-B0D2-7BA58BCF957D}"/>
    <hyperlink ref="F24" r:id="rId36" display="http://wiki2.gamer.com.tw/wiki.php?n=7501%3A%E4%B8%83%E8%89%B2%E9%B3%A5&amp;ss=7501" xr:uid="{895FE885-F0AE-4D31-97F0-A677AE89E3BA}"/>
    <hyperlink ref="F26" r:id="rId37" display="http://wiki2.gamer.com.tw/wiki.php?n=7501%3A%E7%B4%84%E5%AE%9A%E7%9A%84%E5%A4%A9%E8%97%8D%E8%89%B2&amp;ss=7501" xr:uid="{01687081-5909-4EE2-A4EA-54B0AE007190}"/>
    <hyperlink ref="F28" r:id="rId38" display="http://wiki2.gamer.com.tw/wiki.php?n=7501%3A%E7%BE%BD%E9%A3%BE&amp;ss=7501" xr:uid="{72D9F0BB-0AE3-46AA-8A6E-F93186ABC290}"/>
    <hyperlink ref="F13" r:id="rId39" xr:uid="{6C2C0D73-5897-428B-93FA-811CD0852B09}"/>
    <hyperlink ref="F21" r:id="rId40" display="http://wiki2.gamer.com.tw/wiki.php?n=7501:%E5%86%8D%E6%AC%A1%E8%AA%BF%E6%9F%A5%E5%8F%B0%E7%81%A3%E5%B3%B6%E7%9A%84%E9%B3%A5%E9%A1%9E" xr:uid="{3EF6ED91-C18C-48C0-8460-B0B8C00F2550}"/>
    <hyperlink ref="F22" r:id="rId41" display="http://wiki2.gamer.com.tw/wiki.php?n=7501:%E8%88%B9%E5%93%A1%E7%9A%84%E7%88%AD%E8%AB%96" xr:uid="{14A9F960-9A12-4C83-BFF2-BE6DBD2CCEA6}"/>
    <hyperlink ref="F20" r:id="rId42" display="http://wiki2.gamer.com.tw/wiki.php?n=7501:%E8%87%B3%E9%81%A0%E5%9C%B0%E7%9A%84%E8%AA%BF%E6%9F%A5%E5%A7%94%E8%A8%97" xr:uid="{B3E36096-2D43-4B21-8ABD-A737C2CFD32C}"/>
    <hyperlink ref="F29" r:id="rId43" xr:uid="{18DD15FE-9C85-40D9-AC11-960B3A2568BD}"/>
    <hyperlink ref="F27" r:id="rId44" xr:uid="{B84FE16B-49DA-475E-B308-5FF4E09F1C4B}"/>
    <hyperlink ref="F16" r:id="rId45" xr:uid="{A93BEA1E-E143-4240-9976-4CFD4EC4676C}"/>
    <hyperlink ref="F32" r:id="rId46" display="http://wiki2.gamer.com.tw/wiki.php?n=7501%3A%E5%83%85%E6%A3%B2%E6%81%AF%E5%9C%A8%E9%9D%9E%E6%B4%B2%E7%9A%84%E5%B0%8F%E9%B3%A5&amp;ss=7501" xr:uid="{CA513950-0E67-422C-B03C-E367C39A3AB4}"/>
    <hyperlink ref="F33" r:id="rId47" display="http://wiki2.gamer.com.tw/wiki.php?n=7501%3A%E5%9B%A0%E9%B3%A5%E5%98%B4%E8%80%8C%E8%B5%B7%E7%88%AD%E5%9F%B7&amp;ss=7501" xr:uid="{B93382FF-A754-4B77-8DB1-3F42DB463E9D}"/>
    <hyperlink ref="F31" r:id="rId48" xr:uid="{7F1C50B2-9959-49A0-8A59-363602494ED6}"/>
    <hyperlink ref="P5" r:id="rId49" display="http://wiki2.gamer.com.tw/wiki.php?n=7501:%E5%86%8D%E6%AC%A1%E8%AA%BF%E6%9F%A5%E5%8F%B0%E7%81%A3%E5%B3%B6%E7%9A%84%E9%B3%A5%E9%A1%9E" xr:uid="{4B0CE393-7358-4B7B-98FB-4D1DEA0057A9}"/>
    <hyperlink ref="P6" r:id="rId50" display="http://wiki2.gamer.com.tw/wiki.php?n=7501%3A%E9%87%91%E8%89%B2%E7%9A%84%E7%8C%B4%E5%AD%90&amp;ss=7501" xr:uid="{A139DA33-EA77-4B4E-96E9-D7AF898CB77C}"/>
    <hyperlink ref="Q6" r:id="rId51" display="http://wiki2.gamer.com.tw/wiki.php?n=7501%3A%E7%A5%9E%E7%A7%98%E4%B9%8B%E5%85%89&amp;ss=7501" xr:uid="{F61C6E4B-0E70-4FBC-86F5-1D4E7589F61D}"/>
    <hyperlink ref="R6" r:id="rId52" display="http://wiki2.gamer.com.tw/wiki.php?n=7501%3A%E5%A4%A2%E5%B9%BB%E8%9D%B4%E8%9D%B6&amp;ss=7501" xr:uid="{EC6B7542-3609-4D59-BCFB-B78B01EABB36}"/>
    <hyperlink ref="P7" r:id="rId53" display="http://wiki2.gamer.com.tw/wiki.php?n=7501%3A%E6%80%AA%E9%B3%A5&amp;ss=7501" xr:uid="{5AC3C106-1F5D-4417-9BA6-8413C30AF445}"/>
    <hyperlink ref="Q7" r:id="rId54" xr:uid="{3A8889A5-DF50-40AE-B3EC-F6AB22BCA5ED}"/>
    <hyperlink ref="Q8" r:id="rId55" xr:uid="{BA60BCF8-0B72-46CE-A8AB-DE81A95851E7}"/>
    <hyperlink ref="P8" r:id="rId56" display="http://wiki2.gamer.com.tw/wiki.php?n=7501%3A%E5%84%AA%E9%9B%85%E9%A3%9B%E8%88%9E%E7%9A%84%E5%B7%A8%E5%A4%A7%E9%B3%A5&amp;ss=7501" xr:uid="{B56FF2EE-C004-4083-AA63-891341CF4CB4}"/>
    <hyperlink ref="P10" r:id="rId57" display="http://wiki2.gamer.com.tw/wiki.php?n=7501%3A%E6%80%AA%E9%B3%A5%E5%86%8D%E7%8F%BE&amp;ss=7501" xr:uid="{79FA0068-8AF5-4F52-8741-EF1D2E925E80}"/>
    <hyperlink ref="P11" r:id="rId58" display="http://wiki2.gamer.com.tw/wiki.php?n=7501%3A%E4%BB%A4%E4%BA%BA%E9%A9%9A%E8%A8%9D%E7%9A%84%E5%A4%96%E5%9E%8B&amp;ss=7501" xr:uid="{606FEBF3-B1C8-4380-86FE-B2230D19BC3D}"/>
    <hyperlink ref="Q11" r:id="rId59" display="http://wiki2.gamer.com.tw/wiki.php?n=7501%3A%E6%A5%B5%E5%B0%8F%E7%9A%84%E5%AF%B6%E7%9F%B3&amp;ss=7501" xr:uid="{613A99BC-4F60-43C4-AB5E-339C9CFDC102}"/>
    <hyperlink ref="Q12" r:id="rId60" display="http://wiki2.gamer.com.tw/wiki.php?n=7501%3A%E4%B8%83%E8%89%B2%E9%B3%A5&amp;ss=7501" xr:uid="{FABA63BF-29A1-47A1-A0FB-1E10C1E63F23}"/>
    <hyperlink ref="P12" r:id="rId61" display="http://wiki2.gamer.com.tw/wiki.php?n=7501%3A%E8%A1%8C%E5%8B%95%E9%81%B2%E7%B7%A9%E7%9A%84%E7%94%9F%E7%89%A9&amp;ss=7501" xr:uid="{FB5E8020-CD4F-41F6-A1C0-D79236FDBBD1}"/>
    <hyperlink ref="P14" r:id="rId62" display="http://wiki2.gamer.com.tw/wiki.php?n=7501%3A%E9%A6%AC%E9%81%94%E5%8A%A0%E6%96%AF%E5%8A%A0%E7%9A%84%E6%9D%B1%E6%96%B9&amp;ss=7501" xr:uid="{4ACC15CF-1098-4A9D-8CAA-F7BBD7FAB3C4}"/>
    <hyperlink ref="P15" r:id="rId63" display="http://wiki2.gamer.com.tw/wiki.php?n=7501%3A%E5%A4%A9%E7%A9%BA%E4%B9%8B%E5%B8%9D%E7%8E%8B&amp;ss=7501" xr:uid="{B54860F2-2F9F-430B-8840-BBF703971B87}"/>
    <hyperlink ref="Q15" r:id="rId64" display="http://wiki2.gamer.com.tw/wiki.php?n=7501%3A%E8%BF%BD%E5%B0%8B%E5%82%B3%E8%AA%AA%E7%9A%84%E8%B3%87%E6%A0%BC&amp;ss=7501" xr:uid="{65CF350D-7C3C-45B5-93B1-90BBC2B003F6}"/>
    <hyperlink ref="Q17" r:id="rId65" display="http://wiki2.gamer.com.tw/wiki.php?n=7501%3A%E4%B8%8D%E6%80%95%E4%BA%BA%E7%9A%84%E7%94%9F%E7%89%A9&amp;ss=7501" xr:uid="{050F4320-B06D-4FFB-A492-5C167BDCFC99}"/>
    <hyperlink ref="P18" r:id="rId66" display="http://wiki2.gamer.com.tw/wiki.php?n=7501%3A%E7%BE%8E%E9%BA%97%E7%9A%84%E9%A0%AD%E9%83%A8&amp;ss=7501" xr:uid="{B8B4AF3F-043D-4BA7-94E5-7A883A496C71}"/>
    <hyperlink ref="P19" r:id="rId67" display="http://wiki2.gamer.com.tw/wiki.php?n=7501%3A%E5%8A%A0%E5%8B%92%E6%AF%94%E7%9A%84%E5%AF%B6%E7%9F%B3&amp;ss=7501" xr:uid="{A9CEA930-0D2A-4263-8FC4-E95BFA77C2E2}"/>
    <hyperlink ref="P20" r:id="rId68" display="http://wiki2.gamer.com.tw/wiki.php?n=7501:%E5%B1%B1%E4%B8%AD%E7%9A%84%E5%8D%B1%E9%9A%AA%E7%94%9F%E7%89%A9" xr:uid="{5645AEBF-84E0-4B88-922B-32F7D4FA8198}"/>
    <hyperlink ref="P21" r:id="rId69" display="http://wiki2.gamer.com.tw/wiki.php?n=7501:%E5%8F%B0%E7%81%A3%E5%B3%B6%E7%9A%84%E9%B3%A5%E9%A1%9E%E8%AA%BF%E6%9F%A5" xr:uid="{AF37222A-B48A-42C1-8C44-2CD1E55E6936}"/>
    <hyperlink ref="P23" r:id="rId70" display="http://wiki2.gamer.com.tw/wiki.php?n=7501%3A%E6%A3%B2%E6%81%AF%E6%96%BC%E6%9D%B1%E5%8D%97%E6%96%B9%E5%A4%A7%E9%99%B8%E7%9A%84%E5%A4%A7%E5%9E%8B%E7%94%9F%E7%89%A9&amp;ss=7501" xr:uid="{C8FB0F7C-2C25-4126-9D3A-B3FEF85CDD2C}"/>
    <hyperlink ref="P25" r:id="rId71" display="http://wiki2.gamer.com.tw/wiki.php?n=7501%3A%E7%95%B0%E8%89%B2%E5%90%8C%E9%B3%A5&amp;ss=7501" xr:uid="{EA129D28-B51A-4993-8687-7DFEB54E007A}"/>
    <hyperlink ref="Q26" r:id="rId72" display="http://wiki2.gamer.com.tw/wiki.php?n=7501%3A%E4%B8%83%E8%89%B2%E9%B3%A5&amp;ss=7501" xr:uid="{87833233-10BB-434C-BE64-F0733AC5450C}"/>
    <hyperlink ref="P26" r:id="rId73" display="http://wiki2.gamer.com.tw/wiki.php?n=7501%3A%E6%9F%93%E6%88%90%E8%97%8D%E8%89%B2%E7%9A%84%E9%B3%A5&amp;ss=7501" xr:uid="{3D877C89-293C-491F-94BE-AA62FA9B60CE}"/>
    <hyperlink ref="P27" r:id="rId74" display="http://wiki2.gamer.com.tw/wiki.php?n=7501:%E5%B7%B4%E7%88%BE%E8%92%82%E7%B8%BD%E7%AE%A1%E7%9A%84%E8%88%88%E8%B6%A3" xr:uid="{37745F05-4A4B-482A-ABFA-B9EC1808BA43}"/>
    <hyperlink ref="P29" r:id="rId75" display="http://wiki2.gamer.com.tw/wiki.php?n=7501%3A%E5%84%AA%E9%9B%85%E9%A3%9B%E8%88%9E%E7%9A%84%E5%B7%A8%E5%A4%A7%E9%B3%A5&amp;ss=7501" xr:uid="{5BD6CC27-8482-4A80-A90A-6CEFA7EF1883}"/>
    <hyperlink ref="P31" r:id="rId76" display="http://wiki2.gamer.com.tw/wiki.php?n=7501%3A%E7%99%BD%E5%BF%83&amp;ss=7501" xr:uid="{B1986551-582A-4107-B5CE-FA9C283E951A}"/>
    <hyperlink ref="Q31" r:id="rId77" display="http://wiki2.gamer.com.tw/wiki.php?n=7501%3A%E6%88%B4%E8%91%97%E7%9C%BC%E9%8F%A1%E7%9A%84%E7%94%9F%E7%89%A9&amp;ss=7501" xr:uid="{0F2ED5DF-FB7F-40DF-A7D8-C93E82FAD2BA}"/>
    <hyperlink ref="P33" r:id="rId78" display="http://wiki2.gamer.com.tw/wiki.php?n=7501%3A%E7%88%AD%E5%90%B5%E7%9A%84%E5%8E%9F%E5%9B%A0&amp;ss=7501" xr:uid="{3028FCED-3FE0-4C58-A130-01D46BECBDA6}"/>
    <hyperlink ref="F34" r:id="rId79" display="http://wiki2.gamer.com.tw/wiki.php?n=7501%3A%E8%BD%9F%E8%81%B2%E7%9A%84%E4%BE%86%E6%BA%90&amp;ss=7501" xr:uid="{3E755F58-1BBC-48B4-B13B-3073D21A6BD5}"/>
    <hyperlink ref="F37" r:id="rId80" display="http://wiki2.gamer.com.tw/wiki.php?n=7501:%E5%8F%B0%E7%81%A3%E5%B3%B6%E7%9A%84%E9%B3%A5%E9%A1%9E%E8%AA%BF%E6%9F%A5" xr:uid="{C22355A6-C14A-4073-A2F9-06DCE3F01B3C}"/>
    <hyperlink ref="F36" r:id="rId81" xr:uid="{1636E5F6-2F3A-46CE-87E8-23E509FA4633}"/>
    <hyperlink ref="F38" r:id="rId82" tooltip="クエスト検索:アフリカ南部のハゲワシ" xr:uid="{33137133-0D9E-4FBC-9866-D45CFFC17FAF}"/>
    <hyperlink ref="F47" r:id="rId83" display="http://wiki2.gamer.com.tw/wiki.php?n=7501%3A%E5%8A%A0%E5%8B%92%E6%AF%94%E7%9A%84%E5%AF%B6%E7%9F%B3&amp;ss=7501" xr:uid="{F2D38EDC-AFD6-46AF-9310-5E6B070ADF41}"/>
    <hyperlink ref="F44" r:id="rId84" display="http://wiki2.gamer.com.tw/wiki.php?n=7501:%E7%99%BD%E9%B3%A5%E8%88%87%E9%BB%91%E9%B3%A5" xr:uid="{03F2B587-2ACE-406E-8B63-4A210058DF69}"/>
    <hyperlink ref="F43" r:id="rId85" display="http://wiki2.gamer.com.tw/wiki.php?n=7501:%E9%95%B7%E5%B0%BE%E5%B7%B4%E7%9A%84%E9%9B%9E" xr:uid="{6AAF19E2-B951-42BF-8D86-5A989495379F}"/>
    <hyperlink ref="F42" r:id="rId86" display="http://wiki2.gamer.com.tw/wiki.php?n=7501:%E7%BE%8E%E5%A6%99%E8%81%B2%E9%9F%B3%E4%B9%8B%E4%B8%BB" xr:uid="{EDB05922-D0B9-4B7E-AD60-794983DCAF89}"/>
    <hyperlink ref="F46" r:id="rId87" display="http://wiki2.gamer.com.tw/wiki.php?n=7501:%E5%85%B7%E8%A9%B1%E9%A1%8C%E6%80%A7%E7%9A%84%E7%BE%BD%E9%A3%BE" xr:uid="{0FD398A1-9465-442C-98D9-CFB19A9BB668}"/>
    <hyperlink ref="F41" r:id="rId88" display="智慧的打扮 " xr:uid="{ECAE823A-ADE6-4E6E-BD2A-7408DEEEDD22}"/>
    <hyperlink ref="F45" r:id="rId89" display="http://wiki2.gamer.com.tw/wiki.php?n=7501:%E7%B4%85%E9%A1%8D%E9%A0%AD%E7%9A%84%E9%B3%A5" xr:uid="{15FA0A0B-30D4-4EB7-942A-0B37DA747493}"/>
    <hyperlink ref="F48" r:id="rId90" display="https://wiki2.gamer.com.tw/wiki.php?n=7501%3A%E8%88%87%E5%90%8C%E4%BC%B4%E5%85%B1%E7%94%9F&amp;ss=7501" xr:uid="{61631B3A-DF65-415B-92DA-244F192E23C9}"/>
    <hyperlink ref="F52" r:id="rId91" display="http://wiki2.gamer.com.tw/wiki.php?n=7501%3A%E7%95%B0%E8%89%B2%E5%90%8C%E9%B3%A5&amp;ss=7501" xr:uid="{044BA2D5-80BB-45C0-ABA0-D6DFC2243F90}"/>
    <hyperlink ref="F54" r:id="rId92" display="http://wiki2.gamer.com.tw/wiki.php?n=7501%3A%E9%BB%91%E8%89%B2%E7%BE%8E%E5%91%B3%E7%9A%84%E9%B3%A5&amp;ss=7501" xr:uid="{9403D610-8856-452A-9B29-AA9D7E717F83}"/>
    <hyperlink ref="F57" r:id="rId93" display="http://wiki2.gamer.com.tw/wiki.php?n=7501%3A%E5%B0%BE%E9%9A%A8%E5%90%8C%E9%A1%9E%E7%9A%84%E9%B3%A5&amp;ss=7501" xr:uid="{D4C3569A-4484-44F2-BC37-A49822CB7BC8}"/>
    <hyperlink ref="F59" r:id="rId94" display="http://wiki2.gamer.com.tw/wiki.php?n=7501%3A%E6%9F%93%E6%88%90%E8%97%8D%E8%89%B2%E7%9A%84%E9%B3%A5&amp;ss=7501" xr:uid="{D05CF75C-5646-4642-A2C4-8E79572EFDEC}"/>
    <hyperlink ref="F58" r:id="rId95" xr:uid="{C85335A2-901C-431A-A995-100DF535E214}"/>
    <hyperlink ref="F61" r:id="rId96" display="http://wiki2.gamer.com.tw/wiki.php?n=7501:%E5%8F%AF%E6%84%9B%E7%9A%84%E6%80%AA%E7%89%A9" xr:uid="{3F3A0BE1-B84D-4FDC-A8CA-28B2F79B4CE2}"/>
    <hyperlink ref="F60" r:id="rId97" display="http://wiki2.gamer.com.tw/wiki.php?n=7501:%E9%98%BF%E9%87%8C%E5%B1%B1%E7%9A%84%E5%8B%95%E7%89%A9%E8%AA%BF%E6%9F%BB" xr:uid="{D3469905-FF69-43C1-AA51-6654EB91BD1E}"/>
    <hyperlink ref="F53" r:id="rId98" display="http://wiki2.gamer.com.tw/wiki.php?n=7501:%E9%9A%A8%E9%A2%A8%E6%93%BA%E5%8B%95%E7%9A%84%E5%B0%BE%E7%BE%BD" xr:uid="{1725A4D5-C9A2-45DF-87DC-2F2E36DD4E59}"/>
    <hyperlink ref="F56" r:id="rId99" xr:uid="{FE5BB703-1A86-4890-A36B-B06B37EF7DBD}"/>
    <hyperlink ref="F63" r:id="rId100" xr:uid="{0AD42914-3BD2-4EA0-B8A2-0C51DDE61C56}"/>
    <hyperlink ref="F62" r:id="rId101" xr:uid="{787C00B9-72CB-45D6-8E5C-D0DC391B1966}"/>
    <hyperlink ref="F55" r:id="rId102" display="大群渡鳥 " xr:uid="{469DAE63-76FD-4AE5-8FEB-6C111D325575}"/>
    <hyperlink ref="P36" r:id="rId103" xr:uid="{10D773CA-2AEC-42BB-A265-706083A2DEDB}"/>
    <hyperlink ref="P41" r:id="rId104" display="優美的站姿 " xr:uid="{9C62D12E-DFE6-4609-BEBA-DE7D332DCCB1}"/>
    <hyperlink ref="P44" r:id="rId105" display="http://wiki2.gamer.com.tw/wiki.php?n=7501:%E5%B0%BE%E9%9A%A8%E5%90%8C%E9%A1%9E%E7%9A%84%E9%B3%A5" xr:uid="{3428ED97-B6E2-4947-B1CD-7816D94F9ED3}"/>
    <hyperlink ref="P46" r:id="rId106" display="http://wiki2.gamer.com.tw/wiki.php?n=7501:%E9%95%B7%E5%B0%BE%E5%B7%B4%E7%9A%84%E9%9B%9E" xr:uid="{BB518A3F-2D30-480C-B914-AAEE7F31247C}"/>
    <hyperlink ref="Q44" r:id="rId107" xr:uid="{35E89984-3AF5-4AD7-8D20-1F75B3CCABF3}"/>
    <hyperlink ref="Q46" r:id="rId108" xr:uid="{9940A89C-59BD-44AA-BB00-80D988DCBDF0}"/>
    <hyperlink ref="P47" r:id="rId109" display="http://wiki2.gamer.com.tw/wiki.php?n=7501%3A%E4%B8%83%E8%89%B2%E9%B3%A5&amp;ss=7501" xr:uid="{53FEA295-9B2A-4295-992C-BFA8FB1E5042}"/>
    <hyperlink ref="P45" r:id="rId110" xr:uid="{5B6D9F9B-213C-4054-80DE-CAF31CF02E45}"/>
    <hyperlink ref="Q49" r:id="rId111" display="http://wiki2.gamer.com.tw/wiki.php?n=7501%3A%E5%A4%A7%E5%9C%B0%E7%9A%84%E8%BA%8D%E5%8B%95&amp;ss=7501" xr:uid="{E065F0AB-06CC-4377-BC2F-F476B022D54A}"/>
    <hyperlink ref="P50" r:id="rId112" tooltip="クエスト検索:祭壇のレリーフの地図" display="图：怪鸟的地图(生物7)" xr:uid="{96CAB43E-6AF6-4F6C-9D8E-26279371EBB8}"/>
    <hyperlink ref="P49" r:id="rId113" xr:uid="{14E2F907-03A2-4055-8465-B1FD0EBD72EE}"/>
    <hyperlink ref="P48" r:id="rId114" display="https://wiki2.gamer.com.tw/wiki.php?n=7501:%E5%BF%92%E4%BF%AE%E6%96%AF%E7%9A%84%E5%9B%9E%E6%AD%B8" xr:uid="{32FE2D84-1415-43D1-BC13-736AAA313ADE}"/>
    <hyperlink ref="P52" r:id="rId115" display="http://wiki2.gamer.com.tw/wiki.php?n=7501%3A%E6%AD%90%E6%B4%B2%E7%9A%84%E5%AF%B6%E7%9F%B3&amp;ss=7501" xr:uid="{81EFFB95-1094-4112-B78E-D2209ADF5587}"/>
    <hyperlink ref="P61" r:id="rId116" display="http://wiki2.gamer.com.tw/wiki.php?n=7501:%E6%A3%AE%E6%9E%97%E6%B7%B1%E8%99%95%E4%B9%8B%E8%AC%8E" xr:uid="{288CE566-7231-424E-BACC-9BB10B8F8936}"/>
    <hyperlink ref="P60" r:id="rId117" display="http://wiki2.gamer.com.tw/wiki.php?n=7501:%E7%94%9F%E7%89%A9%E5%AD%B8%E8%80%85%E6%89%80%E6%9C%9B%E4%B9%8B%E5%9C%B0" xr:uid="{0184FC59-C5AD-4ADD-B0F7-2960D3B2101C}"/>
    <hyperlink ref="P58" r:id="rId118" display="http://wiki2.gamer.com.tw/wiki.php?n=7501%3A%E5%8D%B0%E5%BA%A6%E6%95%99%E7%9A%84%E6%94%AF%E6%B5%81&amp;ss=7501" xr:uid="{49999D6F-6C3C-4C22-A206-C56BFF1EAFB8}"/>
    <hyperlink ref="P59" r:id="rId119" location="級別5" display="http://wiki2.gamer.com.tw/wiki.php?n=7501%3A%E7%94%9F%E7%89%A9%E5%AD%B8%E5%9C%B0%E5%9C%96 - 級別5" xr:uid="{7AD5F04F-69B4-4E06-AC7A-3217F49E9766}"/>
    <hyperlink ref="Q59" r:id="rId120" location="級別5" display="http://wiki2.gamer.com.tw/wiki.php?n=7501%3A%E7%94%9F%E7%89%A9%E5%AD%B8%E5%9C%B0%E5%9C%96 - 級別5" xr:uid="{871C1FD8-C0D6-401D-8025-0FAF86717171}"/>
    <hyperlink ref="P64" r:id="rId121" display="http://wiki2.gamer.com.tw/wiki.php?n=7501%3A%E5%8A%A0%E5%8B%92%E6%AF%94%E7%9A%84%E5%AF%B6%E7%9F%B3&amp;ss=7501" xr:uid="{218A4215-2E90-4195-BCE7-A0B057EF954E}"/>
    <hyperlink ref="P63" r:id="rId122" xr:uid="{E5724CA0-4194-4B9D-8B0B-6C8C66744005}"/>
    <hyperlink ref="P62" r:id="rId123" xr:uid="{E32BEF44-EDA9-4062-ADF3-3D726124FAAE}"/>
    <hyperlink ref="F64" r:id="rId124" display="http://wiki2.gamer.com.tw/wiki.php?n=7501%3A%E5%BE%88%E9%95%B7%E5%BE%88%E9%95%B7%E7%9A%84%E9%B3%A5%E5%98%B4&amp;ss=7501" xr:uid="{12636AAA-2582-429E-9697-AF935049DFCB}"/>
    <hyperlink ref="F66" r:id="rId125" display="http://wiki2.gamer.com.tw/wiki.php?n=7501%3A%E7%99%BD%E9%AC%8D%E9%AC%9A%E9%B3%A5&amp;ss=7501" xr:uid="{DFC235B6-BE2D-4904-A1CA-261F88D8F38C}"/>
    <hyperlink ref="F70" r:id="rId126" display="http://wiki2.gamer.com.tw/wiki.php?n=7501%3A%E4%B8%8D%E6%80%95%E4%BA%BA%E7%9A%84%E7%94%9F%E7%89%A9&amp;ss=7501" xr:uid="{472DC77B-B484-4C43-8A21-E9777724A664}"/>
    <hyperlink ref="F68" r:id="rId127" display="http://wiki2.gamer.com.tw/wiki.php?n=7501%3A%E5%A4%9C%E6%99%9A%E7%9A%84%E9%B8%9A%E9%B5%A1&amp;ss=7501" xr:uid="{209CA0D6-7C73-4B15-B9A1-44F77046838F}"/>
    <hyperlink ref="F69" r:id="rId128" display="http://wiki2.gamer.com.tw/wiki.php?n=7501%3A%E4%B8%80%E5%9C%98%E6%AF%9B&amp;ss=7501" xr:uid="{2FD117DB-EA2D-415A-A9FF-08FEA8782C3E}"/>
    <hyperlink ref="F71" r:id="rId129" display="http://wiki2.gamer.com.tw/wiki.php?n=7501%3A%E7%84%A1%E6%95%B8%E7%9A%84%E7%9C%BC%E7%9D%9B&amp;ss=7501" xr:uid="{87953E17-8E75-42C2-A8D3-7D76F65EC7E9}"/>
    <hyperlink ref="F72" r:id="rId130" display="http://wiki2.gamer.com.tw/wiki.php?n=7501%3A%E6%9C%83%E8%AA%AA%E4%BA%BA%E8%A9%B1%E7%9A%84%E9%B3%A5&amp;ss=7501" xr:uid="{2D74CD89-A550-47F5-9E0B-8E04505BD1CB}"/>
    <hyperlink ref="F75" r:id="rId131" display="http://wiki2.gamer.com.tw/wiki.php?n=7501%3A%E4%B8%8D%E6%88%90%E5%B0%8D&amp;ss=7501" xr:uid="{6F564743-13E2-493E-AB7F-4645A999FFE6}"/>
    <hyperlink ref="F74" r:id="rId132" display="http://wiki2.gamer.com.tw/wiki.php?n=7501%3A%E7%BE%8E%E9%BA%97%E7%9A%84%E9%A0%AD%E9%83%A8&amp;ss=7501" xr:uid="{799B686B-D4D1-4A7E-BEA2-7756BB810645}"/>
    <hyperlink ref="F76" r:id="rId133" display="http://wiki2.gamer.com.tw/wiki.php?n=7501:%E9%81%A0%E6%9D%B1%E7%9A%84%E9%9D%92%E9%B3%A5" xr:uid="{A88CFFF0-7784-4D92-93FE-ED30EE41C799}"/>
    <hyperlink ref="F73" r:id="rId134" xr:uid="{D3F68DDD-5B5F-440A-A4A9-3C7EA542BB74}"/>
    <hyperlink ref="F79" r:id="rId135" xr:uid="{48311F1A-B48D-4273-B27E-23BD370B9788}"/>
    <hyperlink ref="F78" r:id="rId136" display="優美的站姿 " xr:uid="{9BB4E360-0097-446F-9EED-78A91E7AE628}"/>
    <hyperlink ref="F77" r:id="rId137" xr:uid="{6DDED9CF-1016-4D6C-B766-A77570D6B31E}"/>
    <hyperlink ref="F80" r:id="rId138" display="http://wiki2.gamer.com.tw/wiki.php?n=7501:%E6%9C%83%E6%8F%9B%E8%A1%A3%E7%9A%84%E9%B3%A5" xr:uid="{8394CA56-BA13-462C-86EB-D90783EDADFF}"/>
    <hyperlink ref="F67" r:id="rId139" display="https://wiki2.gamer.com.tw/wiki.php?n=7501%3A%E8%BF%B4%E9%9F%BF%E6%96%BC%E5%8D%97%E7%BE%8E%E7%9A%84%E7%BE%8E%E8%81%B2&amp;ss=7501" xr:uid="{4F02F9F1-6629-426A-9786-A77C42997DBA}"/>
    <hyperlink ref="F82" r:id="rId140" display="http://wiki2.gamer.com.tw/wiki.php?n=7501%3A%E7%88%AD%E5%90%B5%E7%9A%84%E5%8E%9F%E5%9B%A0&amp;ss=7501" xr:uid="{D6EE5CAF-94B9-4EB0-944D-DA65EA1A6C78}"/>
    <hyperlink ref="F84" r:id="rId141" display="http://wiki2.gamer.com.tw/wiki.php?n=7501%3A%E7%AB%99%E7%AB%8B%E5%9C%A8%E6%B0%B4%E9%9D%A2%E4%B8%8A%E7%9A%84%E9%B3%A5&amp;ss=7501" xr:uid="{96E014F0-15DB-42C8-A168-6E3D5A60942E}"/>
    <hyperlink ref="F86" r:id="rId142" display="http://wiki2.gamer.com.tw/wiki.php?n=7501%3A%E7%99%BD%E5%BF%83&amp;ss=7501" xr:uid="{249CB155-DF95-42AA-8CDC-41A4904DE648}"/>
    <hyperlink ref="F85" r:id="rId143" display="http://wiki2.gamer.com.tw/wiki.php?n=7501%3A%E5%AD%94%E9%9B%80%E7%89%A7%E5%A0%B4%E8%A8%88%E5%8A%83&amp;ss=7501" xr:uid="{22C56899-B517-4FCF-B3B9-50F889F011CF}"/>
    <hyperlink ref="F87" r:id="rId144" display="http://wiki2.gamer.com.tw/wiki.php?n=7501%3A%E6%AD%90%E6%B4%B2%E7%9A%84%E5%AF%B6%E7%9F%B3&amp;ss=7501" xr:uid="{9D5B6F3C-3996-4398-80CC-91659F8C3D5C}"/>
    <hyperlink ref="F88" r:id="rId145" display="http://wiki2.gamer.com.tw/wiki.php?n=7501%3A%E4%BD%BF%E7%94%A8%E5%B7%A5%E5%85%B7%E7%9A%84%E9%B3%A5&amp;ss=7501" xr:uid="{982C7A2D-E0C0-49F4-924A-C58E5D27954F}"/>
    <hyperlink ref="P38" r:id="rId146" display="http://wiki2.gamer.com.tw/wiki.php?n=7501%3A%E4%BD%BF%E7%94%A8%E5%B7%A5%E5%85%B7%E7%9A%84%E9%B3%A5&amp;ss=7501" xr:uid="{3BACFC1B-7F78-4305-86CA-558231560F9E}"/>
    <hyperlink ref="F90" r:id="rId147" display="http://wiki2.gamer.com.tw/wiki.php?n=7501%3A%E7%8F%8D%E7%8F%A0%E9%9B%9E%E7%BE%BD%E6%AF%9B&amp;ss=7501" xr:uid="{214B4B14-0818-417B-ACD9-E0BB8A99FE94}"/>
    <hyperlink ref="F95" r:id="rId148" display="http://wiki2.gamer.com.tw/wiki.php?n=7501%3A%E9%95%B7%E8%80%8C%E7%BE%8E%E9%BA%97%E7%9A%84%E5%B0%BE%E7%BE%BD&amp;ss=7501" xr:uid="{BB937B4B-F97F-4EE3-B17B-9493BED28F50}"/>
    <hyperlink ref="F93" r:id="rId149" display="http://wiki2.gamer.com.tw/wiki.php?n=7501%3A%E6%A3%B2%E6%81%AF%E6%96%BC%E5%9C%B0%E8%A3%A1%E7%9A%84%E9%B3%A5&amp;ss=7501" xr:uid="{B0934A96-C66C-40D5-BC8A-C6B6E4C5624A}"/>
    <hyperlink ref="F94" r:id="rId150" location="%E7%94%9F%E7%89%A9%E5%AD%B8%E6%9B%B8%E5%BA%AB" display="圖：色鮮艷的鳥的地圖" xr:uid="{0D4AA113-2FE2-4C93-9636-0F7704399C45}"/>
    <hyperlink ref="F92" r:id="rId151" xr:uid="{4B93138B-E297-4C15-AD7C-B7FAB82F0999}"/>
    <hyperlink ref="P66" r:id="rId152" display="http://wiki2.gamer.com.tw/wiki.php?n=7501%3A%E9%95%B7%E8%80%8C%E7%BE%8E%E9%BA%97%E7%9A%84%E5%B0%BE%E7%BE%BD&amp;ss=7501" xr:uid="{9EC9CF7C-B5EC-4D10-9F5B-61DE1C2C31B9}"/>
    <hyperlink ref="P68" r:id="rId153" display="http://wiki2.gamer.com.tw/wiki.php?n=7501%3A%E6%98%AF%E5%90%A6%E6%9C%89%E7%8F%8D%E5%A5%87%E7%9A%84%E9%B3%A5%E9%A1%9E%E5%91%A2%EF%BC%9F&amp;ss=7501" xr:uid="{E9937F7F-4018-455D-899A-DD56C5524B41}"/>
    <hyperlink ref="P70" r:id="rId154" display="http://wiki2.gamer.com.tw/wiki.php?n=7501%3A%E6%98%AF%E5%90%A6%E6%9C%89%E7%8F%8D%E5%A5%87%E7%9A%84%E9%B3%A5%E9%A1%9E%E5%91%A2%EF%BC%9F&amp;ss=7501" xr:uid="{4F117B74-8647-4283-B5D0-3DDAC7D3BB89}"/>
    <hyperlink ref="P71" r:id="rId155" display="http://wiki2.gamer.com.tw/wiki.php?n=7501%3A%E5%AD%94%E9%9B%80%E7%89%A7%E5%A0%B4%E8%A8%88%E5%8A%83&amp;ss=7501" xr:uid="{CD9D4293-F694-4AB0-A94E-5670BB2154DB}"/>
    <hyperlink ref="P67" r:id="rId156" display="https://wiki2.gamer.com.tw/wiki.php?n=7501%3A%E7%BE%8E%E5%A6%99%E8%81%B2%E9%9F%B3%E4%B9%8B%E4%B8%BB&amp;ss=7501" xr:uid="{A364DC78-3D40-4911-BEFA-87D715DF76F2}"/>
    <hyperlink ref="P83" r:id="rId157" xr:uid="{7C5A065E-A130-4317-AC2F-F57152EF3927}"/>
    <hyperlink ref="P87" r:id="rId158" display="http://wiki2.gamer.com.tw/wiki.php?n=7501%3A%E6%9C%89%E9%97%9C%E6%80%AA%E9%B3%A5%E4%B8%80%E4%BA%8B&amp;ss=7501" xr:uid="{790558D1-0AE3-4690-BEEC-2E6B578717AB}"/>
    <hyperlink ref="P88" r:id="rId159" display="http://wiki2.gamer.com.tw/wiki.php?n=7501%3A%E7%A5%AD%E5%8F%B8%E7%8E%8B%E7%B4%84%E7%BF%B0%E5%9C%8B" xr:uid="{4408CD75-8D6A-41A3-A9EB-6C5453C7742C}"/>
    <hyperlink ref="P92" r:id="rId160" display="http://wiki2.gamer.com.tw/wiki.php?n=7501:%E9%81%A0%E6%9D%B1%E7%9A%84%E9%9D%92%E9%B3%A5" xr:uid="{9C015A42-535A-4CA8-8036-E6283828F604}"/>
    <hyperlink ref="F98" r:id="rId161" display="http://wiki2.gamer.com.tw/wiki.php?n=7501%3A%E9%BB%91%E7%99%BD%E5%88%86%E6%98%8E&amp;ss=7501" xr:uid="{3C18D2ED-ACA0-4CAC-97EF-CB80E339235A}"/>
    <hyperlink ref="F97" r:id="rId162" display="http://wiki2.gamer.com.tw/wiki.php?n=7501%3A%E6%98%AF%E5%90%A6%E6%9C%89%E7%8F%8D%E5%A5%87%E7%9A%84%E9%B3%A5%E9%A1%9E%E5%91%A2%EF%BC%9F&amp;ss=7501" xr:uid="{AB1E42DD-A40B-4739-8C05-939AEAD5BDBE}"/>
    <hyperlink ref="F96" r:id="rId163" display="http://wiki2.gamer.com.tw/wiki.php?n=7501%3A%E6%A3%B2%E6%81%AF%E6%96%BC%E6%9D%B1%E5%8D%97%E6%96%B9%E5%A4%A7%E9%99%B8%E7%9A%84%E5%A4%A7%E5%9E%8B%E7%94%9F%E7%89%A9&amp;ss=7501" xr:uid="{64531A82-C4EE-467D-B10A-915B7A321A41}"/>
    <hyperlink ref="F99" r:id="rId164" location="%E7%94%9F%E7%89%A9%E5%AD%B8%E6%9B%B8%E5%BA%AB" xr:uid="{390CC059-861E-4CAD-8810-80CF073F662B}"/>
    <hyperlink ref="F104" r:id="rId165" display="http://wiki2.gamer.com.tw/wiki.php?n=7501%3A%E7%B2%89%E7%B4%85%E8%89%B2%E7%9A%84%E9%B3%A5&amp;ss=7501" xr:uid="{59C8C885-C580-46D8-AB68-1290A8D89AAF}"/>
    <hyperlink ref="F105" r:id="rId166" display="http://wiki2.gamer.com.tw/wiki.php?n=7501%3A%E6%88%B4%E8%91%97%E7%9C%BC%E9%8F%A1%E7%9A%84%E7%94%9F%E7%89%A9&amp;ss=7501" xr:uid="{CC19A8F2-6BC8-4F4E-B918-DEF2C9710A10}"/>
    <hyperlink ref="F106" r:id="rId167" display="http://wiki2.gamer.com.tw/wiki.php?n=7501%3A%E6%93%81%E6%9C%89%E5%85%A9%E7%A8%AE%E7%BE%8E%E7%9A%84%E9%B3%A5&amp;ss=7501" xr:uid="{A98447A3-CBC6-448E-A316-18CCE4122B18}"/>
    <hyperlink ref="F107" r:id="rId168" display="http://wiki2.gamer.com.tw/wiki.php?n=7501%3A%E8%A5%B2%E6%93%8A%E9%B3%A5%E9%A1%9E%E7%9A%84%E9%B3%A5&amp;ss=7501" xr:uid="{4766F7C9-63B9-4EF9-B871-3ABDC215A723}"/>
    <hyperlink ref="F101" r:id="rId169" display="http://wiki2.gamer.com.tw/wiki.php?n=7501:%E6%BA%BA%E6%84%9B%E5%AD%90%E5%A5%B3%E7%9A%84%E7%88%B6%E8%A6%AA" xr:uid="{1BD4677A-382E-4BBA-9CF4-78F2D814E521}"/>
    <hyperlink ref="F102" r:id="rId170" xr:uid="{CDD1D741-31C1-43BD-A64A-96377697283D}"/>
    <hyperlink ref="F108" r:id="rId171" location="%E7%94%9F%E7%89%A9%E5%AD%B8%E6%9B%B8%E5%BA%AB" xr:uid="{550FF98E-6A0D-4414-945F-5F0E915F7AA5}"/>
    <hyperlink ref="F103" r:id="rId172" location="%E7%94%9F%E7%89%A9%E5%AD%B8%E6%9B%B8%E5%BA%AB" xr:uid="{9B27EDFB-B185-4A54-9293-E65A713EC7FE}"/>
    <hyperlink ref="F109" r:id="rId173" display="图：怪鸟的地图(生物7)" xr:uid="{CBF76131-220C-473B-8C02-92994D517016}"/>
    <hyperlink ref="F110" r:id="rId174" location="%E9%87%8D%E6%96%B0%E8%AA%BF%E6%9F%A5%E7%8D%8E%E5%8B%B5" display="圖：奔跑的鳥類的地圖(生物8)" xr:uid="{23D418DC-5EB3-4D21-9907-7BAEBD2A5DEC}"/>
    <hyperlink ref="F113" r:id="rId175" display="http://wiki2.gamer.com.tw/wiki.php?n=7501%3A%E7%BD%95%E8%A6%8B%E7%9A%84%E7%BF%85%E8%86%80&amp;ss=7501" xr:uid="{EB3A6B4E-274D-446A-9555-4A260A421437}"/>
    <hyperlink ref="F112" r:id="rId176" display="http://wiki2.gamer.com.tw/wiki.php?n=7501%3A%E9%AE%AE%E8%89%B7%E7%9A%84%E7%B4%85%E8%89%B2&amp;ss=7501" xr:uid="{4C655A85-59C4-4840-899E-6C9E87B51D07}"/>
    <hyperlink ref="F111" r:id="rId177" display="http://wiki2.gamer.com.tw/wiki.php?n=7501%3A%E6%B7%B1%E7%B4%85%E8%89%B2%E7%9A%84%E7%8D%B5%E4%BA%BA&amp;ss=7501" xr:uid="{0FD8A952-39C7-489B-9935-57C48370B5F2}"/>
    <hyperlink ref="F115" r:id="rId178" display="http://wiki2.gamer.com.tw/wiki.php?n=7501%3A%E5%A6%82%E9%A6%AC%E8%88%AC%E7%9A%84%E9%B3%A5&amp;ss=7501" xr:uid="{FADDA4C5-DF17-4E78-B836-360E70484BF7}"/>
    <hyperlink ref="F114" r:id="rId179" location="%E7%94%9F%E7%89%A9%E5%AD%B8%E5%9C%B0%E5%9C%96" display="尾部分叉的鳥的地圖" xr:uid="{79E25BED-EB20-49B8-B4B4-4C2B04AEBB82}"/>
    <hyperlink ref="F116" r:id="rId180" location="%E7%94%9F%E7%89%A9%E5%AD%B8%E6%9B%B8%E5%BA%AB" xr:uid="{BD92B4D6-92C6-4E87-AFB4-813BE3B14138}"/>
    <hyperlink ref="F117" r:id="rId181" display="http://wiki2.gamer.com.tw/wiki.php?n=7501%3A%E6%B7%B1%E7%B4%85%E7%9A%84%E9%B3%A5&amp;ss=7501" xr:uid="{0C4FFF07-FC38-4973-B0AF-FCEE211DEA24}"/>
    <hyperlink ref="F118" r:id="rId182" location="%E9%87%8D%E6%96%B0%E8%AA%BF%E6%9F%A5%E7%8D%8E%E5%8B%B5" display="圖：大眼鳥的地圖(生物6)" xr:uid="{C56E58FC-960B-461A-9EC9-204216842A74}"/>
    <hyperlink ref="F119" r:id="rId183" display="http://wiki2.gamer.com.tw/wiki.php?n=7501%3A%E5%B7%A8%E9%B3%A5%E4%B9%8B%E5%A4%A2&amp;ss=7501" xr:uid="{B1A758D4-8B2A-4F0C-8CC0-4D1570D18679}"/>
    <hyperlink ref="F123" r:id="rId184" location="%E7%94%9F%E7%89%A9%E5%AD%B8%E6%9B%B8%E5%BA%AB" xr:uid="{75162C74-8DF8-4845-9D95-9AE3ADA294AB}"/>
    <hyperlink ref="F122" r:id="rId185" display="http://wiki2.gamer.com.tw/wiki.php?n=7501:%E9%81%8B%E7%81%AB%E7%9A%84%E9%B3%A5" xr:uid="{ED111B8E-80AC-4029-A0D3-43D86F9A0D2D}"/>
    <hyperlink ref="F121" r:id="rId186" xr:uid="{B57D286E-59F8-4946-A2E9-E03993C93B98}"/>
    <hyperlink ref="F124" r:id="rId187" location="%E7%B4%9A%E5%88%A57" xr:uid="{9249A370-4270-4B11-82E6-B1E4F442B68C}"/>
    <hyperlink ref="P95" r:id="rId188" display="http://wiki2.gamer.com.tw/wiki.php?n=7501%3A%E5%BE%88%E9%95%B7%E5%BE%88%E9%95%B7%E7%9A%84%E9%B3%A5%E5%98%B4&amp;ss=7501" xr:uid="{9CCF2561-E547-4151-9918-9697E9E9BE5E}"/>
    <hyperlink ref="Q95" r:id="rId189" display="http://wiki2.gamer.com.tw/wiki.php?n=7501%3A%E6%96%B0%E5%A4%A7%E9%99%B8%E8%A5%BF%E5%B2%B8%E7%9A%84%E5%B7%A8%E5%A4%A7%E5%B1%B1%E8%84%88&amp;ss=7501" xr:uid="{DD82E6D7-6C92-44E7-98CE-9A983BE21E64}"/>
    <hyperlink ref="P97" r:id="rId190" display="http://wiki2.gamer.com.tw/wiki.php?n=7501%3A%E7%B2%89%E7%B4%85%E8%89%B2%E7%9A%84%E9%B3%A5&amp;ss=7501" xr:uid="{31B223BA-492A-4EA9-A53D-C476CAD05495}"/>
    <hyperlink ref="P96" r:id="rId191" display="http://wiki2.gamer.com.tw/wiki.php?n=7501%3A%E5%A6%82%E9%A6%AC%E8%88%AC%E7%9A%84%E9%B3%A5&amp;ss=7501" xr:uid="{91485CC4-0606-4D24-8A78-F092CDE3DF47}"/>
    <hyperlink ref="P94" r:id="rId192" xr:uid="{379B065E-D060-40A0-A0B0-3354F8785953}"/>
    <hyperlink ref="P99" r:id="rId193" xr:uid="{A422019B-4C1E-4D60-A44B-69C9756ACA5C}"/>
    <hyperlink ref="P104" r:id="rId194" location="級別5" display="http://wiki2.gamer.com.tw/wiki.php?n=7501%3A%E7%94%9F%E7%89%A9%E5%AD%B8%E5%9C%B0%E5%9C%96 - 級別5" xr:uid="{49852480-BFFE-4DBB-9383-06D4394C94A0}"/>
    <hyperlink ref="P107" r:id="rId195" display="http://wiki2.gamer.com.tw/wiki.php?n=7501%3A%E7%B2%89%E7%B4%85%E8%89%B2%E5%A4%A7%E9%B3%A5&amp;ss=7501" xr:uid="{F9B5BFCD-8E45-4EC8-8056-4122FA238761}"/>
    <hyperlink ref="P111" r:id="rId196" display="http://wiki2.gamer.com.tw/wiki.php?n=7501%3A%E6%88%90%E5%88%97%E7%9A%84%E5%B7%A8%E7%9F%B3&amp;ss=7501" xr:uid="{35CD49D4-26BE-4B53-914E-DEB40F6A4080}"/>
    <hyperlink ref="P109" r:id="rId197" xr:uid="{0CB40917-6A2D-4A37-B427-39CCF7F245C1}"/>
    <hyperlink ref="P116" r:id="rId198" display="http://wiki2.gamer.com.tw/wiki.php?n=7501:%E6%96%87%E5%8C%96%E8%81%9A%E9%9B%86%E4%B9%8B%E5%B3%B6" xr:uid="{7CDC9411-2691-4E0B-9685-AE09059E679F}"/>
    <hyperlink ref="P123" r:id="rId199" display="http://wiki2.gamer.com.tw/wiki.php?n=7501:%E5%B0%96%E8%81%B2%E9%9D%92%E9%B3%A5" xr:uid="{D01C6C05-A29B-4639-9966-33DAEA3F867A}"/>
    <hyperlink ref="P121" r:id="rId200" display="http://wiki2.gamer.com.tw/wiki.php?n=7501%3A%E6%88%B4%E5%86%A0%E7%9A%84%E9%B3%A5&amp;ss=7501" xr:uid="{368848F5-A781-4F9E-8B5F-E62078814CE1}"/>
    <hyperlink ref="Q121" r:id="rId201" display="優美的站姿 " xr:uid="{134A4506-73E6-430E-A566-DDBC2B15738C}"/>
    <hyperlink ref="F126" r:id="rId202" display="http://wiki2.gamer.com.tw/wiki.php?n=7501%3A%E6%9C%89%E9%97%9C%E6%80%AA%E9%B3%A5%E4%B8%80%E4%BA%8B&amp;ss=7501" xr:uid="{A17B1558-A0AB-4492-9F0B-3CF92A8C6618}"/>
    <hyperlink ref="F127" r:id="rId203" location="級別7" display="http://wiki2.gamer.com.tw/wiki.php?n=7501%3A%E7%94%9F%E7%89%A9%E5%AD%B8%E5%9C%B0%E5%9C%96 - 級別7" xr:uid="{2290DCB9-F621-4F45-BCFC-77F2860620CA}"/>
    <hyperlink ref="F125" r:id="rId204" location="%E7%94%9F%E7%89%A9%E5%AD%B8%E6%9B%B8%E5%BA%AB" xr:uid="{5CB87BD1-93AD-4C0B-AC15-F9959041482A}"/>
    <hyperlink ref="F128" r:id="rId205" location="%E7%94%9F%E7%89%A9%E5%AD%B8%E6%9B%B8%E5%BA%AB" xr:uid="{FCF682E6-D76F-4AB1-9AAC-73D5BEA32A84}"/>
    <hyperlink ref="F132" r:id="rId206" location="級別6" display="http://wiki2.gamer.com.tw/wiki.php?n=7501%3A%E7%94%9F%E7%89%A9%E5%AD%B8%E5%9C%B0%E5%9C%96 - 級別6" xr:uid="{813D49D1-B0CD-44BB-A173-EDAB2756533A}"/>
    <hyperlink ref="F133" r:id="rId207" location="生物學" xr:uid="{A3204CC2-FE57-461F-A098-61389EADFCC0}"/>
    <hyperlink ref="F134" r:id="rId208" location="級別6" display="http://wiki2.gamer.com.tw/wiki.php?n=7501%3A%E7%94%9F%E7%89%A9%E5%AD%B8%E5%9C%B0%E5%9C%96 - 級別6" xr:uid="{BA91C992-E54A-4949-83D5-479F3F7BA1B2}"/>
    <hyperlink ref="F135" r:id="rId209" location="級別6" display="http://wiki2.gamer.com.tw/wiki.php?n=7501%3A%E7%94%9F%E7%89%A9%E5%AD%B8%E5%9C%B0%E5%9C%96 - 級別6" xr:uid="{1928B5C5-F58F-4538-9983-D4F15E23F889}"/>
    <hyperlink ref="F136" r:id="rId210" location="生物學" xr:uid="{2807EB04-5F2C-4AF8-B152-2BF99FBF1FA3}"/>
    <hyperlink ref="F138" r:id="rId211" location="級別5" display="http://wiki2.gamer.com.tw/wiki.php?n=7501%3A%E7%94%9F%E7%89%A9%E5%AD%B8%E5%9C%B0%E5%9C%96 - 級別5" xr:uid="{63C06993-5E99-4796-A16A-382EE5D180E2}"/>
    <hyperlink ref="F139" r:id="rId212" location="級別5" display="http://wiki2.gamer.com.tw/wiki.php?n=7501%3A%E7%94%9F%E7%89%A9%E5%AD%B8%E5%9C%B0%E5%9C%96 - 級別5" xr:uid="{8389B9E9-1BE5-461A-9FD8-A18B86B5E3B1}"/>
    <hyperlink ref="F142" r:id="rId213" location="級別5" display="http://wiki2.gamer.com.tw/wiki.php?n=7501%3A%E7%94%9F%E7%89%A9%E5%AD%B8%E5%9C%B0%E5%9C%96 - 級別5" xr:uid="{CCE36047-24B5-412B-8511-A98A6AE5E957}"/>
    <hyperlink ref="F140" r:id="rId214" display="http://wiki2.gamer.com.tw/wiki.php?n=7501%3A%E6%88%B4%E5%86%A0%E7%9A%84%E9%B3%A5&amp;ss=7501" xr:uid="{E418CC8C-CE9C-424D-AC74-DB53533D5F05}"/>
    <hyperlink ref="F143" r:id="rId215" location="級別5" display="http://wiki2.gamer.com.tw/wiki.php?n=7501%3A%E7%94%9F%E7%89%A9%E5%AD%B8%E5%9C%B0%E5%9C%96 - 級別5" xr:uid="{F06B8D82-ADB8-4C2F-8A49-E257339ABA04}"/>
    <hyperlink ref="F144" r:id="rId216" location="級別5" display="http://wiki2.gamer.com.tw/wiki.php?n=7501%3A%E7%94%9F%E7%89%A9%E5%AD%B8%E5%9C%B0%E5%9C%96 - 級別5" xr:uid="{9DF9B940-E33F-42B8-80DB-1F2BDF6ECCE5}"/>
    <hyperlink ref="F150" r:id="rId217" display="http://wiki2.gamer.com.tw/wiki.php?n=7501%3A%E7%B2%89%E7%B4%85%E8%89%B2%E5%A4%A7%E9%B3%A5&amp;ss=7501" xr:uid="{F2D82161-F730-4257-B9BE-B9F3C2F47BFC}"/>
    <hyperlink ref="F151" r:id="rId218" location="級別3" display="http://wiki2.gamer.com.tw/wiki.php?n=7501%3A%E7%94%9F%E7%89%A9%E5%AD%B8%E5%9C%B0%E5%9C%96 - 級別3" xr:uid="{0E1C27D8-DE07-4CDD-9B25-4345117941CC}"/>
    <hyperlink ref="F152" r:id="rId219" location="級別1" display="http://wiki2.gamer.com.tw/wiki.php?n=7501%3A%E7%94%9F%E7%89%A9%E5%AD%B8%E5%9C%B0%E5%9C%96 - 級別1" xr:uid="{8B21FD4E-5164-4303-8E07-82E7841B3FB1}"/>
    <hyperlink ref="F153" r:id="rId220" location="級別1" display="http://wiki2.gamer.com.tw/wiki.php?n=7501%3A%E7%94%9F%E7%89%A9%E5%AD%B8%E5%9C%B0%E5%9C%96 - 級別1" xr:uid="{D45B726F-B383-44A7-A49E-E76851D7215B}"/>
    <hyperlink ref="F141" r:id="rId221" location="%E7%94%9F%E7%89%A9%E5%AD%B8%E5%9C%B0%E5%9C%96" display="金色鳥的地圖" xr:uid="{EB82D7CE-0698-41D3-9119-95A562E485A2}"/>
    <hyperlink ref="F146" r:id="rId222" location="%E7%94%9F%E7%89%A9%E5%AD%B8%E6%9B%B8%E5%BA%AB" xr:uid="{5662DE02-0F39-45BE-9664-C14DE68C6B8E}"/>
    <hyperlink ref="F145" r:id="rId223" location="%E7%94%9F%E7%89%A9%E5%AD%B8%E6%9B%B8%E5%BA%AB" xr:uid="{C16997DA-5F21-4082-919A-96CDA13567FC}"/>
    <hyperlink ref="F149" r:id="rId224" location="%E7%94%9F%E7%89%A9%E5%AD%B8%E6%9B%B8%E5%BA%AB" xr:uid="{CE138104-E313-499E-9B19-66CFEE13B5E9}"/>
    <hyperlink ref="F148" r:id="rId225" location="生物學" xr:uid="{772D5B16-A82F-4677-BFE9-5636DEDB84EE}"/>
    <hyperlink ref="P126" r:id="rId226" display="http://wiki2.gamer.com.tw/wiki.php?n=7501%3A%E6%88%B4%E5%86%A0%E7%9A%84%E9%B3%A5&amp;ss=7501" xr:uid="{46A350DF-02D4-481E-B604-C64A28195357}"/>
    <hyperlink ref="P127" r:id="rId227" display="http://wiki2.gamer.com.tw/wiki.php?n=7501%3A%E4%B8%8D%E7%82%BA%E4%BA%BA%E7%9F%A5%E7%9A%84%E5%B3%B6%E5%B6%BC&amp;ss=7501" xr:uid="{7C46CEDB-17DA-48AE-95DA-EA7B6B790665}"/>
    <hyperlink ref="P128" r:id="rId228" xr:uid="{6DAEFB4B-BAA9-4D7B-9E4A-0F220878C765}"/>
    <hyperlink ref="P133" r:id="rId229" display="野豬(圖：野生豬的地圖(生物1))" xr:uid="{C17C406A-5917-4106-8780-1263D72A6D47}"/>
    <hyperlink ref="P136" r:id="rId230" display="野豬(圖：野生豬的地圖(生物1))" xr:uid="{6A40975B-3862-4AA2-9F59-75133F9B4E1A}"/>
    <hyperlink ref="P142" r:id="rId231" display="http://wiki2.gamer.com.tw/wiki.php?n=7501%3A%E5%9C%A8%E5%90%84%E5%80%8B%E6%B5%B7%E8%A7%92&amp;ss=7501" xr:uid="{3AC3BD93-ACA7-4E8C-8AE7-8D94CFD837E1}"/>
    <hyperlink ref="P144" r:id="rId232" display="http://wiki2.gamer.com.tw/wiki.php?n=7501%3A%E5%8B%95%E6%A4%8D%E7%89%A9%E7%9A%84%E6%A8%82%E5%9C%92&amp;ss=7501" xr:uid="{8A6D0978-FD74-4026-AA5F-51169281BA96}"/>
    <hyperlink ref="P146" r:id="rId233" display="http://wiki2.gamer.com.tw/wiki.php?n=7501:%E9%9C%B8%E6%A5%AD%E4%B9%8B%E9%A4%98%E6%9A%89" xr:uid="{E4C4B463-D9CC-464D-8297-F1156911127B}"/>
    <hyperlink ref="P148" r:id="rId234" display="野豬(圖：野生豬的地圖(生物1))" xr:uid="{5263F36C-149D-4CB1-9895-8DBE6BA4514C}"/>
    <hyperlink ref="P149" r:id="rId235" display="野豬(圖：野生豬的地圖(生物1))" xr:uid="{649B9238-ADA2-4F36-A0B8-7E9497574C4D}"/>
    <hyperlink ref="P103" r:id="rId236" display="https://wiki2.gamer.com.tw/wiki.php?n=7501%3A%E5%A4%9C%E6%99%9A%E7%9A%84%E9%B8%9A%E9%B5%A1&amp;ss=7501" xr:uid="{2864A80C-858D-421B-991C-507003471288}"/>
    <hyperlink ref="P98" r:id="rId237" location="級別5" display="http://wiki2.gamer.com.tw/wiki.php?n=7501%3A%E7%94%9F%E7%89%A9%E5%AD%B8%E5%9C%B0%E5%9C%96 - 級別5" xr:uid="{1A651099-D1EB-44F9-9591-847E1E285257}"/>
    <hyperlink ref="Q62" r:id="rId238" display="https://wiki2.gamer.com.tw/wiki.php?n=7501:%E9%95%B7%E5%B0%BE%E5%B7%B4%E7%9A%84%E9%9B%9E" xr:uid="{358F1ED8-B788-4855-B285-6004C5EFF5CE}"/>
    <hyperlink ref="F50" r:id="rId239" display="https://wiki2.gamer.com.tw/wiki.php?n=7501%3A%E4%B8%8D%E5%8B%95%E7%9A%84%E9%B3%A5&amp;ss=7501" xr:uid="{18B29D63-DC5A-4597-BDE3-E777829A6B75}"/>
    <hyperlink ref="F49" r:id="rId240" display="https://wiki2.gamer.com.tw/wiki.php?n=7501%3A%E9%87%8E%E7%8D%B8%E4%B9%8B%E5%8F%8B&amp;ss=7501" xr:uid="{9AC0DC64-EE7A-4A93-93DC-46609F7FB464}"/>
    <hyperlink ref="P37" r:id="rId241" display="https://wiki2.gamer.com.tw/wiki.php?n=7501:%E6%BA%BA%E6%84%9B%E5%AD%90%E5%A5%B3%E7%9A%84%E7%88%B6%E8%A6%AA" xr:uid="{62D076D9-49BF-4807-8B37-E10F2EC551DF}"/>
    <hyperlink ref="Q37" r:id="rId242" display="https://wiki2.gamer.com.tw/wiki.php?n=7501:%E9%9A%A8%E9%A2%A8%E6%93%BA%E5%8B%95%E7%9A%84%E5%B0%BE%E7%BE%BD" xr:uid="{F4BBD2B5-93FB-4331-B67E-AFF10D6E6102}"/>
    <hyperlink ref="Q27" r:id="rId243" display="https://wiki2.gamer.com.tw/wiki.php?n=7501%3A%E5%9C%A8%E3%80%8C%E8%91%A1%E8%90%84%E7%94%A2%E5%9C%B0%E3%80%8D%E7%9C%8B%E5%88%B0%E7%9A%84%E6%9C%AA%E4%BE%86&amp;ss=7501" xr:uid="{55D843EF-039A-43B1-92CC-0E13710B81A1}"/>
    <hyperlink ref="Q20" r:id="rId244" display="https://wiki2.gamer.com.tw/wiki.php?n=7501:%E7%B5%A6%E8%99%9B%E5%BC%B1%E5%A4%9A%E7%97%85%E7%9A%84%E5%AA%BD%E5%AA%BD%E7%9A%84%E7%A6%AE%E7%89%A9" xr:uid="{54664181-BAE2-452C-BE54-E92547E3C400}"/>
    <hyperlink ref="S6" r:id="rId245" display="https://wiki2.gamer.com.tw/wiki.php?n=7501:%E9%A6%AC%E9%81%94%E5%8A%A0%E6%96%AF%E5%8A%A0%E7%9A%84%E7%8E%8B%E8%80%85" xr:uid="{793C53FC-92F0-4162-AFE7-212BACBA3B93}"/>
    <hyperlink ref="F2" r:id="rId246" display="https://wiki2.gamer.com.tw/wiki.php?n=7501%3A%E4%BB%A4%E4%BA%BA%E7%9C%BC%E5%89%8D%E4%B8%80%E4%BA%AE%E7%9A%84%E8%89%B2%E5%BD%A9&amp;ss=7501" xr:uid="{78DC8CC4-6946-4D15-AE98-3F67DC0049AA}"/>
    <hyperlink ref="F3" r:id="rId247" display="https://wiki2.gamer.com.tw/wiki.php?n=7501%3A%E8%9B%99%E5%98%B4%E4%B8%8D%E6%98%AF%E9%9D%92%E8%9B%99&amp;ss=7501" xr:uid="{51BA2F6F-E95D-45B5-82ED-80EEDB215409}"/>
    <hyperlink ref="F4" r:id="rId248" display="https://wiki2.gamer.com.tw/wiki.php?n=7501%3A%E6%83%A1%E9%AD%94%E5%B3%B6&amp;ss=7501" xr:uid="{2300F865-502D-41E2-BEA3-BE9129A9E2DE}"/>
    <hyperlink ref="P4" r:id="rId249" display="https://wiki2.gamer.com.tw/wiki.php?n=7501%3A%E9%AD%94%E6%B5%B7%E5%9F%9F&amp;ss=7501" xr:uid="{EC30FA17-688A-4B7F-B8EB-9A8D4982F3DC}"/>
    <hyperlink ref="F9" r:id="rId250" display="https://wiki2.gamer.com.tw/wiki.php?n=7501%3A%E9%9B%AA%E5%B1%B1%E4%B8%8A%E7%9A%84%E5%BD%A9%E8%99%B9&amp;ss=7501" xr:uid="{C9D69D54-2175-4B9A-A661-21E474939CD8}"/>
    <hyperlink ref="P9" r:id="rId251" display="https://wiki2.gamer.com.tw/wiki.php?n=7501:%E7%99%BB%E5%B1%B1%E7%86%B1%E6%BD%AE" xr:uid="{1A95D736-3D16-47E1-8201-3CB795444D5D}"/>
    <hyperlink ref="F30" r:id="rId252" display="https://wiki2.gamer.com.tw/wiki.php?n=7501%3A%E8%B7%B3%E8%88%9E%E7%9A%84%E8%87%89&amp;ss=7501" xr:uid="{1ED6A4DD-358C-4091-B4F4-F7D338D8AED4}"/>
    <hyperlink ref="P30" r:id="rId253" display="https://wiki2.gamer.com.tw/wiki.php?n=7501:%E6%88%80%E6%84%9B%E6%83%85%E6%B3%81" xr:uid="{38E07CD5-8799-4F3B-9D45-71A81E81CEEF}"/>
    <hyperlink ref="F39" r:id="rId254" display="https://wiki2.gamer.com.tw/wiki.php?n=7501:%E5%B8%B6%E4%BE%86%E5%BE%81%E5%85%86%E7%9A%84%E9%B3%A5" xr:uid="{C898CBD3-804B-4A10-A2B0-A6ACBEE18344}"/>
    <hyperlink ref="P39" r:id="rId255" display="https://wiki2.gamer.com.tw/wiki.php?n=7501:%E5%85%88%E6%9C%89%E7%A5%9E%E8%A9%B1%EF%BC%9F" xr:uid="{722F55FC-1AA3-4E16-9AAD-C6E39311F2FB}"/>
    <hyperlink ref="F81" r:id="rId256" display="https://wiki2.gamer.com.tw/wiki.php?n=7501%3A%E5%9C%93%E6%BD%A4%E7%9A%84%E5%B0%8F%E9%B3%A5&amp;ss=7501" xr:uid="{B38E1718-2DF8-469C-AEB2-F873F64B9E09}"/>
    <hyperlink ref="P131" r:id="rId257" display="https://wiki2.gamer.com.tw/wiki.php?n=7501%3A%E7%99%BD%E4%B9%8B%E7%9D%BF%E6%99%BA&amp;ss=7501" xr:uid="{471C6A20-CD6E-4CB2-81F3-E19B46B2E035}"/>
    <hyperlink ref="F91" r:id="rId258" location="級別11" xr:uid="{361A0339-46EA-476E-AB14-0F41E989723B}"/>
    <hyperlink ref="F147" r:id="rId259" xr:uid="{CAED4CB5-711C-48B3-8B53-34B3765FFB66}"/>
    <hyperlink ref="P100" r:id="rId260" display="https://wiki2.gamer.com.tw/wiki.php?n=7501%3A%E5%A4%A9%E7%A9%BA%E4%B9%8B%E5%B8%9D%E7%8E%8B&amp;ss=7501" xr:uid="{98367698-E3AB-4DC8-BEB8-498A72E7FB7D}"/>
    <hyperlink ref="F40" r:id="rId261" display="https://wiki2.gamer.com.tw/wiki.php?n=7501%3A%E5%A5%87%E6%80%AA%E7%9A%84%E9%BB%83%E8%89%B2%E5%B0%8F%E9%B3%A5&amp;ss=7501" xr:uid="{06E1F736-DBF5-4B80-B9FD-4F4C3AD61A97}"/>
  </hyperlinks>
  <pageMargins left="0.7" right="0.7" top="0.75" bottom="0.75" header="0.3" footer="0.3"/>
  <pageSetup paperSize="9" orientation="portrait" horizontalDpi="4294967293" verticalDpi="0" r:id="rId262"/>
  <tableParts count="1">
    <tablePart r:id="rId26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2">
    <tabColor rgb="FFFFC000"/>
  </sheetPr>
  <dimension ref="A1:R120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107" bestFit="1" customWidth="1"/>
    <col min="2" max="2" width="4" style="107" customWidth="1"/>
    <col min="3" max="3" width="16.375" style="107" bestFit="1" customWidth="1"/>
    <col min="4" max="5" width="4.625" style="107" customWidth="1"/>
    <col min="6" max="6" width="31.375" style="202" bestFit="1" customWidth="1"/>
    <col min="7" max="7" width="6.625" style="107" customWidth="1"/>
    <col min="8" max="8" width="4.625" style="107" customWidth="1"/>
    <col min="9" max="13" width="4.625" style="21" customWidth="1"/>
    <col min="14" max="14" width="24.25" style="230" bestFit="1" customWidth="1"/>
    <col min="15" max="15" width="25.125" style="189" bestFit="1" customWidth="1"/>
    <col min="16" max="18" width="16.625" style="202" customWidth="1"/>
    <col min="19" max="16384" width="9" style="21"/>
  </cols>
  <sheetData>
    <row r="1" spans="1:18" s="5" customFormat="1" ht="22.5" customHeight="1">
      <c r="A1" s="172" t="s">
        <v>0</v>
      </c>
      <c r="B1" s="173" t="s">
        <v>1</v>
      </c>
      <c r="C1" s="172" t="s">
        <v>1994</v>
      </c>
      <c r="D1" s="173" t="s">
        <v>1604</v>
      </c>
      <c r="E1" s="173" t="s">
        <v>1601</v>
      </c>
      <c r="F1" s="172" t="s">
        <v>6</v>
      </c>
      <c r="G1" s="173" t="s">
        <v>7</v>
      </c>
      <c r="H1" s="174" t="s">
        <v>192</v>
      </c>
      <c r="I1" s="9" t="s">
        <v>193</v>
      </c>
      <c r="J1" s="8" t="s">
        <v>9</v>
      </c>
      <c r="K1" s="8" t="s">
        <v>10</v>
      </c>
      <c r="L1" s="8" t="s">
        <v>11</v>
      </c>
      <c r="M1" s="8" t="s">
        <v>12</v>
      </c>
      <c r="N1" s="172" t="s">
        <v>13</v>
      </c>
      <c r="O1" s="172" t="s">
        <v>195</v>
      </c>
      <c r="P1" s="172" t="s">
        <v>196</v>
      </c>
      <c r="Q1" s="172" t="s">
        <v>16</v>
      </c>
      <c r="R1" s="172" t="s">
        <v>197</v>
      </c>
    </row>
    <row r="2" spans="1:18" ht="22.5" customHeight="1">
      <c r="A2" s="294" t="s">
        <v>4951</v>
      </c>
      <c r="B2" s="300" t="s">
        <v>7385</v>
      </c>
      <c r="C2" s="256" t="s">
        <v>7405</v>
      </c>
      <c r="D2" s="287">
        <v>15</v>
      </c>
      <c r="E2" s="287">
        <v>17</v>
      </c>
      <c r="F2" s="251" t="s">
        <v>7408</v>
      </c>
      <c r="G2" s="287">
        <v>1370</v>
      </c>
      <c r="H2" s="288">
        <v>9</v>
      </c>
      <c r="I2" s="93"/>
      <c r="J2" s="93"/>
      <c r="K2" s="93"/>
      <c r="L2" s="93"/>
      <c r="M2" s="93"/>
      <c r="N2" s="303" t="s">
        <v>7406</v>
      </c>
      <c r="O2" s="297" t="s">
        <v>7407</v>
      </c>
      <c r="P2" s="298"/>
      <c r="Q2" s="262"/>
      <c r="R2" s="298"/>
    </row>
    <row r="3" spans="1:18" ht="22.5" customHeight="1">
      <c r="A3" s="99" t="s">
        <v>149</v>
      </c>
      <c r="B3" s="301" t="s">
        <v>693</v>
      </c>
      <c r="C3" s="256" t="s">
        <v>1995</v>
      </c>
      <c r="D3" s="301">
        <v>10</v>
      </c>
      <c r="E3" s="301">
        <v>12</v>
      </c>
      <c r="F3" s="251" t="s">
        <v>1996</v>
      </c>
      <c r="G3" s="301">
        <v>1330</v>
      </c>
      <c r="H3" s="287">
        <v>10</v>
      </c>
      <c r="I3" s="93"/>
      <c r="J3" s="93"/>
      <c r="K3" s="93"/>
      <c r="L3" s="93"/>
      <c r="M3" s="93"/>
      <c r="N3" s="304" t="s">
        <v>255</v>
      </c>
      <c r="O3" s="305" t="s">
        <v>1997</v>
      </c>
      <c r="P3" s="251" t="s">
        <v>1780</v>
      </c>
      <c r="Q3" s="306"/>
      <c r="R3" s="306"/>
    </row>
    <row r="4" spans="1:18" ht="22.5" customHeight="1">
      <c r="A4" s="177" t="s">
        <v>11417</v>
      </c>
      <c r="B4" s="287" t="s">
        <v>11459</v>
      </c>
      <c r="C4" s="256" t="s">
        <v>11589</v>
      </c>
      <c r="D4" s="287">
        <v>13</v>
      </c>
      <c r="E4" s="287">
        <v>15</v>
      </c>
      <c r="F4" s="251" t="s">
        <v>12892</v>
      </c>
      <c r="G4" s="302">
        <v>1200</v>
      </c>
      <c r="H4" s="287">
        <v>8</v>
      </c>
      <c r="I4" s="94"/>
      <c r="J4" s="94"/>
      <c r="K4" s="94"/>
      <c r="L4" s="94"/>
      <c r="M4" s="94"/>
      <c r="N4" s="303" t="s">
        <v>11460</v>
      </c>
      <c r="O4" s="297" t="s">
        <v>11461</v>
      </c>
      <c r="P4" s="251" t="s">
        <v>21</v>
      </c>
      <c r="Q4" s="251" t="s">
        <v>796</v>
      </c>
      <c r="R4" s="262"/>
    </row>
    <row r="5" spans="1:18" ht="22.5" customHeight="1">
      <c r="A5" s="99"/>
      <c r="B5" s="287" t="s">
        <v>19</v>
      </c>
      <c r="C5" s="256" t="s">
        <v>1998</v>
      </c>
      <c r="D5" s="287">
        <v>12</v>
      </c>
      <c r="E5" s="287">
        <v>14</v>
      </c>
      <c r="F5" s="214" t="s">
        <v>1999</v>
      </c>
      <c r="G5" s="287">
        <v>1196</v>
      </c>
      <c r="H5" s="287">
        <v>10</v>
      </c>
      <c r="I5" s="93"/>
      <c r="J5" s="93"/>
      <c r="K5" s="93"/>
      <c r="L5" s="93"/>
      <c r="M5" s="93"/>
      <c r="N5" s="303" t="s">
        <v>1155</v>
      </c>
      <c r="O5" s="297" t="s">
        <v>1426</v>
      </c>
      <c r="P5" s="214" t="s">
        <v>2000</v>
      </c>
      <c r="Q5" s="214" t="s">
        <v>1774</v>
      </c>
      <c r="R5" s="307" t="s">
        <v>3372</v>
      </c>
    </row>
    <row r="6" spans="1:18" ht="22.5" customHeight="1">
      <c r="A6" s="99">
        <v>1</v>
      </c>
      <c r="B6" s="287" t="s">
        <v>19</v>
      </c>
      <c r="C6" s="256" t="s">
        <v>2001</v>
      </c>
      <c r="D6" s="287">
        <v>10</v>
      </c>
      <c r="E6" s="287">
        <v>12</v>
      </c>
      <c r="F6" s="214" t="s">
        <v>1769</v>
      </c>
      <c r="G6" s="287">
        <v>1118</v>
      </c>
      <c r="H6" s="288">
        <v>7</v>
      </c>
      <c r="I6" s="93"/>
      <c r="J6" s="93"/>
      <c r="K6" s="93"/>
      <c r="L6" s="93"/>
      <c r="M6" s="93"/>
      <c r="N6" s="303" t="s">
        <v>148</v>
      </c>
      <c r="O6" s="297" t="s">
        <v>150</v>
      </c>
      <c r="P6" s="214" t="s">
        <v>2002</v>
      </c>
      <c r="Q6" s="214" t="s">
        <v>1805</v>
      </c>
      <c r="R6" s="308"/>
    </row>
    <row r="7" spans="1:18" ht="22.5" customHeight="1">
      <c r="A7" s="99"/>
      <c r="B7" s="287" t="s">
        <v>19</v>
      </c>
      <c r="C7" s="256" t="s">
        <v>2003</v>
      </c>
      <c r="D7" s="287">
        <v>10</v>
      </c>
      <c r="E7" s="287">
        <v>12</v>
      </c>
      <c r="F7" s="214" t="s">
        <v>2000</v>
      </c>
      <c r="G7" s="287">
        <v>1105</v>
      </c>
      <c r="H7" s="287">
        <v>7</v>
      </c>
      <c r="I7" s="93"/>
      <c r="J7" s="93"/>
      <c r="K7" s="93"/>
      <c r="L7" s="93"/>
      <c r="M7" s="93"/>
      <c r="N7" s="303" t="s">
        <v>212</v>
      </c>
      <c r="O7" s="297" t="s">
        <v>1426</v>
      </c>
      <c r="P7" s="214" t="s">
        <v>2004</v>
      </c>
      <c r="Q7" s="262"/>
      <c r="R7" s="307" t="s">
        <v>3372</v>
      </c>
    </row>
    <row r="8" spans="1:18" ht="22.5" customHeight="1">
      <c r="A8" s="99"/>
      <c r="B8" s="287" t="s">
        <v>19</v>
      </c>
      <c r="C8" s="256" t="s">
        <v>2005</v>
      </c>
      <c r="D8" s="287">
        <v>9</v>
      </c>
      <c r="E8" s="287">
        <v>11</v>
      </c>
      <c r="F8" s="214" t="s">
        <v>2004</v>
      </c>
      <c r="G8" s="287">
        <v>1040</v>
      </c>
      <c r="H8" s="288">
        <v>6</v>
      </c>
      <c r="I8" s="93"/>
      <c r="J8" s="93"/>
      <c r="K8" s="93"/>
      <c r="L8" s="93"/>
      <c r="M8" s="93"/>
      <c r="N8" s="303" t="s">
        <v>148</v>
      </c>
      <c r="O8" s="297" t="s">
        <v>1269</v>
      </c>
      <c r="P8" s="214" t="s">
        <v>2006</v>
      </c>
      <c r="Q8" s="262"/>
      <c r="R8" s="307" t="s">
        <v>3372</v>
      </c>
    </row>
    <row r="9" spans="1:18" ht="22.5" customHeight="1">
      <c r="A9" s="99"/>
      <c r="B9" s="287" t="s">
        <v>19</v>
      </c>
      <c r="C9" s="256" t="s">
        <v>2007</v>
      </c>
      <c r="D9" s="287">
        <v>9</v>
      </c>
      <c r="E9" s="287">
        <v>11</v>
      </c>
      <c r="F9" s="214" t="s">
        <v>2008</v>
      </c>
      <c r="G9" s="287">
        <v>1033</v>
      </c>
      <c r="H9" s="287">
        <v>5</v>
      </c>
      <c r="I9" s="93"/>
      <c r="J9" s="93"/>
      <c r="K9" s="93"/>
      <c r="L9" s="93"/>
      <c r="M9" s="93"/>
      <c r="N9" s="303" t="s">
        <v>212</v>
      </c>
      <c r="O9" s="297" t="s">
        <v>1269</v>
      </c>
      <c r="P9" s="262"/>
      <c r="Q9" s="262"/>
      <c r="R9" s="308"/>
    </row>
    <row r="10" spans="1:18" ht="22.5" customHeight="1">
      <c r="A10" s="99" t="s">
        <v>27</v>
      </c>
      <c r="B10" s="287" t="s">
        <v>19</v>
      </c>
      <c r="C10" s="256" t="s">
        <v>2009</v>
      </c>
      <c r="D10" s="287">
        <v>9</v>
      </c>
      <c r="E10" s="287">
        <v>11</v>
      </c>
      <c r="F10" s="214" t="s">
        <v>2010</v>
      </c>
      <c r="G10" s="287">
        <v>1020</v>
      </c>
      <c r="H10" s="288">
        <v>8</v>
      </c>
      <c r="I10" s="93"/>
      <c r="J10" s="93"/>
      <c r="K10" s="93"/>
      <c r="L10" s="93"/>
      <c r="M10" s="93"/>
      <c r="N10" s="303" t="s">
        <v>1411</v>
      </c>
      <c r="O10" s="297" t="s">
        <v>1768</v>
      </c>
      <c r="P10" s="214" t="s">
        <v>1580</v>
      </c>
      <c r="Q10" s="262"/>
      <c r="R10" s="308"/>
    </row>
    <row r="11" spans="1:18" ht="22.5" customHeight="1">
      <c r="A11" s="99">
        <v>2</v>
      </c>
      <c r="B11" s="287" t="s">
        <v>19</v>
      </c>
      <c r="C11" s="256" t="s">
        <v>2011</v>
      </c>
      <c r="D11" s="287">
        <v>8</v>
      </c>
      <c r="E11" s="287">
        <v>10</v>
      </c>
      <c r="F11" s="214" t="s">
        <v>2012</v>
      </c>
      <c r="G11" s="287">
        <v>949</v>
      </c>
      <c r="H11" s="287">
        <v>8</v>
      </c>
      <c r="I11" s="93"/>
      <c r="J11" s="93"/>
      <c r="K11" s="93"/>
      <c r="L11" s="93"/>
      <c r="M11" s="93"/>
      <c r="N11" s="303" t="s">
        <v>227</v>
      </c>
      <c r="O11" s="297" t="s">
        <v>2013</v>
      </c>
      <c r="P11" s="214" t="s">
        <v>160</v>
      </c>
      <c r="Q11" s="214" t="s">
        <v>1307</v>
      </c>
      <c r="R11" s="262"/>
    </row>
    <row r="12" spans="1:18" ht="22.5" customHeight="1">
      <c r="A12" s="99" t="s">
        <v>5411</v>
      </c>
      <c r="B12" s="287" t="s">
        <v>5412</v>
      </c>
      <c r="C12" s="256" t="s">
        <v>5413</v>
      </c>
      <c r="D12" s="287">
        <v>6</v>
      </c>
      <c r="E12" s="287">
        <v>8</v>
      </c>
      <c r="F12" s="251" t="s">
        <v>2014</v>
      </c>
      <c r="G12" s="287">
        <v>940</v>
      </c>
      <c r="H12" s="288">
        <v>6</v>
      </c>
      <c r="I12" s="93"/>
      <c r="J12" s="93"/>
      <c r="K12" s="93"/>
      <c r="L12" s="93"/>
      <c r="M12" s="93"/>
      <c r="N12" s="303" t="s">
        <v>121</v>
      </c>
      <c r="O12" s="297" t="s">
        <v>2015</v>
      </c>
      <c r="P12" s="251" t="s">
        <v>2016</v>
      </c>
      <c r="Q12" s="245"/>
      <c r="R12" s="262"/>
    </row>
    <row r="13" spans="1:18" ht="22.5" customHeight="1">
      <c r="A13" s="99" t="s">
        <v>5414</v>
      </c>
      <c r="B13" s="287" t="s">
        <v>5412</v>
      </c>
      <c r="C13" s="256" t="s">
        <v>5415</v>
      </c>
      <c r="D13" s="287">
        <v>9</v>
      </c>
      <c r="E13" s="287">
        <v>11</v>
      </c>
      <c r="F13" s="251" t="s">
        <v>12888</v>
      </c>
      <c r="G13" s="287">
        <v>930</v>
      </c>
      <c r="H13" s="287">
        <v>8</v>
      </c>
      <c r="I13" s="93"/>
      <c r="J13" s="93"/>
      <c r="K13" s="93"/>
      <c r="L13" s="93"/>
      <c r="M13" s="93"/>
      <c r="N13" s="303" t="s">
        <v>5254</v>
      </c>
      <c r="O13" s="297" t="s">
        <v>5255</v>
      </c>
      <c r="P13" s="251" t="s">
        <v>12889</v>
      </c>
      <c r="Q13" s="262"/>
      <c r="R13" s="262"/>
    </row>
    <row r="14" spans="1:18" ht="22.5" customHeight="1">
      <c r="A14" s="99" t="s">
        <v>54</v>
      </c>
      <c r="B14" s="287" t="s">
        <v>19</v>
      </c>
      <c r="C14" s="256" t="s">
        <v>5416</v>
      </c>
      <c r="D14" s="287">
        <v>7</v>
      </c>
      <c r="E14" s="287">
        <v>9</v>
      </c>
      <c r="F14" s="214" t="s">
        <v>5510</v>
      </c>
      <c r="G14" s="287">
        <v>810</v>
      </c>
      <c r="H14" s="288">
        <v>8</v>
      </c>
      <c r="I14" s="93"/>
      <c r="J14" s="93"/>
      <c r="K14" s="93"/>
      <c r="L14" s="93"/>
      <c r="M14" s="93"/>
      <c r="N14" s="303" t="s">
        <v>5256</v>
      </c>
      <c r="O14" s="297" t="s">
        <v>5257</v>
      </c>
      <c r="P14" s="214" t="s">
        <v>13093</v>
      </c>
      <c r="Q14" s="245"/>
      <c r="R14" s="262"/>
    </row>
    <row r="15" spans="1:18" ht="22.5" customHeight="1">
      <c r="A15" s="99" t="s">
        <v>1884</v>
      </c>
      <c r="B15" s="287" t="s">
        <v>5417</v>
      </c>
      <c r="C15" s="256" t="s">
        <v>5418</v>
      </c>
      <c r="D15" s="287">
        <v>8</v>
      </c>
      <c r="E15" s="287">
        <v>10</v>
      </c>
      <c r="F15" s="251" t="s">
        <v>2122</v>
      </c>
      <c r="G15" s="287">
        <v>810</v>
      </c>
      <c r="H15" s="287">
        <v>8</v>
      </c>
      <c r="I15" s="93"/>
      <c r="J15" s="93"/>
      <c r="K15" s="93"/>
      <c r="L15" s="93"/>
      <c r="M15" s="93"/>
      <c r="N15" s="303" t="s">
        <v>5258</v>
      </c>
      <c r="O15" s="297" t="s">
        <v>5259</v>
      </c>
      <c r="P15" s="238" t="s">
        <v>5260</v>
      </c>
      <c r="Q15" s="262"/>
      <c r="R15" s="262"/>
    </row>
    <row r="16" spans="1:18" ht="22.5" customHeight="1">
      <c r="A16" s="99" t="s">
        <v>11498</v>
      </c>
      <c r="B16" s="287" t="s">
        <v>56</v>
      </c>
      <c r="C16" s="256" t="s">
        <v>12893</v>
      </c>
      <c r="D16" s="287">
        <v>8</v>
      </c>
      <c r="E16" s="287">
        <v>10</v>
      </c>
      <c r="F16" s="252" t="s">
        <v>11592</v>
      </c>
      <c r="G16" s="287">
        <v>780</v>
      </c>
      <c r="H16" s="287">
        <v>7</v>
      </c>
      <c r="I16" s="87"/>
      <c r="J16" s="87"/>
      <c r="K16" s="87"/>
      <c r="L16" s="87"/>
      <c r="M16" s="87"/>
      <c r="N16" s="303" t="s">
        <v>11593</v>
      </c>
      <c r="O16" s="297" t="s">
        <v>11594</v>
      </c>
      <c r="P16" s="251" t="s">
        <v>3449</v>
      </c>
      <c r="Q16" s="251" t="s">
        <v>12772</v>
      </c>
      <c r="R16" s="298" t="s">
        <v>11595</v>
      </c>
    </row>
    <row r="17" spans="1:18" ht="22.5" customHeight="1">
      <c r="A17" s="99" t="s">
        <v>69</v>
      </c>
      <c r="B17" s="287" t="s">
        <v>5419</v>
      </c>
      <c r="C17" s="256" t="s">
        <v>5420</v>
      </c>
      <c r="D17" s="287">
        <v>7</v>
      </c>
      <c r="E17" s="287">
        <v>9</v>
      </c>
      <c r="F17" s="214" t="s">
        <v>5421</v>
      </c>
      <c r="G17" s="287">
        <v>750</v>
      </c>
      <c r="H17" s="287">
        <v>9</v>
      </c>
      <c r="I17" s="93"/>
      <c r="J17" s="93"/>
      <c r="K17" s="93"/>
      <c r="L17" s="93"/>
      <c r="M17" s="93"/>
      <c r="N17" s="303" t="s">
        <v>5280</v>
      </c>
      <c r="O17" s="297" t="s">
        <v>5281</v>
      </c>
      <c r="P17" s="251" t="s">
        <v>2017</v>
      </c>
      <c r="Q17" s="251" t="s">
        <v>3389</v>
      </c>
      <c r="R17" s="251" t="s">
        <v>12890</v>
      </c>
    </row>
    <row r="18" spans="1:18" ht="22.5" customHeight="1">
      <c r="A18" s="99" t="s">
        <v>5422</v>
      </c>
      <c r="B18" s="287" t="s">
        <v>5423</v>
      </c>
      <c r="C18" s="256" t="s">
        <v>5424</v>
      </c>
      <c r="D18" s="287">
        <v>8</v>
      </c>
      <c r="E18" s="287">
        <v>10</v>
      </c>
      <c r="F18" s="251" t="s">
        <v>12889</v>
      </c>
      <c r="G18" s="287">
        <v>750</v>
      </c>
      <c r="H18" s="287">
        <v>8</v>
      </c>
      <c r="I18" s="93"/>
      <c r="J18" s="93"/>
      <c r="K18" s="93"/>
      <c r="L18" s="93"/>
      <c r="M18" s="93"/>
      <c r="N18" s="303" t="s">
        <v>5282</v>
      </c>
      <c r="O18" s="297" t="s">
        <v>518</v>
      </c>
      <c r="P18" s="214" t="s">
        <v>5283</v>
      </c>
      <c r="Q18" s="251" t="s">
        <v>3380</v>
      </c>
      <c r="R18" s="262"/>
    </row>
    <row r="19" spans="1:18" ht="22.5" customHeight="1">
      <c r="A19" s="99" t="s">
        <v>1884</v>
      </c>
      <c r="B19" s="287" t="s">
        <v>5423</v>
      </c>
      <c r="C19" s="256" t="s">
        <v>5425</v>
      </c>
      <c r="D19" s="287">
        <v>8</v>
      </c>
      <c r="E19" s="287">
        <v>10</v>
      </c>
      <c r="F19" s="214" t="s">
        <v>5426</v>
      </c>
      <c r="G19" s="287">
        <v>740</v>
      </c>
      <c r="H19" s="287">
        <v>8</v>
      </c>
      <c r="I19" s="93"/>
      <c r="J19" s="93"/>
      <c r="K19" s="93"/>
      <c r="L19" s="93"/>
      <c r="M19" s="93"/>
      <c r="N19" s="303" t="s">
        <v>5284</v>
      </c>
      <c r="O19" s="297" t="s">
        <v>5285</v>
      </c>
      <c r="P19" s="251" t="s">
        <v>1333</v>
      </c>
      <c r="Q19" s="262"/>
      <c r="R19" s="262"/>
    </row>
    <row r="20" spans="1:18" ht="22.5" customHeight="1">
      <c r="A20" s="99" t="s">
        <v>27</v>
      </c>
      <c r="B20" s="287" t="s">
        <v>56</v>
      </c>
      <c r="C20" s="256" t="s">
        <v>2018</v>
      </c>
      <c r="D20" s="287">
        <v>7</v>
      </c>
      <c r="E20" s="287">
        <v>9</v>
      </c>
      <c r="F20" s="214" t="s">
        <v>2019</v>
      </c>
      <c r="G20" s="287">
        <v>740</v>
      </c>
      <c r="H20" s="288">
        <v>7</v>
      </c>
      <c r="I20" s="93"/>
      <c r="J20" s="93"/>
      <c r="K20" s="93"/>
      <c r="L20" s="93"/>
      <c r="M20" s="93"/>
      <c r="N20" s="303" t="s">
        <v>5287</v>
      </c>
      <c r="O20" s="297" t="s">
        <v>5288</v>
      </c>
      <c r="P20" s="262"/>
      <c r="Q20" s="262"/>
      <c r="R20" s="262"/>
    </row>
    <row r="21" spans="1:18" ht="22.5" customHeight="1">
      <c r="A21" s="99"/>
      <c r="B21" s="287" t="s">
        <v>56</v>
      </c>
      <c r="C21" s="256" t="s">
        <v>2020</v>
      </c>
      <c r="D21" s="287">
        <v>7</v>
      </c>
      <c r="E21" s="287">
        <v>9</v>
      </c>
      <c r="F21" s="214" t="s">
        <v>2021</v>
      </c>
      <c r="G21" s="287">
        <v>720</v>
      </c>
      <c r="H21" s="287">
        <v>4</v>
      </c>
      <c r="I21" s="93"/>
      <c r="J21" s="93"/>
      <c r="K21" s="93"/>
      <c r="L21" s="93"/>
      <c r="M21" s="93"/>
      <c r="N21" s="303" t="s">
        <v>2125</v>
      </c>
      <c r="O21" s="297" t="s">
        <v>5289</v>
      </c>
      <c r="P21" s="262"/>
      <c r="Q21" s="262"/>
      <c r="R21" s="262"/>
    </row>
    <row r="22" spans="1:18" ht="22.5" customHeight="1">
      <c r="A22" s="99" t="s">
        <v>27</v>
      </c>
      <c r="B22" s="287" t="s">
        <v>56</v>
      </c>
      <c r="C22" s="256" t="s">
        <v>2022</v>
      </c>
      <c r="D22" s="287">
        <v>8</v>
      </c>
      <c r="E22" s="287">
        <v>10</v>
      </c>
      <c r="F22" s="214" t="s">
        <v>2023</v>
      </c>
      <c r="G22" s="287">
        <v>700</v>
      </c>
      <c r="H22" s="288">
        <v>5</v>
      </c>
      <c r="I22" s="93"/>
      <c r="J22" s="93"/>
      <c r="K22" s="93"/>
      <c r="L22" s="93"/>
      <c r="M22" s="93"/>
      <c r="N22" s="303" t="s">
        <v>5290</v>
      </c>
      <c r="O22" s="297" t="s">
        <v>5291</v>
      </c>
      <c r="P22" s="262"/>
      <c r="Q22" s="262"/>
      <c r="R22" s="262"/>
    </row>
    <row r="23" spans="1:18" ht="22.5" customHeight="1">
      <c r="A23" s="99" t="s">
        <v>1884</v>
      </c>
      <c r="B23" s="287" t="s">
        <v>5423</v>
      </c>
      <c r="C23" s="256" t="s">
        <v>5427</v>
      </c>
      <c r="D23" s="287">
        <v>7</v>
      </c>
      <c r="E23" s="287">
        <v>9</v>
      </c>
      <c r="F23" s="251" t="s">
        <v>3380</v>
      </c>
      <c r="G23" s="287">
        <v>700</v>
      </c>
      <c r="H23" s="287">
        <v>7</v>
      </c>
      <c r="I23" s="93"/>
      <c r="J23" s="93"/>
      <c r="K23" s="93"/>
      <c r="L23" s="93"/>
      <c r="M23" s="93"/>
      <c r="N23" s="303" t="s">
        <v>5292</v>
      </c>
      <c r="O23" s="297" t="s">
        <v>5293</v>
      </c>
      <c r="P23" s="238" t="s">
        <v>5294</v>
      </c>
      <c r="Q23" s="262"/>
      <c r="R23" s="262"/>
    </row>
    <row r="24" spans="1:18" ht="22.5" customHeight="1">
      <c r="A24" s="99" t="s">
        <v>6222</v>
      </c>
      <c r="B24" s="287" t="s">
        <v>6229</v>
      </c>
      <c r="C24" s="256" t="s">
        <v>6232</v>
      </c>
      <c r="D24" s="287">
        <v>7</v>
      </c>
      <c r="E24" s="287">
        <v>9</v>
      </c>
      <c r="F24" s="251" t="s">
        <v>12894</v>
      </c>
      <c r="G24" s="287">
        <v>680</v>
      </c>
      <c r="H24" s="287">
        <v>7</v>
      </c>
      <c r="I24" s="93"/>
      <c r="J24" s="93"/>
      <c r="K24" s="93"/>
      <c r="L24" s="93"/>
      <c r="M24" s="93"/>
      <c r="N24" s="303" t="s">
        <v>6234</v>
      </c>
      <c r="O24" s="297" t="s">
        <v>6233</v>
      </c>
      <c r="P24" s="298"/>
      <c r="Q24" s="262"/>
      <c r="R24" s="262"/>
    </row>
    <row r="25" spans="1:18" ht="22.5" customHeight="1">
      <c r="A25" s="99" t="s">
        <v>11498</v>
      </c>
      <c r="B25" s="287" t="s">
        <v>56</v>
      </c>
      <c r="C25" s="256" t="s">
        <v>11591</v>
      </c>
      <c r="D25" s="287">
        <v>7</v>
      </c>
      <c r="E25" s="287">
        <v>9</v>
      </c>
      <c r="F25" s="251" t="s">
        <v>12817</v>
      </c>
      <c r="G25" s="287">
        <v>660</v>
      </c>
      <c r="H25" s="287">
        <v>7</v>
      </c>
      <c r="I25" s="87"/>
      <c r="J25" s="87"/>
      <c r="K25" s="87"/>
      <c r="L25" s="87"/>
      <c r="M25" s="87"/>
      <c r="N25" s="303" t="s">
        <v>11587</v>
      </c>
      <c r="O25" s="297" t="s">
        <v>11588</v>
      </c>
      <c r="P25" s="252" t="s">
        <v>13094</v>
      </c>
      <c r="Q25" s="262"/>
      <c r="R25" s="262"/>
    </row>
    <row r="26" spans="1:18" ht="22.5" customHeight="1">
      <c r="A26" s="99" t="s">
        <v>715</v>
      </c>
      <c r="B26" s="287" t="s">
        <v>56</v>
      </c>
      <c r="C26" s="256" t="s">
        <v>2024</v>
      </c>
      <c r="D26" s="287">
        <v>6</v>
      </c>
      <c r="E26" s="287">
        <v>8</v>
      </c>
      <c r="F26" s="214" t="s">
        <v>2025</v>
      </c>
      <c r="G26" s="287">
        <v>636</v>
      </c>
      <c r="H26" s="287">
        <v>5</v>
      </c>
      <c r="I26" s="94"/>
      <c r="J26" s="94"/>
      <c r="K26" s="94"/>
      <c r="L26" s="94"/>
      <c r="M26" s="94"/>
      <c r="N26" s="303" t="s">
        <v>5295</v>
      </c>
      <c r="O26" s="297" t="s">
        <v>5296</v>
      </c>
      <c r="P26" s="262"/>
      <c r="Q26" s="262"/>
      <c r="R26" s="262"/>
    </row>
    <row r="27" spans="1:18" ht="22.5" customHeight="1">
      <c r="A27" s="99" t="s">
        <v>25</v>
      </c>
      <c r="B27" s="287" t="s">
        <v>5419</v>
      </c>
      <c r="C27" s="256" t="s">
        <v>5428</v>
      </c>
      <c r="D27" s="287">
        <v>6</v>
      </c>
      <c r="E27" s="287">
        <v>8</v>
      </c>
      <c r="F27" s="214" t="s">
        <v>5429</v>
      </c>
      <c r="G27" s="287">
        <v>630</v>
      </c>
      <c r="H27" s="288">
        <v>6</v>
      </c>
      <c r="I27" s="94"/>
      <c r="J27" s="94"/>
      <c r="K27" s="94"/>
      <c r="L27" s="94"/>
      <c r="M27" s="94"/>
      <c r="N27" s="303" t="s">
        <v>5297</v>
      </c>
      <c r="O27" s="297" t="s">
        <v>5298</v>
      </c>
      <c r="P27" s="214" t="s">
        <v>2026</v>
      </c>
      <c r="Q27" s="262"/>
      <c r="R27" s="262"/>
    </row>
    <row r="28" spans="1:18" ht="22.5" customHeight="1">
      <c r="A28" s="99" t="s">
        <v>12043</v>
      </c>
      <c r="B28" s="287" t="s">
        <v>12070</v>
      </c>
      <c r="C28" s="256" t="s">
        <v>12072</v>
      </c>
      <c r="D28" s="287">
        <v>6</v>
      </c>
      <c r="E28" s="287">
        <v>8</v>
      </c>
      <c r="F28" s="252" t="s">
        <v>12071</v>
      </c>
      <c r="G28" s="287">
        <v>630</v>
      </c>
      <c r="H28" s="287">
        <v>6</v>
      </c>
      <c r="I28" s="94"/>
      <c r="J28" s="94"/>
      <c r="K28" s="94"/>
      <c r="L28" s="94"/>
      <c r="M28" s="94"/>
      <c r="N28" s="303" t="s">
        <v>12068</v>
      </c>
      <c r="O28" s="297" t="s">
        <v>12069</v>
      </c>
      <c r="P28" s="298"/>
      <c r="Q28" s="262"/>
      <c r="R28" s="262"/>
    </row>
    <row r="29" spans="1:18" ht="22.5" customHeight="1">
      <c r="A29" s="99" t="s">
        <v>6222</v>
      </c>
      <c r="B29" s="287" t="s">
        <v>6229</v>
      </c>
      <c r="C29" s="256" t="s">
        <v>11590</v>
      </c>
      <c r="D29" s="287">
        <v>6</v>
      </c>
      <c r="E29" s="287">
        <v>8</v>
      </c>
      <c r="F29" s="251" t="s">
        <v>12895</v>
      </c>
      <c r="G29" s="287">
        <v>620</v>
      </c>
      <c r="H29" s="287">
        <v>6</v>
      </c>
      <c r="I29" s="94"/>
      <c r="J29" s="94"/>
      <c r="K29" s="94"/>
      <c r="L29" s="94"/>
      <c r="M29" s="94"/>
      <c r="N29" s="303" t="s">
        <v>6235</v>
      </c>
      <c r="O29" s="297" t="s">
        <v>6233</v>
      </c>
      <c r="P29" s="298"/>
      <c r="Q29" s="262"/>
      <c r="R29" s="262"/>
    </row>
    <row r="30" spans="1:18" ht="22.5" customHeight="1">
      <c r="A30" s="99" t="s">
        <v>5430</v>
      </c>
      <c r="B30" s="287" t="s">
        <v>5431</v>
      </c>
      <c r="C30" s="256" t="s">
        <v>5432</v>
      </c>
      <c r="D30" s="287">
        <v>6</v>
      </c>
      <c r="E30" s="287">
        <v>8</v>
      </c>
      <c r="F30" s="251" t="s">
        <v>2123</v>
      </c>
      <c r="G30" s="287">
        <v>600</v>
      </c>
      <c r="H30" s="288">
        <v>4</v>
      </c>
      <c r="I30" s="90"/>
      <c r="J30" s="90"/>
      <c r="K30" s="90"/>
      <c r="L30" s="90"/>
      <c r="M30" s="90"/>
      <c r="N30" s="303" t="s">
        <v>5258</v>
      </c>
      <c r="O30" s="297" t="s">
        <v>5299</v>
      </c>
      <c r="P30" s="298"/>
      <c r="Q30" s="262"/>
      <c r="R30" s="262"/>
    </row>
    <row r="31" spans="1:18" ht="22.5" customHeight="1">
      <c r="A31" s="99" t="s">
        <v>37</v>
      </c>
      <c r="B31" s="287" t="s">
        <v>5433</v>
      </c>
      <c r="C31" s="256" t="s">
        <v>2027</v>
      </c>
      <c r="D31" s="287">
        <v>4</v>
      </c>
      <c r="E31" s="287">
        <v>6</v>
      </c>
      <c r="F31" s="251" t="s">
        <v>2016</v>
      </c>
      <c r="G31" s="287">
        <v>550</v>
      </c>
      <c r="H31" s="288">
        <v>4</v>
      </c>
      <c r="I31" s="94"/>
      <c r="J31" s="94"/>
      <c r="K31" s="94"/>
      <c r="L31" s="94"/>
      <c r="M31" s="94"/>
      <c r="N31" s="303" t="s">
        <v>5300</v>
      </c>
      <c r="O31" s="297" t="s">
        <v>5301</v>
      </c>
      <c r="P31" s="251" t="s">
        <v>2028</v>
      </c>
      <c r="Q31" s="265"/>
      <c r="R31" s="265"/>
    </row>
    <row r="32" spans="1:18" ht="22.5" customHeight="1">
      <c r="A32" s="99"/>
      <c r="B32" s="287" t="s">
        <v>79</v>
      </c>
      <c r="C32" s="256" t="s">
        <v>2029</v>
      </c>
      <c r="D32" s="287">
        <v>6</v>
      </c>
      <c r="E32" s="287">
        <v>8</v>
      </c>
      <c r="F32" s="214" t="s">
        <v>5294</v>
      </c>
      <c r="G32" s="287">
        <v>539</v>
      </c>
      <c r="H32" s="287">
        <v>5</v>
      </c>
      <c r="I32" s="94"/>
      <c r="J32" s="94"/>
      <c r="K32" s="94"/>
      <c r="L32" s="94"/>
      <c r="M32" s="94"/>
      <c r="N32" s="303" t="s">
        <v>5295</v>
      </c>
      <c r="O32" s="297" t="s">
        <v>5302</v>
      </c>
      <c r="P32" s="262"/>
      <c r="Q32" s="262"/>
      <c r="R32" s="262"/>
    </row>
    <row r="33" spans="1:18" ht="22.5" customHeight="1">
      <c r="A33" s="99" t="s">
        <v>35</v>
      </c>
      <c r="B33" s="287" t="s">
        <v>79</v>
      </c>
      <c r="C33" s="256" t="s">
        <v>2030</v>
      </c>
      <c r="D33" s="287">
        <v>5</v>
      </c>
      <c r="E33" s="287">
        <v>7</v>
      </c>
      <c r="F33" s="214" t="s">
        <v>5434</v>
      </c>
      <c r="G33" s="287">
        <v>520</v>
      </c>
      <c r="H33" s="288">
        <v>8</v>
      </c>
      <c r="I33" s="94"/>
      <c r="J33" s="94"/>
      <c r="K33" s="94"/>
      <c r="L33" s="94"/>
      <c r="M33" s="94"/>
      <c r="N33" s="303" t="s">
        <v>5280</v>
      </c>
      <c r="O33" s="297" t="s">
        <v>5303</v>
      </c>
      <c r="P33" s="214" t="s">
        <v>5304</v>
      </c>
      <c r="Q33" s="251"/>
      <c r="R33" s="262"/>
    </row>
    <row r="34" spans="1:18" ht="22.5" customHeight="1">
      <c r="A34" s="99" t="s">
        <v>82</v>
      </c>
      <c r="B34" s="287" t="s">
        <v>79</v>
      </c>
      <c r="C34" s="256" t="s">
        <v>5435</v>
      </c>
      <c r="D34" s="287">
        <v>5</v>
      </c>
      <c r="E34" s="287">
        <v>7</v>
      </c>
      <c r="F34" s="214" t="s">
        <v>5436</v>
      </c>
      <c r="G34" s="287">
        <v>500</v>
      </c>
      <c r="H34" s="287">
        <v>4</v>
      </c>
      <c r="I34" s="94"/>
      <c r="J34" s="94"/>
      <c r="K34" s="94"/>
      <c r="L34" s="94"/>
      <c r="M34" s="94"/>
      <c r="N34" s="303" t="s">
        <v>5305</v>
      </c>
      <c r="O34" s="297" t="s">
        <v>5306</v>
      </c>
      <c r="P34" s="262"/>
      <c r="Q34" s="262"/>
      <c r="R34" s="262"/>
    </row>
    <row r="35" spans="1:18" ht="22.5" customHeight="1">
      <c r="A35" s="99" t="s">
        <v>1884</v>
      </c>
      <c r="B35" s="287" t="s">
        <v>5431</v>
      </c>
      <c r="C35" s="256" t="s">
        <v>5437</v>
      </c>
      <c r="D35" s="287">
        <v>5</v>
      </c>
      <c r="E35" s="287">
        <v>7</v>
      </c>
      <c r="F35" s="251" t="s">
        <v>2124</v>
      </c>
      <c r="G35" s="287">
        <v>490</v>
      </c>
      <c r="H35" s="287">
        <v>5</v>
      </c>
      <c r="I35" s="94"/>
      <c r="J35" s="94"/>
      <c r="K35" s="94"/>
      <c r="L35" s="94"/>
      <c r="M35" s="94"/>
      <c r="N35" s="303" t="s">
        <v>5307</v>
      </c>
      <c r="O35" s="297" t="s">
        <v>518</v>
      </c>
      <c r="P35" s="214" t="s">
        <v>5283</v>
      </c>
      <c r="Q35" s="214" t="s">
        <v>2031</v>
      </c>
      <c r="R35" s="262"/>
    </row>
    <row r="36" spans="1:18" ht="22.5" customHeight="1">
      <c r="A36" s="99"/>
      <c r="B36" s="287" t="s">
        <v>79</v>
      </c>
      <c r="C36" s="256" t="s">
        <v>2032</v>
      </c>
      <c r="D36" s="287">
        <v>5</v>
      </c>
      <c r="E36" s="287">
        <v>7</v>
      </c>
      <c r="F36" s="214" t="s">
        <v>5438</v>
      </c>
      <c r="G36" s="287">
        <v>478</v>
      </c>
      <c r="H36" s="288">
        <v>3</v>
      </c>
      <c r="I36" s="94"/>
      <c r="J36" s="94"/>
      <c r="K36" s="94"/>
      <c r="L36" s="94"/>
      <c r="M36" s="94"/>
      <c r="N36" s="303" t="s">
        <v>5308</v>
      </c>
      <c r="O36" s="297" t="s">
        <v>5309</v>
      </c>
      <c r="P36" s="262"/>
      <c r="Q36" s="262"/>
      <c r="R36" s="262"/>
    </row>
    <row r="37" spans="1:18" ht="22.5" customHeight="1">
      <c r="A37" s="99"/>
      <c r="B37" s="287" t="s">
        <v>79</v>
      </c>
      <c r="C37" s="256" t="s">
        <v>2033</v>
      </c>
      <c r="D37" s="287">
        <v>5</v>
      </c>
      <c r="E37" s="287">
        <v>7</v>
      </c>
      <c r="F37" s="214" t="s">
        <v>5439</v>
      </c>
      <c r="G37" s="287">
        <v>473</v>
      </c>
      <c r="H37" s="287">
        <v>4</v>
      </c>
      <c r="I37" s="94"/>
      <c r="J37" s="94"/>
      <c r="K37" s="94"/>
      <c r="L37" s="94"/>
      <c r="M37" s="94"/>
      <c r="N37" s="303" t="s">
        <v>5310</v>
      </c>
      <c r="O37" s="297" t="s">
        <v>5311</v>
      </c>
      <c r="P37" s="262"/>
      <c r="Q37" s="262"/>
      <c r="R37" s="262"/>
    </row>
    <row r="38" spans="1:18" ht="22.5" customHeight="1">
      <c r="A38" s="99">
        <v>3</v>
      </c>
      <c r="B38" s="287" t="s">
        <v>79</v>
      </c>
      <c r="C38" s="256" t="s">
        <v>2034</v>
      </c>
      <c r="D38" s="287">
        <v>5</v>
      </c>
      <c r="E38" s="287">
        <v>7</v>
      </c>
      <c r="F38" s="214" t="s">
        <v>5329</v>
      </c>
      <c r="G38" s="287">
        <v>451</v>
      </c>
      <c r="H38" s="288">
        <v>5</v>
      </c>
      <c r="I38" s="94"/>
      <c r="J38" s="94"/>
      <c r="K38" s="94"/>
      <c r="L38" s="94"/>
      <c r="M38" s="94"/>
      <c r="N38" s="303" t="s">
        <v>5312</v>
      </c>
      <c r="O38" s="297" t="s">
        <v>5313</v>
      </c>
      <c r="P38" s="262"/>
      <c r="Q38" s="262"/>
      <c r="R38" s="262"/>
    </row>
    <row r="39" spans="1:18" ht="22.5" customHeight="1">
      <c r="A39" s="99">
        <v>3</v>
      </c>
      <c r="B39" s="287" t="s">
        <v>79</v>
      </c>
      <c r="C39" s="256" t="s">
        <v>2035</v>
      </c>
      <c r="D39" s="287">
        <v>5</v>
      </c>
      <c r="E39" s="287">
        <v>7</v>
      </c>
      <c r="F39" s="214" t="s">
        <v>5440</v>
      </c>
      <c r="G39" s="287">
        <v>451</v>
      </c>
      <c r="H39" s="287">
        <v>6</v>
      </c>
      <c r="I39" s="94"/>
      <c r="J39" s="94"/>
      <c r="K39" s="94"/>
      <c r="L39" s="94"/>
      <c r="M39" s="94"/>
      <c r="N39" s="303" t="s">
        <v>5314</v>
      </c>
      <c r="O39" s="297" t="s">
        <v>5311</v>
      </c>
      <c r="P39" s="214" t="s">
        <v>94</v>
      </c>
      <c r="Q39" s="262"/>
      <c r="R39" s="262"/>
    </row>
    <row r="40" spans="1:18" ht="22.5" customHeight="1">
      <c r="A40" s="99" t="s">
        <v>34</v>
      </c>
      <c r="B40" s="287" t="s">
        <v>5511</v>
      </c>
      <c r="C40" s="256" t="s">
        <v>5512</v>
      </c>
      <c r="D40" s="287">
        <v>4</v>
      </c>
      <c r="E40" s="287">
        <v>6</v>
      </c>
      <c r="F40" s="214" t="s">
        <v>5513</v>
      </c>
      <c r="G40" s="287">
        <v>440</v>
      </c>
      <c r="H40" s="288">
        <v>8</v>
      </c>
      <c r="I40" s="94"/>
      <c r="J40" s="94"/>
      <c r="K40" s="94"/>
      <c r="L40" s="94"/>
      <c r="M40" s="94"/>
      <c r="N40" s="303" t="s">
        <v>5280</v>
      </c>
      <c r="O40" s="297" t="s">
        <v>5315</v>
      </c>
      <c r="P40" s="214" t="s">
        <v>12472</v>
      </c>
      <c r="Q40" s="214" t="s">
        <v>5165</v>
      </c>
      <c r="R40" s="262"/>
    </row>
    <row r="41" spans="1:18" ht="22.5" customHeight="1">
      <c r="A41" s="99">
        <v>1</v>
      </c>
      <c r="B41" s="287" t="s">
        <v>85</v>
      </c>
      <c r="C41" s="256" t="s">
        <v>2036</v>
      </c>
      <c r="D41" s="287">
        <v>4</v>
      </c>
      <c r="E41" s="287">
        <v>6</v>
      </c>
      <c r="F41" s="214" t="s">
        <v>5514</v>
      </c>
      <c r="G41" s="287">
        <v>365</v>
      </c>
      <c r="H41" s="287">
        <v>5</v>
      </c>
      <c r="I41" s="94"/>
      <c r="J41" s="94"/>
      <c r="K41" s="94"/>
      <c r="L41" s="94"/>
      <c r="M41" s="94"/>
      <c r="N41" s="303" t="s">
        <v>5316</v>
      </c>
      <c r="O41" s="297" t="s">
        <v>5317</v>
      </c>
      <c r="P41" s="262"/>
      <c r="Q41" s="262"/>
      <c r="R41" s="262"/>
    </row>
    <row r="42" spans="1:18" ht="22.5" customHeight="1">
      <c r="A42" s="99"/>
      <c r="B42" s="287" t="s">
        <v>85</v>
      </c>
      <c r="C42" s="256" t="s">
        <v>2037</v>
      </c>
      <c r="D42" s="287">
        <v>4</v>
      </c>
      <c r="E42" s="287">
        <v>6</v>
      </c>
      <c r="F42" s="214" t="s">
        <v>5441</v>
      </c>
      <c r="G42" s="287">
        <v>355</v>
      </c>
      <c r="H42" s="288">
        <v>6</v>
      </c>
      <c r="I42" s="94"/>
      <c r="J42" s="94"/>
      <c r="K42" s="94"/>
      <c r="L42" s="94"/>
      <c r="M42" s="94"/>
      <c r="N42" s="303" t="s">
        <v>5287</v>
      </c>
      <c r="O42" s="297" t="s">
        <v>5291</v>
      </c>
      <c r="P42" s="214" t="s">
        <v>1580</v>
      </c>
      <c r="Q42" s="262"/>
      <c r="R42" s="262"/>
    </row>
    <row r="43" spans="1:18" ht="22.5" customHeight="1">
      <c r="A43" s="99" t="s">
        <v>37</v>
      </c>
      <c r="B43" s="287" t="s">
        <v>5442</v>
      </c>
      <c r="C43" s="256" t="s">
        <v>2038</v>
      </c>
      <c r="D43" s="287">
        <v>6</v>
      </c>
      <c r="E43" s="287">
        <v>6</v>
      </c>
      <c r="F43" s="251" t="s">
        <v>5443</v>
      </c>
      <c r="G43" s="287">
        <v>340</v>
      </c>
      <c r="H43" s="288">
        <v>4</v>
      </c>
      <c r="I43" s="94"/>
      <c r="J43" s="94"/>
      <c r="K43" s="94"/>
      <c r="L43" s="94"/>
      <c r="M43" s="94"/>
      <c r="N43" s="303" t="s">
        <v>5300</v>
      </c>
      <c r="O43" s="297" t="s">
        <v>5289</v>
      </c>
      <c r="P43" s="249"/>
      <c r="Q43" s="265"/>
      <c r="R43" s="265"/>
    </row>
    <row r="44" spans="1:18" ht="22.5" customHeight="1">
      <c r="A44" s="99">
        <v>2</v>
      </c>
      <c r="B44" s="287" t="s">
        <v>85</v>
      </c>
      <c r="C44" s="256" t="s">
        <v>2039</v>
      </c>
      <c r="D44" s="287">
        <v>4</v>
      </c>
      <c r="E44" s="287">
        <v>6</v>
      </c>
      <c r="F44" s="214" t="s">
        <v>2040</v>
      </c>
      <c r="G44" s="287">
        <v>340</v>
      </c>
      <c r="H44" s="287">
        <v>5</v>
      </c>
      <c r="I44" s="94"/>
      <c r="J44" s="94"/>
      <c r="K44" s="94"/>
      <c r="L44" s="94"/>
      <c r="M44" s="94"/>
      <c r="N44" s="303" t="s">
        <v>5318</v>
      </c>
      <c r="O44" s="297" t="s">
        <v>5319</v>
      </c>
      <c r="P44" s="262"/>
      <c r="Q44" s="262"/>
      <c r="R44" s="262"/>
    </row>
    <row r="45" spans="1:18" ht="22.5" customHeight="1">
      <c r="A45" s="99" t="s">
        <v>151</v>
      </c>
      <c r="B45" s="287" t="s">
        <v>85</v>
      </c>
      <c r="C45" s="256" t="s">
        <v>2041</v>
      </c>
      <c r="D45" s="287">
        <v>4</v>
      </c>
      <c r="E45" s="287">
        <v>6</v>
      </c>
      <c r="F45" s="214" t="s">
        <v>1560</v>
      </c>
      <c r="G45" s="287">
        <v>330</v>
      </c>
      <c r="H45" s="288">
        <v>6</v>
      </c>
      <c r="I45" s="94"/>
      <c r="J45" s="94"/>
      <c r="K45" s="94"/>
      <c r="L45" s="94"/>
      <c r="M45" s="94"/>
      <c r="N45" s="303" t="s">
        <v>5318</v>
      </c>
      <c r="O45" s="297" t="s">
        <v>5320</v>
      </c>
      <c r="P45" s="262"/>
      <c r="Q45" s="262"/>
      <c r="R45" s="262"/>
    </row>
    <row r="46" spans="1:18" ht="22.5" customHeight="1">
      <c r="A46" s="99" t="s">
        <v>30</v>
      </c>
      <c r="B46" s="287" t="s">
        <v>5444</v>
      </c>
      <c r="C46" s="256" t="s">
        <v>5445</v>
      </c>
      <c r="D46" s="287">
        <v>3</v>
      </c>
      <c r="E46" s="287">
        <v>5</v>
      </c>
      <c r="F46" s="214" t="s">
        <v>5515</v>
      </c>
      <c r="G46" s="287">
        <v>320</v>
      </c>
      <c r="H46" s="287">
        <v>6</v>
      </c>
      <c r="I46" s="94"/>
      <c r="J46" s="94"/>
      <c r="K46" s="94"/>
      <c r="L46" s="94"/>
      <c r="M46" s="94"/>
      <c r="N46" s="303" t="s">
        <v>5280</v>
      </c>
      <c r="O46" s="297" t="s">
        <v>5321</v>
      </c>
      <c r="P46" s="262"/>
      <c r="Q46" s="262"/>
      <c r="R46" s="262"/>
    </row>
    <row r="47" spans="1:18" ht="22.5" customHeight="1">
      <c r="A47" s="99" t="s">
        <v>151</v>
      </c>
      <c r="B47" s="287" t="s">
        <v>85</v>
      </c>
      <c r="C47" s="256" t="s">
        <v>2042</v>
      </c>
      <c r="D47" s="287">
        <v>4</v>
      </c>
      <c r="E47" s="287">
        <v>6</v>
      </c>
      <c r="F47" s="214" t="s">
        <v>2043</v>
      </c>
      <c r="G47" s="287">
        <v>320</v>
      </c>
      <c r="H47" s="288">
        <v>7</v>
      </c>
      <c r="I47" s="94"/>
      <c r="J47" s="94"/>
      <c r="K47" s="94"/>
      <c r="L47" s="94"/>
      <c r="M47" s="94"/>
      <c r="N47" s="303" t="s">
        <v>5318</v>
      </c>
      <c r="O47" s="297" t="s">
        <v>5320</v>
      </c>
      <c r="P47" s="214" t="s">
        <v>12471</v>
      </c>
      <c r="Q47" s="262"/>
      <c r="R47" s="262"/>
    </row>
    <row r="48" spans="1:18" ht="22.5" customHeight="1">
      <c r="A48" s="99" t="s">
        <v>151</v>
      </c>
      <c r="B48" s="287" t="s">
        <v>85</v>
      </c>
      <c r="C48" s="256" t="s">
        <v>2044</v>
      </c>
      <c r="D48" s="287">
        <v>4</v>
      </c>
      <c r="E48" s="287">
        <v>6</v>
      </c>
      <c r="F48" s="214" t="s">
        <v>2045</v>
      </c>
      <c r="G48" s="287">
        <v>320</v>
      </c>
      <c r="H48" s="287">
        <v>7</v>
      </c>
      <c r="I48" s="94"/>
      <c r="J48" s="94"/>
      <c r="K48" s="94"/>
      <c r="L48" s="94"/>
      <c r="M48" s="94"/>
      <c r="N48" s="303" t="s">
        <v>5261</v>
      </c>
      <c r="O48" s="297" t="s">
        <v>5262</v>
      </c>
      <c r="P48" s="214" t="s">
        <v>12471</v>
      </c>
      <c r="Q48" s="262"/>
      <c r="R48" s="262"/>
    </row>
    <row r="49" spans="1:18" ht="22.5" customHeight="1">
      <c r="A49" s="99" t="s">
        <v>12043</v>
      </c>
      <c r="B49" s="287" t="s">
        <v>12046</v>
      </c>
      <c r="C49" s="256" t="s">
        <v>12059</v>
      </c>
      <c r="D49" s="287">
        <v>3</v>
      </c>
      <c r="E49" s="287">
        <v>5</v>
      </c>
      <c r="F49" s="102" t="s">
        <v>13284</v>
      </c>
      <c r="G49" s="287">
        <v>320</v>
      </c>
      <c r="H49" s="287">
        <v>4</v>
      </c>
      <c r="I49" s="94"/>
      <c r="J49" s="94"/>
      <c r="K49" s="94"/>
      <c r="L49" s="94"/>
      <c r="M49" s="94"/>
      <c r="N49" s="303" t="s">
        <v>12057</v>
      </c>
      <c r="O49" s="297" t="s">
        <v>12058</v>
      </c>
      <c r="P49" s="298"/>
      <c r="Q49" s="262"/>
      <c r="R49" s="262"/>
    </row>
    <row r="50" spans="1:18" ht="22.5" customHeight="1">
      <c r="A50" s="99" t="s">
        <v>27</v>
      </c>
      <c r="B50" s="287" t="s">
        <v>85</v>
      </c>
      <c r="C50" s="256" t="s">
        <v>2046</v>
      </c>
      <c r="D50" s="287">
        <v>3</v>
      </c>
      <c r="E50" s="287">
        <v>5</v>
      </c>
      <c r="F50" s="251" t="s">
        <v>3389</v>
      </c>
      <c r="G50" s="287">
        <v>310</v>
      </c>
      <c r="H50" s="288">
        <v>4</v>
      </c>
      <c r="I50" s="94"/>
      <c r="J50" s="94"/>
      <c r="K50" s="94"/>
      <c r="L50" s="94"/>
      <c r="M50" s="94"/>
      <c r="N50" s="303" t="s">
        <v>5263</v>
      </c>
      <c r="O50" s="297" t="s">
        <v>5264</v>
      </c>
      <c r="P50" s="251" t="s">
        <v>2004</v>
      </c>
      <c r="Q50" s="262"/>
      <c r="R50" s="251" t="s">
        <v>12890</v>
      </c>
    </row>
    <row r="51" spans="1:18" ht="22.5" customHeight="1">
      <c r="A51" s="99" t="s">
        <v>35</v>
      </c>
      <c r="B51" s="287" t="s">
        <v>85</v>
      </c>
      <c r="C51" s="256" t="s">
        <v>2047</v>
      </c>
      <c r="D51" s="287">
        <v>3</v>
      </c>
      <c r="E51" s="287">
        <v>5</v>
      </c>
      <c r="F51" s="214" t="s">
        <v>5446</v>
      </c>
      <c r="G51" s="287">
        <v>310</v>
      </c>
      <c r="H51" s="287">
        <v>6</v>
      </c>
      <c r="I51" s="94"/>
      <c r="J51" s="94"/>
      <c r="K51" s="94"/>
      <c r="L51" s="94"/>
      <c r="M51" s="94"/>
      <c r="N51" s="303" t="s">
        <v>5265</v>
      </c>
      <c r="O51" s="297" t="s">
        <v>5266</v>
      </c>
      <c r="P51" s="262"/>
      <c r="Q51" s="262"/>
      <c r="R51" s="262"/>
    </row>
    <row r="52" spans="1:18" ht="22.5" customHeight="1">
      <c r="A52" s="99" t="s">
        <v>27</v>
      </c>
      <c r="B52" s="287" t="s">
        <v>85</v>
      </c>
      <c r="C52" s="256" t="s">
        <v>2048</v>
      </c>
      <c r="D52" s="287">
        <v>3</v>
      </c>
      <c r="E52" s="287">
        <v>5</v>
      </c>
      <c r="F52" s="214" t="s">
        <v>5447</v>
      </c>
      <c r="G52" s="287">
        <v>310</v>
      </c>
      <c r="H52" s="288">
        <v>4</v>
      </c>
      <c r="I52" s="94"/>
      <c r="J52" s="94"/>
      <c r="K52" s="94"/>
      <c r="L52" s="94"/>
      <c r="M52" s="94"/>
      <c r="N52" s="303" t="s">
        <v>5267</v>
      </c>
      <c r="O52" s="297" t="s">
        <v>5268</v>
      </c>
      <c r="P52" s="262"/>
      <c r="Q52" s="262"/>
      <c r="R52" s="251" t="s">
        <v>12891</v>
      </c>
    </row>
    <row r="53" spans="1:18" ht="22.5" customHeight="1">
      <c r="A53" s="99" t="s">
        <v>27</v>
      </c>
      <c r="B53" s="287" t="s">
        <v>85</v>
      </c>
      <c r="C53" s="256" t="s">
        <v>2049</v>
      </c>
      <c r="D53" s="287">
        <v>3</v>
      </c>
      <c r="E53" s="287">
        <v>5</v>
      </c>
      <c r="F53" s="214" t="s">
        <v>2050</v>
      </c>
      <c r="G53" s="287">
        <v>300</v>
      </c>
      <c r="H53" s="287">
        <v>4</v>
      </c>
      <c r="I53" s="94"/>
      <c r="J53" s="94"/>
      <c r="K53" s="94"/>
      <c r="L53" s="94"/>
      <c r="M53" s="94"/>
      <c r="N53" s="303" t="s">
        <v>5269</v>
      </c>
      <c r="O53" s="297" t="s">
        <v>5270</v>
      </c>
      <c r="P53" s="262"/>
      <c r="Q53" s="262"/>
      <c r="R53" s="262"/>
    </row>
    <row r="54" spans="1:18" ht="22.5" customHeight="1">
      <c r="A54" s="99" t="s">
        <v>27</v>
      </c>
      <c r="B54" s="287" t="s">
        <v>85</v>
      </c>
      <c r="C54" s="256" t="s">
        <v>2051</v>
      </c>
      <c r="D54" s="287">
        <v>3</v>
      </c>
      <c r="E54" s="287">
        <v>5</v>
      </c>
      <c r="F54" s="214" t="s">
        <v>2052</v>
      </c>
      <c r="G54" s="287">
        <v>300</v>
      </c>
      <c r="H54" s="288">
        <v>3</v>
      </c>
      <c r="I54" s="94"/>
      <c r="J54" s="94"/>
      <c r="K54" s="94"/>
      <c r="L54" s="94"/>
      <c r="M54" s="94"/>
      <c r="N54" s="303" t="s">
        <v>5271</v>
      </c>
      <c r="O54" s="297" t="s">
        <v>5272</v>
      </c>
      <c r="P54" s="262"/>
      <c r="Q54" s="262"/>
      <c r="R54" s="262"/>
    </row>
    <row r="55" spans="1:18" ht="22.5" customHeight="1">
      <c r="A55" s="99" t="s">
        <v>5448</v>
      </c>
      <c r="B55" s="287" t="s">
        <v>5449</v>
      </c>
      <c r="C55" s="256" t="s">
        <v>5450</v>
      </c>
      <c r="D55" s="287">
        <v>8</v>
      </c>
      <c r="E55" s="287">
        <v>8</v>
      </c>
      <c r="F55" s="251" t="s">
        <v>12470</v>
      </c>
      <c r="G55" s="287">
        <v>300</v>
      </c>
      <c r="H55" s="287">
        <v>2</v>
      </c>
      <c r="I55" s="90"/>
      <c r="J55" s="90"/>
      <c r="K55" s="90"/>
      <c r="L55" s="90"/>
      <c r="M55" s="90"/>
      <c r="N55" s="309" t="s">
        <v>5273</v>
      </c>
      <c r="O55" s="297" t="s">
        <v>5322</v>
      </c>
      <c r="P55" s="298"/>
      <c r="Q55" s="262"/>
      <c r="R55" s="265" t="s">
        <v>5323</v>
      </c>
    </row>
    <row r="56" spans="1:18" ht="22.5" customHeight="1">
      <c r="A56" s="99">
        <v>2</v>
      </c>
      <c r="B56" s="287" t="s">
        <v>85</v>
      </c>
      <c r="C56" s="256" t="s">
        <v>2054</v>
      </c>
      <c r="D56" s="287">
        <v>3</v>
      </c>
      <c r="E56" s="287">
        <v>5</v>
      </c>
      <c r="F56" s="214" t="s">
        <v>2055</v>
      </c>
      <c r="G56" s="287">
        <v>280</v>
      </c>
      <c r="H56" s="287">
        <v>6</v>
      </c>
      <c r="I56" s="94"/>
      <c r="J56" s="94"/>
      <c r="K56" s="94"/>
      <c r="L56" s="94"/>
      <c r="M56" s="94"/>
      <c r="N56" s="303" t="s">
        <v>5261</v>
      </c>
      <c r="O56" s="297" t="s">
        <v>5324</v>
      </c>
      <c r="P56" s="214" t="s">
        <v>2056</v>
      </c>
      <c r="Q56" s="262"/>
      <c r="R56" s="262"/>
    </row>
    <row r="57" spans="1:18" ht="22.5" customHeight="1">
      <c r="A57" s="99" t="s">
        <v>151</v>
      </c>
      <c r="B57" s="287" t="s">
        <v>85</v>
      </c>
      <c r="C57" s="256" t="s">
        <v>2057</v>
      </c>
      <c r="D57" s="287">
        <v>3</v>
      </c>
      <c r="E57" s="287">
        <v>5</v>
      </c>
      <c r="F57" s="214" t="s">
        <v>2058</v>
      </c>
      <c r="G57" s="287">
        <v>280</v>
      </c>
      <c r="H57" s="288">
        <v>6</v>
      </c>
      <c r="I57" s="94"/>
      <c r="J57" s="94"/>
      <c r="K57" s="94"/>
      <c r="L57" s="94"/>
      <c r="M57" s="94"/>
      <c r="N57" s="303" t="s">
        <v>5261</v>
      </c>
      <c r="O57" s="297" t="s">
        <v>5262</v>
      </c>
      <c r="P57" s="262"/>
      <c r="Q57" s="262"/>
      <c r="R57" s="262"/>
    </row>
    <row r="58" spans="1:18" ht="22.5" customHeight="1">
      <c r="A58" s="99" t="s">
        <v>151</v>
      </c>
      <c r="B58" s="287" t="s">
        <v>85</v>
      </c>
      <c r="C58" s="256" t="s">
        <v>2059</v>
      </c>
      <c r="D58" s="287">
        <v>3</v>
      </c>
      <c r="E58" s="287">
        <v>5</v>
      </c>
      <c r="F58" s="214" t="s">
        <v>12471</v>
      </c>
      <c r="G58" s="287">
        <v>280</v>
      </c>
      <c r="H58" s="287">
        <v>6</v>
      </c>
      <c r="I58" s="94"/>
      <c r="J58" s="94"/>
      <c r="K58" s="94"/>
      <c r="L58" s="94"/>
      <c r="M58" s="94"/>
      <c r="N58" s="303" t="s">
        <v>5261</v>
      </c>
      <c r="O58" s="297" t="s">
        <v>5262</v>
      </c>
      <c r="P58" s="262"/>
      <c r="Q58" s="262"/>
      <c r="R58" s="262"/>
    </row>
    <row r="59" spans="1:18" ht="22.5" customHeight="1">
      <c r="A59" s="99" t="s">
        <v>5451</v>
      </c>
      <c r="B59" s="287" t="s">
        <v>85</v>
      </c>
      <c r="C59" s="256" t="s">
        <v>2060</v>
      </c>
      <c r="D59" s="287">
        <v>3</v>
      </c>
      <c r="E59" s="287">
        <v>5</v>
      </c>
      <c r="F59" s="214" t="s">
        <v>5452</v>
      </c>
      <c r="G59" s="287">
        <v>280</v>
      </c>
      <c r="H59" s="288">
        <v>6</v>
      </c>
      <c r="I59" s="94"/>
      <c r="J59" s="94"/>
      <c r="K59" s="94"/>
      <c r="L59" s="94"/>
      <c r="M59" s="94"/>
      <c r="N59" s="303" t="s">
        <v>5267</v>
      </c>
      <c r="O59" s="297" t="s">
        <v>5325</v>
      </c>
      <c r="P59" s="214" t="s">
        <v>5326</v>
      </c>
      <c r="Q59" s="251"/>
      <c r="R59" s="262"/>
    </row>
    <row r="60" spans="1:18" ht="22.5" customHeight="1">
      <c r="A60" s="99" t="s">
        <v>1884</v>
      </c>
      <c r="B60" s="287" t="s">
        <v>5453</v>
      </c>
      <c r="C60" s="256" t="s">
        <v>5454</v>
      </c>
      <c r="D60" s="287">
        <v>7</v>
      </c>
      <c r="E60" s="287">
        <v>7</v>
      </c>
      <c r="F60" s="251" t="s">
        <v>5455</v>
      </c>
      <c r="G60" s="287">
        <v>280</v>
      </c>
      <c r="H60" s="287">
        <v>4</v>
      </c>
      <c r="I60" s="94"/>
      <c r="J60" s="94"/>
      <c r="K60" s="94"/>
      <c r="L60" s="94"/>
      <c r="M60" s="94"/>
      <c r="N60" s="303" t="s">
        <v>5327</v>
      </c>
      <c r="O60" s="297" t="s">
        <v>78</v>
      </c>
      <c r="P60" s="214" t="s">
        <v>5286</v>
      </c>
      <c r="Q60" s="262"/>
      <c r="R60" s="262"/>
    </row>
    <row r="61" spans="1:18" ht="22.5" customHeight="1">
      <c r="A61" s="99" t="s">
        <v>69</v>
      </c>
      <c r="B61" s="287" t="s">
        <v>5456</v>
      </c>
      <c r="C61" s="256" t="s">
        <v>5457</v>
      </c>
      <c r="D61" s="287">
        <v>2</v>
      </c>
      <c r="E61" s="287">
        <v>4</v>
      </c>
      <c r="F61" s="214" t="s">
        <v>5458</v>
      </c>
      <c r="G61" s="287">
        <v>270</v>
      </c>
      <c r="H61" s="287">
        <v>7</v>
      </c>
      <c r="I61" s="94"/>
      <c r="J61" s="94"/>
      <c r="K61" s="94"/>
      <c r="L61" s="94"/>
      <c r="M61" s="94"/>
      <c r="N61" s="303" t="s">
        <v>5265</v>
      </c>
      <c r="O61" s="297" t="s">
        <v>5328</v>
      </c>
      <c r="P61" s="251" t="s">
        <v>12473</v>
      </c>
      <c r="Q61" s="251" t="s">
        <v>2050</v>
      </c>
      <c r="R61" s="262"/>
    </row>
    <row r="62" spans="1:18" ht="22.5" customHeight="1">
      <c r="A62" s="99"/>
      <c r="B62" s="287" t="s">
        <v>85</v>
      </c>
      <c r="C62" s="256" t="s">
        <v>2061</v>
      </c>
      <c r="D62" s="287">
        <v>3</v>
      </c>
      <c r="E62" s="287">
        <v>5</v>
      </c>
      <c r="F62" s="214" t="s">
        <v>2031</v>
      </c>
      <c r="G62" s="287">
        <v>270</v>
      </c>
      <c r="H62" s="288">
        <v>3</v>
      </c>
      <c r="I62" s="94"/>
      <c r="J62" s="94"/>
      <c r="K62" s="94"/>
      <c r="L62" s="94"/>
      <c r="M62" s="94"/>
      <c r="N62" s="303" t="s">
        <v>5330</v>
      </c>
      <c r="O62" s="297" t="s">
        <v>5331</v>
      </c>
      <c r="P62" s="262"/>
      <c r="Q62" s="262"/>
      <c r="R62" s="262"/>
    </row>
    <row r="63" spans="1:18" ht="22.5" customHeight="1">
      <c r="A63" s="99" t="s">
        <v>34</v>
      </c>
      <c r="B63" s="287" t="s">
        <v>85</v>
      </c>
      <c r="C63" s="256" t="s">
        <v>2062</v>
      </c>
      <c r="D63" s="287">
        <v>2</v>
      </c>
      <c r="E63" s="287">
        <v>4</v>
      </c>
      <c r="F63" s="214" t="s">
        <v>5459</v>
      </c>
      <c r="G63" s="287">
        <v>270</v>
      </c>
      <c r="H63" s="287">
        <v>6</v>
      </c>
      <c r="I63" s="94"/>
      <c r="J63" s="94"/>
      <c r="K63" s="94"/>
      <c r="L63" s="94"/>
      <c r="M63" s="94"/>
      <c r="N63" s="303" t="s">
        <v>5265</v>
      </c>
      <c r="O63" s="297" t="s">
        <v>5332</v>
      </c>
      <c r="P63" s="262"/>
      <c r="Q63" s="262"/>
      <c r="R63" s="262"/>
    </row>
    <row r="64" spans="1:18" ht="22.5" customHeight="1">
      <c r="A64" s="99">
        <v>1</v>
      </c>
      <c r="B64" s="287" t="s">
        <v>85</v>
      </c>
      <c r="C64" s="256" t="s">
        <v>2063</v>
      </c>
      <c r="D64" s="287">
        <v>3</v>
      </c>
      <c r="E64" s="287">
        <v>5</v>
      </c>
      <c r="F64" s="214" t="s">
        <v>2064</v>
      </c>
      <c r="G64" s="287">
        <v>260</v>
      </c>
      <c r="H64" s="288">
        <v>5</v>
      </c>
      <c r="I64" s="94"/>
      <c r="J64" s="94"/>
      <c r="K64" s="94"/>
      <c r="L64" s="94"/>
      <c r="M64" s="94"/>
      <c r="N64" s="303" t="s">
        <v>5333</v>
      </c>
      <c r="O64" s="297" t="s">
        <v>5334</v>
      </c>
      <c r="P64" s="262"/>
      <c r="Q64" s="262"/>
      <c r="R64" s="262"/>
    </row>
    <row r="65" spans="1:18" ht="22.5" customHeight="1">
      <c r="A65" s="99">
        <v>1</v>
      </c>
      <c r="B65" s="287" t="s">
        <v>85</v>
      </c>
      <c r="C65" s="256" t="s">
        <v>2065</v>
      </c>
      <c r="D65" s="287">
        <v>3</v>
      </c>
      <c r="E65" s="287">
        <v>5</v>
      </c>
      <c r="F65" s="214" t="s">
        <v>2066</v>
      </c>
      <c r="G65" s="287">
        <v>255</v>
      </c>
      <c r="H65" s="287">
        <v>3</v>
      </c>
      <c r="I65" s="94"/>
      <c r="J65" s="94"/>
      <c r="K65" s="94"/>
      <c r="L65" s="94"/>
      <c r="M65" s="94"/>
      <c r="N65" s="303" t="s">
        <v>1411</v>
      </c>
      <c r="O65" s="297" t="s">
        <v>5335</v>
      </c>
      <c r="P65" s="262"/>
      <c r="Q65" s="262"/>
      <c r="R65" s="262"/>
    </row>
    <row r="66" spans="1:18" ht="22.5" customHeight="1">
      <c r="A66" s="99" t="s">
        <v>32</v>
      </c>
      <c r="B66" s="287" t="s">
        <v>85</v>
      </c>
      <c r="C66" s="256" t="s">
        <v>5460</v>
      </c>
      <c r="D66" s="287">
        <v>1</v>
      </c>
      <c r="E66" s="287">
        <v>3</v>
      </c>
      <c r="F66" s="214" t="s">
        <v>5461</v>
      </c>
      <c r="G66" s="287">
        <v>250</v>
      </c>
      <c r="H66" s="288">
        <v>3</v>
      </c>
      <c r="I66" s="94"/>
      <c r="J66" s="94"/>
      <c r="K66" s="94"/>
      <c r="L66" s="94"/>
      <c r="M66" s="94"/>
      <c r="N66" s="303" t="s">
        <v>5336</v>
      </c>
      <c r="O66" s="297" t="s">
        <v>5337</v>
      </c>
      <c r="P66" s="214" t="s">
        <v>2067</v>
      </c>
      <c r="Q66" s="262"/>
      <c r="R66" s="262"/>
    </row>
    <row r="67" spans="1:18" ht="22.5" customHeight="1">
      <c r="A67" s="99" t="s">
        <v>30</v>
      </c>
      <c r="B67" s="287" t="s">
        <v>5442</v>
      </c>
      <c r="C67" s="256" t="s">
        <v>5462</v>
      </c>
      <c r="D67" s="287">
        <v>2</v>
      </c>
      <c r="E67" s="287">
        <v>4</v>
      </c>
      <c r="F67" s="214" t="s">
        <v>5463</v>
      </c>
      <c r="G67" s="287">
        <v>240</v>
      </c>
      <c r="H67" s="287">
        <v>7</v>
      </c>
      <c r="I67" s="94"/>
      <c r="J67" s="94"/>
      <c r="K67" s="94"/>
      <c r="L67" s="94"/>
      <c r="M67" s="94"/>
      <c r="N67" s="303" t="s">
        <v>5265</v>
      </c>
      <c r="O67" s="297" t="s">
        <v>5338</v>
      </c>
      <c r="P67" s="214" t="s">
        <v>5339</v>
      </c>
      <c r="Q67" s="262"/>
      <c r="R67" s="310" t="s">
        <v>5340</v>
      </c>
    </row>
    <row r="68" spans="1:18" ht="22.5" customHeight="1">
      <c r="A68" s="99"/>
      <c r="B68" s="287" t="s">
        <v>85</v>
      </c>
      <c r="C68" s="256" t="s">
        <v>2068</v>
      </c>
      <c r="D68" s="287">
        <v>3</v>
      </c>
      <c r="E68" s="287">
        <v>5</v>
      </c>
      <c r="F68" s="214" t="s">
        <v>2006</v>
      </c>
      <c r="G68" s="287">
        <v>240</v>
      </c>
      <c r="H68" s="288">
        <v>4</v>
      </c>
      <c r="I68" s="94"/>
      <c r="J68" s="94"/>
      <c r="K68" s="94"/>
      <c r="L68" s="94"/>
      <c r="M68" s="94"/>
      <c r="N68" s="303" t="s">
        <v>938</v>
      </c>
      <c r="O68" s="297" t="s">
        <v>5274</v>
      </c>
      <c r="P68" s="214" t="s">
        <v>12476</v>
      </c>
      <c r="Q68" s="262"/>
      <c r="R68" s="308"/>
    </row>
    <row r="69" spans="1:18" ht="22.5" customHeight="1">
      <c r="A69" s="99" t="s">
        <v>35</v>
      </c>
      <c r="B69" s="287" t="s">
        <v>85</v>
      </c>
      <c r="C69" s="256" t="s">
        <v>2069</v>
      </c>
      <c r="D69" s="287">
        <v>7</v>
      </c>
      <c r="E69" s="287">
        <v>7</v>
      </c>
      <c r="F69" s="214" t="s">
        <v>5464</v>
      </c>
      <c r="G69" s="287">
        <v>240</v>
      </c>
      <c r="H69" s="287">
        <v>5</v>
      </c>
      <c r="I69" s="94"/>
      <c r="J69" s="94"/>
      <c r="K69" s="94"/>
      <c r="L69" s="94"/>
      <c r="M69" s="94"/>
      <c r="N69" s="303" t="s">
        <v>5275</v>
      </c>
      <c r="O69" s="297" t="s">
        <v>5276</v>
      </c>
      <c r="P69" s="262"/>
      <c r="Q69" s="262"/>
      <c r="R69" s="307" t="s">
        <v>5277</v>
      </c>
    </row>
    <row r="70" spans="1:18" ht="22.5" customHeight="1">
      <c r="A70" s="99" t="s">
        <v>1884</v>
      </c>
      <c r="B70" s="287" t="s">
        <v>5453</v>
      </c>
      <c r="C70" s="256" t="s">
        <v>5465</v>
      </c>
      <c r="D70" s="287">
        <v>2</v>
      </c>
      <c r="E70" s="287">
        <v>4</v>
      </c>
      <c r="F70" s="251" t="s">
        <v>2070</v>
      </c>
      <c r="G70" s="287">
        <v>240</v>
      </c>
      <c r="H70" s="287">
        <v>2</v>
      </c>
      <c r="I70" s="94"/>
      <c r="J70" s="94"/>
      <c r="K70" s="94"/>
      <c r="L70" s="94"/>
      <c r="M70" s="94"/>
      <c r="N70" s="303" t="s">
        <v>5278</v>
      </c>
      <c r="O70" s="297" t="s">
        <v>5279</v>
      </c>
      <c r="P70" s="238" t="s">
        <v>13095</v>
      </c>
      <c r="Q70" s="262"/>
      <c r="R70" s="262"/>
    </row>
    <row r="71" spans="1:18" ht="22.5" customHeight="1">
      <c r="A71" s="99" t="s">
        <v>5466</v>
      </c>
      <c r="B71" s="287" t="s">
        <v>85</v>
      </c>
      <c r="C71" s="256" t="s">
        <v>5467</v>
      </c>
      <c r="D71" s="287">
        <v>2</v>
      </c>
      <c r="E71" s="287">
        <v>4</v>
      </c>
      <c r="F71" s="214" t="s">
        <v>5468</v>
      </c>
      <c r="G71" s="287">
        <v>230</v>
      </c>
      <c r="H71" s="288">
        <v>5</v>
      </c>
      <c r="I71" s="94"/>
      <c r="J71" s="94"/>
      <c r="K71" s="94"/>
      <c r="L71" s="94"/>
      <c r="M71" s="94"/>
      <c r="N71" s="303" t="s">
        <v>5341</v>
      </c>
      <c r="O71" s="297" t="s">
        <v>5342</v>
      </c>
      <c r="P71" s="262"/>
      <c r="Q71" s="262"/>
      <c r="R71" s="308"/>
    </row>
    <row r="72" spans="1:18" ht="22.5" customHeight="1">
      <c r="A72" s="99" t="s">
        <v>5469</v>
      </c>
      <c r="B72" s="287" t="s">
        <v>5453</v>
      </c>
      <c r="C72" s="256" t="s">
        <v>5470</v>
      </c>
      <c r="D72" s="287">
        <v>7</v>
      </c>
      <c r="E72" s="287">
        <v>7</v>
      </c>
      <c r="F72" s="252" t="s">
        <v>12896</v>
      </c>
      <c r="G72" s="287">
        <v>230</v>
      </c>
      <c r="H72" s="287">
        <v>3</v>
      </c>
      <c r="I72" s="94"/>
      <c r="J72" s="94"/>
      <c r="K72" s="94"/>
      <c r="L72" s="94"/>
      <c r="M72" s="94"/>
      <c r="N72" s="309" t="s">
        <v>5343</v>
      </c>
      <c r="O72" s="297" t="s">
        <v>5344</v>
      </c>
      <c r="P72" s="311"/>
      <c r="Q72" s="262"/>
      <c r="R72" s="262"/>
    </row>
    <row r="73" spans="1:18" ht="22.5" customHeight="1">
      <c r="A73" s="99" t="s">
        <v>6222</v>
      </c>
      <c r="B73" s="287" t="s">
        <v>6223</v>
      </c>
      <c r="C73" s="256" t="s">
        <v>6810</v>
      </c>
      <c r="D73" s="287">
        <v>6</v>
      </c>
      <c r="E73" s="287">
        <v>6</v>
      </c>
      <c r="F73" s="252" t="s">
        <v>6236</v>
      </c>
      <c r="G73" s="287">
        <v>230</v>
      </c>
      <c r="H73" s="287">
        <v>3</v>
      </c>
      <c r="I73" s="94"/>
      <c r="J73" s="94"/>
      <c r="K73" s="94"/>
      <c r="L73" s="94"/>
      <c r="M73" s="94"/>
      <c r="N73" s="303" t="s">
        <v>6237</v>
      </c>
      <c r="O73" s="297" t="s">
        <v>6238</v>
      </c>
      <c r="P73" s="251" t="s">
        <v>2070</v>
      </c>
      <c r="Q73" s="262"/>
      <c r="R73" s="262"/>
    </row>
    <row r="74" spans="1:18" ht="22.5" customHeight="1">
      <c r="A74" s="99" t="s">
        <v>11775</v>
      </c>
      <c r="B74" s="287" t="s">
        <v>11777</v>
      </c>
      <c r="C74" s="256" t="s">
        <v>11814</v>
      </c>
      <c r="D74" s="287">
        <v>1</v>
      </c>
      <c r="E74" s="287">
        <v>3</v>
      </c>
      <c r="F74" s="251" t="s">
        <v>12897</v>
      </c>
      <c r="G74" s="287">
        <v>230</v>
      </c>
      <c r="H74" s="287">
        <v>2</v>
      </c>
      <c r="I74" s="94"/>
      <c r="J74" s="94"/>
      <c r="K74" s="94"/>
      <c r="L74" s="94"/>
      <c r="M74" s="94"/>
      <c r="N74" s="303" t="s">
        <v>11815</v>
      </c>
      <c r="O74" s="297" t="s">
        <v>11816</v>
      </c>
      <c r="P74" s="251" t="s">
        <v>12898</v>
      </c>
      <c r="Q74" s="262"/>
      <c r="R74" s="262"/>
    </row>
    <row r="75" spans="1:18" ht="22.5" customHeight="1">
      <c r="A75" s="99" t="s">
        <v>32</v>
      </c>
      <c r="B75" s="287" t="s">
        <v>5442</v>
      </c>
      <c r="C75" s="256" t="s">
        <v>5471</v>
      </c>
      <c r="D75" s="287">
        <v>6</v>
      </c>
      <c r="E75" s="287">
        <v>6</v>
      </c>
      <c r="F75" s="214" t="s">
        <v>5472</v>
      </c>
      <c r="G75" s="287">
        <v>220</v>
      </c>
      <c r="H75" s="287">
        <v>5</v>
      </c>
      <c r="I75" s="94"/>
      <c r="J75" s="94"/>
      <c r="K75" s="94"/>
      <c r="L75" s="94"/>
      <c r="M75" s="94"/>
      <c r="N75" s="303" t="s">
        <v>5345</v>
      </c>
      <c r="O75" s="297" t="s">
        <v>5346</v>
      </c>
      <c r="P75" s="214" t="s">
        <v>5347</v>
      </c>
      <c r="Q75" s="262"/>
      <c r="R75" s="308"/>
    </row>
    <row r="76" spans="1:18" ht="22.5" customHeight="1">
      <c r="A76" s="99"/>
      <c r="B76" s="287" t="s">
        <v>85</v>
      </c>
      <c r="C76" s="256" t="s">
        <v>2071</v>
      </c>
      <c r="D76" s="287">
        <v>2</v>
      </c>
      <c r="E76" s="287">
        <v>4</v>
      </c>
      <c r="F76" s="214" t="s">
        <v>2072</v>
      </c>
      <c r="G76" s="287">
        <v>220</v>
      </c>
      <c r="H76" s="288">
        <v>3</v>
      </c>
      <c r="I76" s="94"/>
      <c r="J76" s="94"/>
      <c r="K76" s="94"/>
      <c r="L76" s="94"/>
      <c r="M76" s="94"/>
      <c r="N76" s="303" t="s">
        <v>5348</v>
      </c>
      <c r="O76" s="297" t="s">
        <v>5349</v>
      </c>
      <c r="P76" s="262"/>
      <c r="Q76" s="262"/>
      <c r="R76" s="308"/>
    </row>
    <row r="77" spans="1:18" ht="22.5" customHeight="1">
      <c r="A77" s="99">
        <v>2</v>
      </c>
      <c r="B77" s="287" t="s">
        <v>85</v>
      </c>
      <c r="C77" s="256" t="s">
        <v>2073</v>
      </c>
      <c r="D77" s="287">
        <v>2</v>
      </c>
      <c r="E77" s="287">
        <v>4</v>
      </c>
      <c r="F77" s="214" t="s">
        <v>2056</v>
      </c>
      <c r="G77" s="287">
        <v>220</v>
      </c>
      <c r="H77" s="287">
        <v>6</v>
      </c>
      <c r="I77" s="94"/>
      <c r="J77" s="94"/>
      <c r="K77" s="94"/>
      <c r="L77" s="94"/>
      <c r="M77" s="94"/>
      <c r="N77" s="303" t="s">
        <v>5350</v>
      </c>
      <c r="O77" s="297" t="s">
        <v>3596</v>
      </c>
      <c r="P77" s="214" t="s">
        <v>13096</v>
      </c>
      <c r="Q77" s="262"/>
      <c r="R77" s="308"/>
    </row>
    <row r="78" spans="1:18" ht="22.5" customHeight="1">
      <c r="A78" s="99" t="s">
        <v>1884</v>
      </c>
      <c r="B78" s="287" t="s">
        <v>5453</v>
      </c>
      <c r="C78" s="256" t="s">
        <v>5473</v>
      </c>
      <c r="D78" s="287">
        <v>6</v>
      </c>
      <c r="E78" s="287">
        <v>6</v>
      </c>
      <c r="F78" s="251" t="s">
        <v>12474</v>
      </c>
      <c r="G78" s="287">
        <v>220</v>
      </c>
      <c r="H78" s="287">
        <v>3</v>
      </c>
      <c r="I78" s="94"/>
      <c r="J78" s="94"/>
      <c r="K78" s="94"/>
      <c r="L78" s="94"/>
      <c r="M78" s="94"/>
      <c r="N78" s="309" t="s">
        <v>5352</v>
      </c>
      <c r="O78" s="297" t="s">
        <v>518</v>
      </c>
      <c r="P78" s="298"/>
      <c r="Q78" s="262"/>
      <c r="R78" s="262"/>
    </row>
    <row r="79" spans="1:18" ht="22.5" customHeight="1">
      <c r="A79" s="99"/>
      <c r="B79" s="287" t="s">
        <v>85</v>
      </c>
      <c r="C79" s="256" t="s">
        <v>2074</v>
      </c>
      <c r="D79" s="287">
        <v>2</v>
      </c>
      <c r="E79" s="287">
        <v>4</v>
      </c>
      <c r="F79" s="214" t="s">
        <v>2075</v>
      </c>
      <c r="G79" s="287">
        <v>210</v>
      </c>
      <c r="H79" s="288">
        <v>3</v>
      </c>
      <c r="I79" s="94"/>
      <c r="J79" s="94"/>
      <c r="K79" s="94"/>
      <c r="L79" s="94"/>
      <c r="M79" s="94"/>
      <c r="N79" s="303" t="s">
        <v>5348</v>
      </c>
      <c r="O79" s="297" t="s">
        <v>5353</v>
      </c>
      <c r="P79" s="262"/>
      <c r="Q79" s="262"/>
      <c r="R79" s="308"/>
    </row>
    <row r="80" spans="1:18" ht="22.5" customHeight="1">
      <c r="A80" s="99">
        <v>1</v>
      </c>
      <c r="B80" s="287" t="s">
        <v>85</v>
      </c>
      <c r="C80" s="256" t="s">
        <v>2076</v>
      </c>
      <c r="D80" s="287">
        <v>2</v>
      </c>
      <c r="E80" s="287">
        <v>4</v>
      </c>
      <c r="F80" s="214" t="s">
        <v>2017</v>
      </c>
      <c r="G80" s="287">
        <v>205</v>
      </c>
      <c r="H80" s="287">
        <v>2</v>
      </c>
      <c r="I80" s="94"/>
      <c r="J80" s="94"/>
      <c r="K80" s="94"/>
      <c r="L80" s="94"/>
      <c r="M80" s="94"/>
      <c r="N80" s="303" t="s">
        <v>11942</v>
      </c>
      <c r="O80" s="297" t="s">
        <v>5354</v>
      </c>
      <c r="P80" s="262"/>
      <c r="Q80" s="262"/>
      <c r="R80" s="308"/>
    </row>
    <row r="81" spans="1:18" ht="22.5" customHeight="1">
      <c r="A81" s="99" t="s">
        <v>35</v>
      </c>
      <c r="B81" s="287" t="s">
        <v>103</v>
      </c>
      <c r="C81" s="256" t="s">
        <v>2077</v>
      </c>
      <c r="D81" s="287">
        <v>6</v>
      </c>
      <c r="E81" s="287">
        <v>6</v>
      </c>
      <c r="F81" s="214" t="s">
        <v>5474</v>
      </c>
      <c r="G81" s="287">
        <v>200</v>
      </c>
      <c r="H81" s="288">
        <v>5</v>
      </c>
      <c r="I81" s="94"/>
      <c r="J81" s="94"/>
      <c r="K81" s="94"/>
      <c r="L81" s="94"/>
      <c r="M81" s="94"/>
      <c r="N81" s="303" t="s">
        <v>5355</v>
      </c>
      <c r="O81" s="297" t="s">
        <v>5276</v>
      </c>
      <c r="P81" s="262"/>
      <c r="Q81" s="262"/>
      <c r="R81" s="308"/>
    </row>
    <row r="82" spans="1:18" ht="22.5" customHeight="1">
      <c r="A82" s="99" t="s">
        <v>5475</v>
      </c>
      <c r="B82" s="287" t="s">
        <v>5476</v>
      </c>
      <c r="C82" s="256" t="s">
        <v>5477</v>
      </c>
      <c r="D82" s="287">
        <v>1</v>
      </c>
      <c r="E82" s="287">
        <v>3</v>
      </c>
      <c r="F82" s="251" t="s">
        <v>2078</v>
      </c>
      <c r="G82" s="287">
        <v>200</v>
      </c>
      <c r="H82" s="287">
        <v>2</v>
      </c>
      <c r="I82" s="94"/>
      <c r="J82" s="94"/>
      <c r="K82" s="94"/>
      <c r="L82" s="94"/>
      <c r="M82" s="94"/>
      <c r="N82" s="303" t="s">
        <v>5356</v>
      </c>
      <c r="O82" s="297" t="s">
        <v>515</v>
      </c>
      <c r="P82" s="298"/>
      <c r="Q82" s="262"/>
      <c r="R82" s="262"/>
    </row>
    <row r="83" spans="1:18" ht="22.5" customHeight="1">
      <c r="A83" s="166" t="s">
        <v>11705</v>
      </c>
      <c r="B83" s="287" t="s">
        <v>103</v>
      </c>
      <c r="C83" s="256" t="s">
        <v>12899</v>
      </c>
      <c r="D83" s="287">
        <v>4</v>
      </c>
      <c r="E83" s="287">
        <v>4</v>
      </c>
      <c r="F83" s="214" t="s">
        <v>11733</v>
      </c>
      <c r="G83" s="287">
        <v>200</v>
      </c>
      <c r="H83" s="287">
        <v>5</v>
      </c>
      <c r="I83" s="94"/>
      <c r="J83" s="94"/>
      <c r="K83" s="94"/>
      <c r="L83" s="94"/>
      <c r="M83" s="94"/>
      <c r="N83" s="303" t="s">
        <v>4087</v>
      </c>
      <c r="O83" s="297" t="s">
        <v>3552</v>
      </c>
      <c r="P83" s="298"/>
      <c r="Q83" s="262"/>
      <c r="R83" s="262"/>
    </row>
    <row r="84" spans="1:18" ht="22.5" customHeight="1">
      <c r="A84" s="99">
        <v>1</v>
      </c>
      <c r="B84" s="287" t="s">
        <v>103</v>
      </c>
      <c r="C84" s="256" t="s">
        <v>5478</v>
      </c>
      <c r="D84" s="287">
        <v>6</v>
      </c>
      <c r="E84" s="287">
        <v>6</v>
      </c>
      <c r="F84" s="214" t="s">
        <v>5479</v>
      </c>
      <c r="G84" s="287">
        <v>190</v>
      </c>
      <c r="H84" s="287">
        <v>1</v>
      </c>
      <c r="I84" s="94"/>
      <c r="J84" s="94"/>
      <c r="K84" s="94"/>
      <c r="L84" s="94"/>
      <c r="M84" s="94"/>
      <c r="N84" s="303" t="s">
        <v>5357</v>
      </c>
      <c r="O84" s="297" t="s">
        <v>5358</v>
      </c>
      <c r="P84" s="262"/>
      <c r="Q84" s="262"/>
      <c r="R84" s="308"/>
    </row>
    <row r="85" spans="1:18" ht="22.5" customHeight="1">
      <c r="A85" s="99" t="s">
        <v>5480</v>
      </c>
      <c r="B85" s="287" t="s">
        <v>5476</v>
      </c>
      <c r="C85" s="256" t="s">
        <v>5481</v>
      </c>
      <c r="D85" s="287">
        <v>5</v>
      </c>
      <c r="E85" s="287">
        <v>5</v>
      </c>
      <c r="F85" s="251" t="s">
        <v>12475</v>
      </c>
      <c r="G85" s="287">
        <v>180</v>
      </c>
      <c r="H85" s="287">
        <v>4</v>
      </c>
      <c r="I85" s="94"/>
      <c r="J85" s="94"/>
      <c r="K85" s="94"/>
      <c r="L85" s="94"/>
      <c r="M85" s="94"/>
      <c r="N85" s="309" t="s">
        <v>5359</v>
      </c>
      <c r="O85" s="297" t="s">
        <v>5360</v>
      </c>
      <c r="P85" s="298"/>
      <c r="Q85" s="262"/>
      <c r="R85" s="262"/>
    </row>
    <row r="86" spans="1:18" ht="22.5" customHeight="1">
      <c r="A86" s="99" t="s">
        <v>5482</v>
      </c>
      <c r="B86" s="287" t="s">
        <v>5476</v>
      </c>
      <c r="C86" s="256" t="s">
        <v>5483</v>
      </c>
      <c r="D86" s="287">
        <v>6</v>
      </c>
      <c r="E86" s="287">
        <v>6</v>
      </c>
      <c r="F86" s="214" t="s">
        <v>5484</v>
      </c>
      <c r="G86" s="287">
        <v>180</v>
      </c>
      <c r="H86" s="287">
        <v>2</v>
      </c>
      <c r="I86" s="90"/>
      <c r="J86" s="90"/>
      <c r="K86" s="90"/>
      <c r="L86" s="90"/>
      <c r="M86" s="90"/>
      <c r="N86" s="303" t="s">
        <v>5361</v>
      </c>
      <c r="O86" s="297" t="s">
        <v>5362</v>
      </c>
      <c r="P86" s="214" t="s">
        <v>13068</v>
      </c>
      <c r="Q86" s="262"/>
      <c r="R86" s="262"/>
    </row>
    <row r="87" spans="1:18" ht="22.5" customHeight="1">
      <c r="A87" s="99" t="s">
        <v>1884</v>
      </c>
      <c r="B87" s="287" t="s">
        <v>5485</v>
      </c>
      <c r="C87" s="256" t="s">
        <v>5486</v>
      </c>
      <c r="D87" s="287">
        <v>5</v>
      </c>
      <c r="E87" s="287">
        <v>5</v>
      </c>
      <c r="F87" s="214" t="s">
        <v>5487</v>
      </c>
      <c r="G87" s="287">
        <v>170</v>
      </c>
      <c r="H87" s="287">
        <v>2</v>
      </c>
      <c r="I87" s="94"/>
      <c r="J87" s="94"/>
      <c r="K87" s="94"/>
      <c r="L87" s="94"/>
      <c r="M87" s="94"/>
      <c r="N87" s="303" t="s">
        <v>588</v>
      </c>
      <c r="O87" s="297" t="s">
        <v>5363</v>
      </c>
      <c r="P87" s="298"/>
      <c r="Q87" s="262"/>
      <c r="R87" s="262"/>
    </row>
    <row r="88" spans="1:18" ht="22.5" customHeight="1">
      <c r="A88" s="99"/>
      <c r="B88" s="287" t="s">
        <v>103</v>
      </c>
      <c r="C88" s="256" t="s">
        <v>2079</v>
      </c>
      <c r="D88" s="287">
        <v>1</v>
      </c>
      <c r="E88" s="287">
        <v>3</v>
      </c>
      <c r="F88" s="214" t="s">
        <v>2067</v>
      </c>
      <c r="G88" s="287">
        <v>160</v>
      </c>
      <c r="H88" s="288">
        <v>3</v>
      </c>
      <c r="I88" s="94"/>
      <c r="J88" s="94"/>
      <c r="K88" s="94"/>
      <c r="L88" s="94"/>
      <c r="M88" s="94"/>
      <c r="N88" s="303" t="s">
        <v>5348</v>
      </c>
      <c r="O88" s="297" t="s">
        <v>5349</v>
      </c>
      <c r="P88" s="214" t="s">
        <v>13097</v>
      </c>
      <c r="Q88" s="262"/>
      <c r="R88" s="307" t="s">
        <v>5364</v>
      </c>
    </row>
    <row r="89" spans="1:18" ht="22.5" customHeight="1">
      <c r="A89" s="99" t="s">
        <v>151</v>
      </c>
      <c r="B89" s="287" t="s">
        <v>103</v>
      </c>
      <c r="C89" s="256" t="s">
        <v>2080</v>
      </c>
      <c r="D89" s="287">
        <v>6</v>
      </c>
      <c r="E89" s="287">
        <v>6</v>
      </c>
      <c r="F89" s="214" t="s">
        <v>5488</v>
      </c>
      <c r="G89" s="287">
        <v>160</v>
      </c>
      <c r="H89" s="287">
        <v>5</v>
      </c>
      <c r="I89" s="94"/>
      <c r="J89" s="94"/>
      <c r="K89" s="94"/>
      <c r="L89" s="94"/>
      <c r="M89" s="94"/>
      <c r="N89" s="303" t="s">
        <v>5365</v>
      </c>
      <c r="O89" s="297" t="s">
        <v>5366</v>
      </c>
      <c r="P89" s="262"/>
      <c r="Q89" s="262"/>
      <c r="R89" s="308"/>
    </row>
    <row r="90" spans="1:18" ht="22.5" customHeight="1">
      <c r="A90" s="99"/>
      <c r="B90" s="287" t="s">
        <v>103</v>
      </c>
      <c r="C90" s="256" t="s">
        <v>2081</v>
      </c>
      <c r="D90" s="287">
        <v>1</v>
      </c>
      <c r="E90" s="287">
        <v>3</v>
      </c>
      <c r="F90" s="214" t="s">
        <v>2082</v>
      </c>
      <c r="G90" s="287">
        <v>150</v>
      </c>
      <c r="H90" s="288">
        <v>2</v>
      </c>
      <c r="I90" s="94"/>
      <c r="J90" s="94"/>
      <c r="K90" s="94"/>
      <c r="L90" s="94"/>
      <c r="M90" s="94"/>
      <c r="N90" s="303" t="s">
        <v>5367</v>
      </c>
      <c r="O90" s="297" t="s">
        <v>5368</v>
      </c>
      <c r="P90" s="262"/>
      <c r="Q90" s="262"/>
      <c r="R90" s="308"/>
    </row>
    <row r="91" spans="1:18" ht="22.5" customHeight="1">
      <c r="A91" s="99" t="s">
        <v>698</v>
      </c>
      <c r="B91" s="287" t="s">
        <v>103</v>
      </c>
      <c r="C91" s="256" t="s">
        <v>2083</v>
      </c>
      <c r="D91" s="287">
        <v>5</v>
      </c>
      <c r="E91" s="287">
        <v>5</v>
      </c>
      <c r="F91" s="214" t="s">
        <v>5489</v>
      </c>
      <c r="G91" s="287">
        <v>140</v>
      </c>
      <c r="H91" s="287">
        <v>5</v>
      </c>
      <c r="I91" s="94"/>
      <c r="J91" s="94"/>
      <c r="K91" s="94"/>
      <c r="L91" s="94"/>
      <c r="M91" s="94"/>
      <c r="N91" s="303" t="s">
        <v>5365</v>
      </c>
      <c r="O91" s="297" t="s">
        <v>5369</v>
      </c>
      <c r="P91" s="262"/>
      <c r="Q91" s="262"/>
      <c r="R91" s="310" t="s">
        <v>5370</v>
      </c>
    </row>
    <row r="92" spans="1:18" ht="22.5" customHeight="1">
      <c r="A92" s="99" t="s">
        <v>49</v>
      </c>
      <c r="B92" s="287" t="s">
        <v>103</v>
      </c>
      <c r="C92" s="256" t="s">
        <v>2084</v>
      </c>
      <c r="D92" s="287">
        <v>5</v>
      </c>
      <c r="E92" s="287">
        <v>5</v>
      </c>
      <c r="F92" s="214" t="s">
        <v>5490</v>
      </c>
      <c r="G92" s="287">
        <v>140</v>
      </c>
      <c r="H92" s="288">
        <v>5</v>
      </c>
      <c r="I92" s="94"/>
      <c r="J92" s="94"/>
      <c r="K92" s="94"/>
      <c r="L92" s="94"/>
      <c r="M92" s="94"/>
      <c r="N92" s="303" t="s">
        <v>5371</v>
      </c>
      <c r="O92" s="297" t="s">
        <v>5372</v>
      </c>
      <c r="P92" s="251" t="s">
        <v>785</v>
      </c>
      <c r="Q92" s="262"/>
      <c r="R92" s="262"/>
    </row>
    <row r="93" spans="1:18" ht="22.5" customHeight="1">
      <c r="A93" s="99" t="s">
        <v>32</v>
      </c>
      <c r="B93" s="287" t="s">
        <v>103</v>
      </c>
      <c r="C93" s="256" t="s">
        <v>5491</v>
      </c>
      <c r="D93" s="287">
        <v>4</v>
      </c>
      <c r="E93" s="287">
        <v>4</v>
      </c>
      <c r="F93" s="214" t="s">
        <v>5492</v>
      </c>
      <c r="G93" s="287">
        <v>140</v>
      </c>
      <c r="H93" s="287">
        <v>5</v>
      </c>
      <c r="I93" s="94"/>
      <c r="J93" s="94"/>
      <c r="K93" s="94"/>
      <c r="L93" s="94"/>
      <c r="M93" s="94"/>
      <c r="N93" s="303" t="s">
        <v>5373</v>
      </c>
      <c r="O93" s="297" t="s">
        <v>5346</v>
      </c>
      <c r="P93" s="214" t="s">
        <v>5374</v>
      </c>
      <c r="Q93" s="262"/>
      <c r="R93" s="262"/>
    </row>
    <row r="94" spans="1:18" ht="22.5" customHeight="1">
      <c r="A94" s="99">
        <v>2</v>
      </c>
      <c r="B94" s="287" t="s">
        <v>103</v>
      </c>
      <c r="C94" s="256" t="s">
        <v>2085</v>
      </c>
      <c r="D94" s="287">
        <v>5</v>
      </c>
      <c r="E94" s="287">
        <v>5</v>
      </c>
      <c r="F94" s="214" t="s">
        <v>5493</v>
      </c>
      <c r="G94" s="287">
        <v>135</v>
      </c>
      <c r="H94" s="288">
        <v>4</v>
      </c>
      <c r="I94" s="94"/>
      <c r="J94" s="94"/>
      <c r="K94" s="94"/>
      <c r="L94" s="94"/>
      <c r="M94" s="94"/>
      <c r="N94" s="303" t="s">
        <v>5371</v>
      </c>
      <c r="O94" s="297" t="s">
        <v>5375</v>
      </c>
      <c r="P94" s="298" t="s">
        <v>5376</v>
      </c>
      <c r="Q94" s="262"/>
      <c r="R94" s="262"/>
    </row>
    <row r="95" spans="1:18" ht="22.5" customHeight="1">
      <c r="A95" s="99" t="s">
        <v>49</v>
      </c>
      <c r="B95" s="287" t="s">
        <v>103</v>
      </c>
      <c r="C95" s="256" t="s">
        <v>2086</v>
      </c>
      <c r="D95" s="287">
        <v>5</v>
      </c>
      <c r="E95" s="287">
        <v>5</v>
      </c>
      <c r="F95" s="214" t="s">
        <v>5494</v>
      </c>
      <c r="G95" s="287">
        <v>135</v>
      </c>
      <c r="H95" s="287">
        <v>5</v>
      </c>
      <c r="I95" s="94"/>
      <c r="J95" s="94"/>
      <c r="K95" s="94"/>
      <c r="L95" s="94"/>
      <c r="M95" s="94"/>
      <c r="N95" s="303" t="s">
        <v>5371</v>
      </c>
      <c r="O95" s="297" t="s">
        <v>5377</v>
      </c>
      <c r="P95" s="214" t="s">
        <v>1723</v>
      </c>
      <c r="Q95" s="262"/>
      <c r="R95" s="262"/>
    </row>
    <row r="96" spans="1:18" ht="22.5" customHeight="1">
      <c r="A96" s="99" t="s">
        <v>698</v>
      </c>
      <c r="B96" s="287" t="s">
        <v>103</v>
      </c>
      <c r="C96" s="256" t="s">
        <v>2087</v>
      </c>
      <c r="D96" s="287">
        <v>5</v>
      </c>
      <c r="E96" s="287">
        <v>5</v>
      </c>
      <c r="F96" s="214" t="s">
        <v>5495</v>
      </c>
      <c r="G96" s="287">
        <v>135</v>
      </c>
      <c r="H96" s="288">
        <v>5</v>
      </c>
      <c r="I96" s="94"/>
      <c r="J96" s="94"/>
      <c r="K96" s="94"/>
      <c r="L96" s="94"/>
      <c r="M96" s="94"/>
      <c r="N96" s="303" t="s">
        <v>5365</v>
      </c>
      <c r="O96" s="297" t="s">
        <v>5378</v>
      </c>
      <c r="P96" s="262"/>
      <c r="Q96" s="262"/>
      <c r="R96" s="262"/>
    </row>
    <row r="97" spans="1:18" ht="22.5" customHeight="1">
      <c r="A97" s="99"/>
      <c r="B97" s="287" t="s">
        <v>103</v>
      </c>
      <c r="C97" s="256" t="s">
        <v>2088</v>
      </c>
      <c r="D97" s="287">
        <v>1</v>
      </c>
      <c r="E97" s="287">
        <v>3</v>
      </c>
      <c r="F97" s="214" t="s">
        <v>2089</v>
      </c>
      <c r="G97" s="287">
        <v>130</v>
      </c>
      <c r="H97" s="287">
        <v>2</v>
      </c>
      <c r="I97" s="94"/>
      <c r="J97" s="94"/>
      <c r="K97" s="94"/>
      <c r="L97" s="94"/>
      <c r="M97" s="94"/>
      <c r="N97" s="303" t="s">
        <v>5379</v>
      </c>
      <c r="O97" s="297" t="s">
        <v>5380</v>
      </c>
      <c r="P97" s="262"/>
      <c r="Q97" s="262"/>
      <c r="R97" s="262"/>
    </row>
    <row r="98" spans="1:18" ht="22.5" customHeight="1">
      <c r="A98" s="99" t="s">
        <v>5496</v>
      </c>
      <c r="B98" s="287" t="s">
        <v>5497</v>
      </c>
      <c r="C98" s="256" t="s">
        <v>6255</v>
      </c>
      <c r="D98" s="287">
        <v>4</v>
      </c>
      <c r="E98" s="287">
        <v>4</v>
      </c>
      <c r="F98" s="214" t="s">
        <v>6256</v>
      </c>
      <c r="G98" s="287">
        <v>120</v>
      </c>
      <c r="H98" s="287">
        <v>1</v>
      </c>
      <c r="I98" s="90"/>
      <c r="J98" s="90"/>
      <c r="K98" s="90"/>
      <c r="L98" s="90"/>
      <c r="M98" s="90"/>
      <c r="N98" s="303" t="s">
        <v>5357</v>
      </c>
      <c r="O98" s="297" t="s">
        <v>5362</v>
      </c>
      <c r="P98" s="214" t="s">
        <v>13068</v>
      </c>
      <c r="Q98" s="262"/>
      <c r="R98" s="262"/>
    </row>
    <row r="99" spans="1:18" ht="22.5" customHeight="1">
      <c r="A99" s="99" t="s">
        <v>49</v>
      </c>
      <c r="B99" s="287" t="s">
        <v>103</v>
      </c>
      <c r="C99" s="256" t="s">
        <v>2090</v>
      </c>
      <c r="D99" s="287">
        <v>4</v>
      </c>
      <c r="E99" s="287">
        <v>4</v>
      </c>
      <c r="F99" s="214" t="s">
        <v>5498</v>
      </c>
      <c r="G99" s="287">
        <v>110</v>
      </c>
      <c r="H99" s="288">
        <v>5</v>
      </c>
      <c r="I99" s="94"/>
      <c r="J99" s="94"/>
      <c r="K99" s="94"/>
      <c r="L99" s="94"/>
      <c r="M99" s="94"/>
      <c r="N99" s="303" t="s">
        <v>5365</v>
      </c>
      <c r="O99" s="297" t="s">
        <v>5372</v>
      </c>
      <c r="P99" s="251" t="s">
        <v>785</v>
      </c>
      <c r="Q99" s="262"/>
      <c r="R99" s="262"/>
    </row>
    <row r="100" spans="1:18" ht="22.5" customHeight="1">
      <c r="A100" s="99" t="s">
        <v>35</v>
      </c>
      <c r="B100" s="287" t="s">
        <v>103</v>
      </c>
      <c r="C100" s="256" t="s">
        <v>2091</v>
      </c>
      <c r="D100" s="287">
        <v>3</v>
      </c>
      <c r="E100" s="287">
        <v>3</v>
      </c>
      <c r="F100" s="214" t="s">
        <v>2092</v>
      </c>
      <c r="G100" s="287">
        <v>110</v>
      </c>
      <c r="H100" s="287">
        <v>4</v>
      </c>
      <c r="I100" s="94"/>
      <c r="J100" s="94"/>
      <c r="K100" s="94"/>
      <c r="L100" s="94"/>
      <c r="M100" s="94"/>
      <c r="N100" s="303" t="s">
        <v>5355</v>
      </c>
      <c r="O100" s="297" t="s">
        <v>5381</v>
      </c>
      <c r="P100" s="262"/>
      <c r="Q100" s="262"/>
      <c r="R100" s="262"/>
    </row>
    <row r="101" spans="1:18" ht="22.5" customHeight="1">
      <c r="A101" s="99">
        <v>1</v>
      </c>
      <c r="B101" s="287" t="s">
        <v>103</v>
      </c>
      <c r="C101" s="256" t="s">
        <v>2093</v>
      </c>
      <c r="D101" s="287">
        <v>4</v>
      </c>
      <c r="E101" s="287">
        <v>4</v>
      </c>
      <c r="F101" s="214" t="s">
        <v>5499</v>
      </c>
      <c r="G101" s="287">
        <v>105</v>
      </c>
      <c r="H101" s="288">
        <v>4</v>
      </c>
      <c r="I101" s="94"/>
      <c r="J101" s="94"/>
      <c r="K101" s="94"/>
      <c r="L101" s="94"/>
      <c r="M101" s="94"/>
      <c r="N101" s="303" t="s">
        <v>5357</v>
      </c>
      <c r="O101" s="297" t="s">
        <v>5382</v>
      </c>
      <c r="P101" s="214" t="s">
        <v>1580</v>
      </c>
      <c r="Q101" s="262"/>
      <c r="R101" s="262"/>
    </row>
    <row r="102" spans="1:18" ht="22.5" customHeight="1">
      <c r="A102" s="99">
        <v>1</v>
      </c>
      <c r="B102" s="287" t="s">
        <v>103</v>
      </c>
      <c r="C102" s="256" t="s">
        <v>2094</v>
      </c>
      <c r="D102" s="287">
        <v>4</v>
      </c>
      <c r="E102" s="287">
        <v>4</v>
      </c>
      <c r="F102" s="214" t="s">
        <v>5500</v>
      </c>
      <c r="G102" s="287">
        <v>100</v>
      </c>
      <c r="H102" s="287">
        <v>1</v>
      </c>
      <c r="I102" s="94"/>
      <c r="J102" s="94"/>
      <c r="K102" s="94"/>
      <c r="L102" s="94"/>
      <c r="M102" s="94"/>
      <c r="N102" s="303" t="s">
        <v>5383</v>
      </c>
      <c r="O102" s="297" t="s">
        <v>5384</v>
      </c>
      <c r="P102" s="262"/>
      <c r="Q102" s="262"/>
      <c r="R102" s="262"/>
    </row>
    <row r="103" spans="1:18" ht="22.5" customHeight="1">
      <c r="A103" s="99">
        <v>2</v>
      </c>
      <c r="B103" s="287" t="s">
        <v>103</v>
      </c>
      <c r="C103" s="256" t="s">
        <v>5501</v>
      </c>
      <c r="D103" s="287">
        <v>4</v>
      </c>
      <c r="E103" s="287">
        <v>4</v>
      </c>
      <c r="F103" s="214" t="s">
        <v>5502</v>
      </c>
      <c r="G103" s="287">
        <v>100</v>
      </c>
      <c r="H103" s="288">
        <v>4</v>
      </c>
      <c r="I103" s="94"/>
      <c r="J103" s="94"/>
      <c r="K103" s="94"/>
      <c r="L103" s="94"/>
      <c r="M103" s="94"/>
      <c r="N103" s="303" t="s">
        <v>5371</v>
      </c>
      <c r="O103" s="297" t="s">
        <v>3596</v>
      </c>
      <c r="P103" s="214" t="s">
        <v>1914</v>
      </c>
      <c r="Q103" s="262"/>
      <c r="R103" s="262"/>
    </row>
    <row r="104" spans="1:18" ht="22.5" customHeight="1">
      <c r="A104" s="99"/>
      <c r="B104" s="287" t="s">
        <v>103</v>
      </c>
      <c r="C104" s="256" t="s">
        <v>2095</v>
      </c>
      <c r="D104" s="287">
        <v>1</v>
      </c>
      <c r="E104" s="287">
        <v>2</v>
      </c>
      <c r="F104" s="214" t="s">
        <v>2096</v>
      </c>
      <c r="G104" s="287">
        <v>90</v>
      </c>
      <c r="H104" s="287">
        <v>2</v>
      </c>
      <c r="I104" s="94"/>
      <c r="J104" s="94"/>
      <c r="K104" s="94"/>
      <c r="L104" s="94"/>
      <c r="M104" s="94"/>
      <c r="N104" s="303" t="s">
        <v>5367</v>
      </c>
      <c r="O104" s="297" t="s">
        <v>5385</v>
      </c>
      <c r="P104" s="262"/>
      <c r="Q104" s="262"/>
      <c r="R104" s="262"/>
    </row>
    <row r="105" spans="1:18" ht="22.5" customHeight="1">
      <c r="A105" s="99" t="s">
        <v>34</v>
      </c>
      <c r="B105" s="287" t="s">
        <v>5503</v>
      </c>
      <c r="C105" s="256" t="s">
        <v>5504</v>
      </c>
      <c r="D105" s="287">
        <v>3</v>
      </c>
      <c r="E105" s="287">
        <v>3</v>
      </c>
      <c r="F105" s="214" t="s">
        <v>5505</v>
      </c>
      <c r="G105" s="287">
        <v>90</v>
      </c>
      <c r="H105" s="288">
        <v>4</v>
      </c>
      <c r="I105" s="94"/>
      <c r="J105" s="94"/>
      <c r="K105" s="94"/>
      <c r="L105" s="94"/>
      <c r="M105" s="94"/>
      <c r="N105" s="303" t="s">
        <v>5386</v>
      </c>
      <c r="O105" s="297" t="s">
        <v>5387</v>
      </c>
      <c r="P105" s="262"/>
      <c r="Q105" s="262"/>
      <c r="R105" s="262"/>
    </row>
    <row r="106" spans="1:18" ht="22.5" customHeight="1">
      <c r="A106" s="99" t="s">
        <v>151</v>
      </c>
      <c r="B106" s="287" t="s">
        <v>103</v>
      </c>
      <c r="C106" s="256" t="s">
        <v>2097</v>
      </c>
      <c r="D106" s="287">
        <v>3</v>
      </c>
      <c r="E106" s="287">
        <v>3</v>
      </c>
      <c r="F106" s="214" t="s">
        <v>2098</v>
      </c>
      <c r="G106" s="287">
        <v>80</v>
      </c>
      <c r="H106" s="287">
        <v>4</v>
      </c>
      <c r="I106" s="94"/>
      <c r="J106" s="94"/>
      <c r="K106" s="94"/>
      <c r="L106" s="94"/>
      <c r="M106" s="94"/>
      <c r="N106" s="303" t="s">
        <v>5365</v>
      </c>
      <c r="O106" s="297" t="s">
        <v>5366</v>
      </c>
      <c r="P106" s="262"/>
      <c r="Q106" s="262"/>
      <c r="R106" s="262"/>
    </row>
    <row r="107" spans="1:18" ht="22.5" customHeight="1">
      <c r="A107" s="99"/>
      <c r="B107" s="287" t="s">
        <v>103</v>
      </c>
      <c r="C107" s="256" t="s">
        <v>2099</v>
      </c>
      <c r="D107" s="287">
        <v>1</v>
      </c>
      <c r="E107" s="287">
        <v>2</v>
      </c>
      <c r="F107" s="214" t="s">
        <v>2100</v>
      </c>
      <c r="G107" s="287">
        <v>80</v>
      </c>
      <c r="H107" s="288">
        <v>2</v>
      </c>
      <c r="I107" s="94"/>
      <c r="J107" s="94"/>
      <c r="K107" s="94"/>
      <c r="L107" s="94"/>
      <c r="M107" s="94"/>
      <c r="N107" s="303" t="s">
        <v>5383</v>
      </c>
      <c r="O107" s="297" t="s">
        <v>5388</v>
      </c>
      <c r="P107" s="262"/>
      <c r="Q107" s="262"/>
      <c r="R107" s="262"/>
    </row>
    <row r="108" spans="1:18" ht="22.5" customHeight="1">
      <c r="A108" s="99" t="s">
        <v>5506</v>
      </c>
      <c r="B108" s="287" t="s">
        <v>5507</v>
      </c>
      <c r="C108" s="256" t="s">
        <v>5508</v>
      </c>
      <c r="D108" s="287">
        <v>2</v>
      </c>
      <c r="E108" s="287">
        <v>2</v>
      </c>
      <c r="F108" s="251" t="s">
        <v>5509</v>
      </c>
      <c r="G108" s="287">
        <v>80</v>
      </c>
      <c r="H108" s="287">
        <v>1</v>
      </c>
      <c r="I108" s="94"/>
      <c r="J108" s="94"/>
      <c r="K108" s="94"/>
      <c r="L108" s="94"/>
      <c r="M108" s="94"/>
      <c r="N108" s="303" t="s">
        <v>5389</v>
      </c>
      <c r="O108" s="297" t="s">
        <v>5390</v>
      </c>
      <c r="P108" s="298"/>
      <c r="Q108" s="262"/>
      <c r="R108" s="262"/>
    </row>
    <row r="109" spans="1:18" ht="22.5" customHeight="1">
      <c r="A109" s="99">
        <v>1</v>
      </c>
      <c r="B109" s="287" t="s">
        <v>103</v>
      </c>
      <c r="C109" s="256" t="s">
        <v>2101</v>
      </c>
      <c r="D109" s="287">
        <v>3</v>
      </c>
      <c r="E109" s="287">
        <v>3</v>
      </c>
      <c r="F109" s="214" t="s">
        <v>2102</v>
      </c>
      <c r="G109" s="287">
        <v>70</v>
      </c>
      <c r="H109" s="287">
        <v>1</v>
      </c>
      <c r="I109" s="94"/>
      <c r="J109" s="94"/>
      <c r="K109" s="94"/>
      <c r="L109" s="94"/>
      <c r="M109" s="94"/>
      <c r="N109" s="303" t="s">
        <v>5357</v>
      </c>
      <c r="O109" s="297" t="s">
        <v>5358</v>
      </c>
      <c r="P109" s="262"/>
      <c r="Q109" s="262"/>
      <c r="R109" s="262"/>
    </row>
    <row r="110" spans="1:18" ht="22.5" customHeight="1">
      <c r="A110" s="99">
        <v>1</v>
      </c>
      <c r="B110" s="287" t="s">
        <v>103</v>
      </c>
      <c r="C110" s="256" t="s">
        <v>2103</v>
      </c>
      <c r="D110" s="287">
        <v>3</v>
      </c>
      <c r="E110" s="287">
        <v>3</v>
      </c>
      <c r="F110" s="214" t="s">
        <v>2104</v>
      </c>
      <c r="G110" s="287">
        <v>60</v>
      </c>
      <c r="H110" s="288">
        <v>1</v>
      </c>
      <c r="I110" s="94"/>
      <c r="J110" s="94"/>
      <c r="K110" s="94"/>
      <c r="L110" s="94"/>
      <c r="M110" s="94"/>
      <c r="N110" s="303" t="s">
        <v>5357</v>
      </c>
      <c r="O110" s="297" t="s">
        <v>3563</v>
      </c>
      <c r="P110" s="262"/>
      <c r="Q110" s="262"/>
      <c r="R110" s="262"/>
    </row>
    <row r="111" spans="1:18" ht="22.5" customHeight="1">
      <c r="A111" s="99"/>
      <c r="B111" s="287" t="s">
        <v>103</v>
      </c>
      <c r="C111" s="256" t="s">
        <v>2105</v>
      </c>
      <c r="D111" s="287">
        <v>4</v>
      </c>
      <c r="E111" s="287">
        <v>4</v>
      </c>
      <c r="F111" s="214" t="s">
        <v>12477</v>
      </c>
      <c r="G111" s="287">
        <v>56</v>
      </c>
      <c r="H111" s="287">
        <v>2</v>
      </c>
      <c r="I111" s="94"/>
      <c r="J111" s="94"/>
      <c r="K111" s="94"/>
      <c r="L111" s="94"/>
      <c r="M111" s="94"/>
      <c r="N111" s="303" t="s">
        <v>5391</v>
      </c>
      <c r="O111" s="297" t="s">
        <v>5392</v>
      </c>
      <c r="P111" s="298" t="s">
        <v>5393</v>
      </c>
      <c r="Q111" s="262"/>
      <c r="R111" s="262"/>
    </row>
    <row r="112" spans="1:18" ht="22.5" customHeight="1">
      <c r="A112" s="99"/>
      <c r="B112" s="287" t="s">
        <v>103</v>
      </c>
      <c r="C112" s="256" t="s">
        <v>2106</v>
      </c>
      <c r="D112" s="287">
        <v>2</v>
      </c>
      <c r="E112" s="287">
        <v>2</v>
      </c>
      <c r="F112" s="214" t="s">
        <v>2107</v>
      </c>
      <c r="G112" s="287">
        <v>45</v>
      </c>
      <c r="H112" s="288">
        <v>1</v>
      </c>
      <c r="I112" s="94"/>
      <c r="J112" s="94"/>
      <c r="K112" s="94"/>
      <c r="L112" s="94"/>
      <c r="M112" s="94"/>
      <c r="N112" s="303" t="s">
        <v>255</v>
      </c>
      <c r="O112" s="297" t="s">
        <v>5394</v>
      </c>
      <c r="P112" s="298" t="s">
        <v>117</v>
      </c>
      <c r="Q112" s="262"/>
      <c r="R112" s="262"/>
    </row>
    <row r="113" spans="1:18" s="17" customFormat="1" ht="22.5" customHeight="1">
      <c r="A113" s="99"/>
      <c r="B113" s="287" t="s">
        <v>103</v>
      </c>
      <c r="C113" s="256" t="s">
        <v>2108</v>
      </c>
      <c r="D113" s="287">
        <v>1</v>
      </c>
      <c r="E113" s="287">
        <v>1</v>
      </c>
      <c r="F113" s="214" t="s">
        <v>2109</v>
      </c>
      <c r="G113" s="287">
        <v>32</v>
      </c>
      <c r="H113" s="287">
        <v>1</v>
      </c>
      <c r="I113" s="94"/>
      <c r="J113" s="94"/>
      <c r="K113" s="94"/>
      <c r="L113" s="94"/>
      <c r="M113" s="94"/>
      <c r="N113" s="303" t="s">
        <v>5395</v>
      </c>
      <c r="O113" s="297" t="s">
        <v>5363</v>
      </c>
      <c r="P113" s="298" t="s">
        <v>5396</v>
      </c>
      <c r="Q113" s="262"/>
      <c r="R113" s="262"/>
    </row>
    <row r="114" spans="1:18" s="5" customFormat="1" ht="22.5" customHeight="1">
      <c r="A114" s="99"/>
      <c r="B114" s="287" t="s">
        <v>103</v>
      </c>
      <c r="C114" s="256" t="s">
        <v>2110</v>
      </c>
      <c r="D114" s="287">
        <v>1</v>
      </c>
      <c r="E114" s="287">
        <v>1</v>
      </c>
      <c r="F114" s="214" t="s">
        <v>2111</v>
      </c>
      <c r="G114" s="287">
        <v>30</v>
      </c>
      <c r="H114" s="288">
        <v>2</v>
      </c>
      <c r="I114" s="94"/>
      <c r="J114" s="94"/>
      <c r="K114" s="94"/>
      <c r="L114" s="94"/>
      <c r="M114" s="94"/>
      <c r="N114" s="303" t="s">
        <v>5397</v>
      </c>
      <c r="O114" s="297" t="s">
        <v>5368</v>
      </c>
      <c r="P114" s="262"/>
      <c r="Q114" s="262"/>
      <c r="R114" s="262"/>
    </row>
    <row r="115" spans="1:18" ht="22.5" customHeight="1">
      <c r="A115" s="99"/>
      <c r="B115" s="287" t="s">
        <v>103</v>
      </c>
      <c r="C115" s="256" t="s">
        <v>2112</v>
      </c>
      <c r="D115" s="287">
        <v>1</v>
      </c>
      <c r="E115" s="287">
        <v>1</v>
      </c>
      <c r="F115" s="214" t="s">
        <v>2113</v>
      </c>
      <c r="G115" s="287">
        <v>28</v>
      </c>
      <c r="H115" s="287">
        <v>1</v>
      </c>
      <c r="I115" s="94"/>
      <c r="J115" s="94"/>
      <c r="K115" s="94"/>
      <c r="L115" s="94"/>
      <c r="M115" s="94"/>
      <c r="N115" s="303" t="s">
        <v>5398</v>
      </c>
      <c r="O115" s="297" t="s">
        <v>5399</v>
      </c>
      <c r="P115" s="298" t="s">
        <v>5400</v>
      </c>
      <c r="Q115" s="262"/>
      <c r="R115" s="262"/>
    </row>
    <row r="116" spans="1:18" ht="22.5" customHeight="1">
      <c r="A116" s="99"/>
      <c r="B116" s="287" t="s">
        <v>103</v>
      </c>
      <c r="C116" s="256" t="s">
        <v>2114</v>
      </c>
      <c r="D116" s="287">
        <v>1</v>
      </c>
      <c r="E116" s="287">
        <v>1</v>
      </c>
      <c r="F116" s="214" t="s">
        <v>2115</v>
      </c>
      <c r="G116" s="287">
        <v>27</v>
      </c>
      <c r="H116" s="288">
        <v>1</v>
      </c>
      <c r="I116" s="94"/>
      <c r="J116" s="94"/>
      <c r="K116" s="94"/>
      <c r="L116" s="94"/>
      <c r="M116" s="94"/>
      <c r="N116" s="303" t="s">
        <v>5401</v>
      </c>
      <c r="O116" s="297" t="s">
        <v>5402</v>
      </c>
      <c r="P116" s="298" t="s">
        <v>5403</v>
      </c>
      <c r="Q116" s="262"/>
      <c r="R116" s="262"/>
    </row>
    <row r="117" spans="1:18" ht="22.5" customHeight="1">
      <c r="A117" s="99"/>
      <c r="B117" s="287" t="s">
        <v>103</v>
      </c>
      <c r="C117" s="256" t="s">
        <v>2116</v>
      </c>
      <c r="D117" s="287">
        <v>1</v>
      </c>
      <c r="E117" s="287">
        <v>1</v>
      </c>
      <c r="F117" s="214" t="s">
        <v>2117</v>
      </c>
      <c r="G117" s="287">
        <v>24</v>
      </c>
      <c r="H117" s="287">
        <v>1</v>
      </c>
      <c r="I117" s="94"/>
      <c r="J117" s="94"/>
      <c r="K117" s="94"/>
      <c r="L117" s="94"/>
      <c r="M117" s="94"/>
      <c r="N117" s="303" t="s">
        <v>5404</v>
      </c>
      <c r="O117" s="297" t="s">
        <v>5405</v>
      </c>
      <c r="P117" s="298" t="s">
        <v>5406</v>
      </c>
      <c r="Q117" s="262"/>
      <c r="R117" s="262"/>
    </row>
    <row r="118" spans="1:18" ht="22.5" customHeight="1">
      <c r="A118" s="99"/>
      <c r="B118" s="287" t="s">
        <v>103</v>
      </c>
      <c r="C118" s="256" t="s">
        <v>2118</v>
      </c>
      <c r="D118" s="287">
        <v>1</v>
      </c>
      <c r="E118" s="287">
        <v>1</v>
      </c>
      <c r="F118" s="214" t="s">
        <v>2119</v>
      </c>
      <c r="G118" s="287">
        <v>15</v>
      </c>
      <c r="H118" s="288">
        <v>1</v>
      </c>
      <c r="I118" s="94"/>
      <c r="J118" s="94"/>
      <c r="K118" s="94"/>
      <c r="L118" s="94"/>
      <c r="M118" s="94"/>
      <c r="N118" s="303" t="s">
        <v>5407</v>
      </c>
      <c r="O118" s="297" t="s">
        <v>5408</v>
      </c>
      <c r="P118" s="298" t="s">
        <v>5403</v>
      </c>
      <c r="Q118" s="262"/>
      <c r="R118" s="262"/>
    </row>
    <row r="119" spans="1:18" ht="22.5" customHeight="1">
      <c r="A119" s="99"/>
      <c r="B119" s="99" t="s">
        <v>103</v>
      </c>
      <c r="C119" s="107" t="s">
        <v>2120</v>
      </c>
      <c r="D119" s="99">
        <v>1</v>
      </c>
      <c r="E119" s="99">
        <v>1</v>
      </c>
      <c r="F119" s="214" t="s">
        <v>2121</v>
      </c>
      <c r="G119" s="99">
        <v>10</v>
      </c>
      <c r="H119" s="99">
        <v>1</v>
      </c>
      <c r="I119" s="24"/>
      <c r="J119" s="24"/>
      <c r="K119" s="24"/>
      <c r="L119" s="24"/>
      <c r="M119" s="24"/>
      <c r="N119" s="230" t="s">
        <v>127</v>
      </c>
      <c r="O119" s="189" t="s">
        <v>5409</v>
      </c>
      <c r="P119" s="247" t="s">
        <v>5410</v>
      </c>
    </row>
    <row r="120" spans="1:18" ht="22.5" customHeight="1">
      <c r="A120" s="166" t="s">
        <v>145</v>
      </c>
      <c r="B120" s="166"/>
      <c r="C120" s="183">
        <f>SUBTOTAL(103,小型生物[小型生物])</f>
        <v>118</v>
      </c>
      <c r="D120" s="166"/>
      <c r="E120" s="166"/>
      <c r="F120" s="290"/>
      <c r="G120" s="166"/>
      <c r="H120" s="166"/>
      <c r="I120" s="72">
        <f>SUBTOTAL(103,小型生物[þ])</f>
        <v>0</v>
      </c>
      <c r="J120" s="72">
        <f>SUBTOTAL(103,小型生物[2])</f>
        <v>0</v>
      </c>
      <c r="K120" s="72">
        <f>SUBTOTAL(103,小型生物[3])</f>
        <v>0</v>
      </c>
      <c r="L120" s="72">
        <f>SUBTOTAL(103,小型生物[4])</f>
        <v>0</v>
      </c>
      <c r="M120" s="77">
        <f>SUBTOTAL(103,小型生物[5])</f>
        <v>0</v>
      </c>
      <c r="P120" s="299"/>
      <c r="Q120" s="299"/>
      <c r="R120" s="299"/>
    </row>
  </sheetData>
  <sheetProtection insertColumns="0" insertRows="0" deleteColumns="0" deleteRows="0" sort="0" autoFilter="0"/>
  <protectedRanges>
    <protectedRange sqref="A1:R24 A26:R119 A25:O25 Q25:R25" name="小型"/>
    <protectedRange sqref="P25" name="寶藏_2"/>
  </protectedRanges>
  <phoneticPr fontId="1" type="noConversion"/>
  <conditionalFormatting sqref="C2:C119">
    <cfRule type="expression" dxfId="606" priority="972">
      <formula>IF(COUNTIF($I2:$M2,"þ")&gt;=5,1,0)</formula>
    </cfRule>
  </conditionalFormatting>
  <conditionalFormatting sqref="F2:F48 F50:F119">
    <cfRule type="expression" dxfId="605" priority="22">
      <formula>IF(COUNTIF($I2:$M2,"þ")&gt;=5,1,0)</formula>
    </cfRule>
  </conditionalFormatting>
  <hyperlinks>
    <hyperlink ref="R6:R9" r:id="rId1" display="惡魔系列1" xr:uid="{00000000-0004-0000-0B00-000000000000}"/>
    <hyperlink ref="R5" r:id="rId2" display="惡魔系列1" xr:uid="{00000000-0004-0000-0B00-000001000000}"/>
    <hyperlink ref="R88" r:id="rId3" display="尖蹄系列1" xr:uid="{00000000-0004-0000-0B00-000002000000}"/>
    <hyperlink ref="R5:R6" r:id="rId4" display="惡魔系列1" xr:uid="{00000000-0004-0000-0B00-000003000000}"/>
    <hyperlink ref="R69" r:id="rId5" display="惡魔系列1" xr:uid="{00000000-0004-0000-0B00-000004000000}"/>
    <hyperlink ref="F50" r:id="rId6" xr:uid="{00000000-0004-0000-0B00-000051000000}"/>
    <hyperlink ref="F72" r:id="rId7" display="圖：小型兔子的地圖" xr:uid="{00000000-0004-0000-0B00-0000A6000000}"/>
    <hyperlink ref="F73" r:id="rId8" xr:uid="{00000000-0004-0000-0B00-0000A9000000}"/>
    <hyperlink ref="F16" r:id="rId9" xr:uid="{4188320C-6738-476C-B74E-39B16D1827CD}"/>
    <hyperlink ref="F83" r:id="rId10" location="級別4" xr:uid="{C7A51966-9DAA-413E-813D-ECE923C03679}"/>
    <hyperlink ref="F28" r:id="rId11" xr:uid="{A6175882-F037-4E8F-8316-3B7329676D4F}"/>
    <hyperlink ref="F3" r:id="rId12" display="http://wiki2.gamer.com.tw/wiki.php?n=7501:%E6%B4%BB%E7%9A%84%E7%8E%BB%E7%92%83%E7%90%83" xr:uid="{CD707F47-982A-42DB-BB82-711A824D1C40}"/>
    <hyperlink ref="F5" r:id="rId13" display="http://wiki2.gamer.com.tw/wiki.php?n=7501%3A%E6%83%A1%E9%AD%94%E7%9A%84%E4%BD%BF%E8%80%85&amp;ss=7501" xr:uid="{37BA25EA-F421-4064-B821-7AAA2636CEF2}"/>
    <hyperlink ref="F6" r:id="rId14" display="http://wiki2.gamer.com.tw/wiki.php?n=7501%3A%E9%87%91%E8%89%B2%E7%9A%84%E7%8C%B4%E5%AD%90&amp;ss=7501" xr:uid="{0AC2BE56-F1D1-42A4-BB3C-10CF038017DE}"/>
    <hyperlink ref="F7" r:id="rId15" display="http://wiki2.gamer.com.tw/wiki.php?n=7501%3A%E9%87%91%E8%89%B2%E7%9A%84%E7%94%9F%E7%89%A9&amp;ss=7501" xr:uid="{61898B63-2196-4DF7-B4E4-1122289612F7}"/>
    <hyperlink ref="F8" r:id="rId16" display="http://wiki2.gamer.com.tw/wiki.php?n=7501%3A%E7%A6%81%E6%96%B7%E7%9A%84%E8%8D%89%E8%8E%93&amp;ss=7501" xr:uid="{4B47B0E9-00B1-4B0F-A620-4F8DE08535A8}"/>
    <hyperlink ref="F9" r:id="rId17" display="http://wiki2.gamer.com.tw/wiki.php?n=7501%3A%E5%89%B5%E9%80%A0%E5%A5%87%E8%B7%A1%E7%9A%84%E8%9C%A5%E8%9C%B4&amp;ss=7501" xr:uid="{9AD35561-DE75-4ED8-A6FA-0DE3132B344B}"/>
    <hyperlink ref="F10" r:id="rId18" display="http://wiki2.gamer.com.tw/wiki.php?n=7501%3A%E6%A3%AE%E6%9E%97%E4%B8%AD%E7%9A%84%E5%B0%8F%E7%88%BA%E7%88%BA&amp;ss=7501" xr:uid="{F7514DC7-7AB3-4DDF-93E5-27F1B50D3F83}"/>
    <hyperlink ref="F11" r:id="rId19" display="http://wiki2.gamer.com.tw/wiki.php?n=7501%3A%E9%A3%9B%E7%A9%BA%E8%B2%93&amp;ss=7501" xr:uid="{23AF1489-4CFB-424E-84D2-22D477635EE7}"/>
    <hyperlink ref="F14" r:id="rId20" display="棲息於大草原上的動物 " xr:uid="{14BDBFE2-B8D5-4CEF-966D-47141EEEF990}"/>
    <hyperlink ref="F12" r:id="rId21" display="http://wiki2.gamer.com.tw/wiki.php?n=7501:%E8%81%B2%E9%9F%B3%E7%9A%84%E5%8E%9F%E5%BD%A2" xr:uid="{4DD6DDA4-6E87-4167-8437-EAE31491C19F}"/>
    <hyperlink ref="F15" r:id="rId22" display="https://wiki2.gamer.com.tw/wiki.php?n=7501%3A%E8%9C%B7%E6%9B%B2%E7%9A%84%E8%9C%A5%E8%9C%B4&amp;ss=7501" xr:uid="{8D073FB9-C7A3-4D14-81A9-62BE15328D1A}"/>
    <hyperlink ref="F17" r:id="rId23" xr:uid="{26AA2FF1-5E27-4EBC-B663-FA9C5F085F54}"/>
    <hyperlink ref="F19" r:id="rId24" xr:uid="{F9BE7464-CFF3-4A7F-B4B7-6C4E21E16986}"/>
    <hyperlink ref="F20" r:id="rId25" display="http://wiki2.gamer.com.tw/wiki.php?n=7501%3A%E5%94%B1%E6%AD%8C%E7%9A%84%E8%80%81%E9%BC%A0&amp;ss=7501" xr:uid="{09B815AB-6981-4E63-A5A3-11ABFD7341D6}"/>
    <hyperlink ref="F21" r:id="rId26" display="http://wiki2.gamer.com.tw/wiki.php?n=7501%3A%E6%B0%B4%E4%B8%8A%E5%A5%94%E9%A6%B3%E7%9A%84%E8%9C%A5%E8%9C%B4&amp;ss=7501" xr:uid="{AC942842-DDDA-4107-8D7E-7B92EBE110CB}"/>
    <hyperlink ref="F22" r:id="rId27" display="http://wiki2.gamer.com.tw/wiki.php?n=7501%3A%E6%89%8B%E6%8E%8C%E8%88%AC%E5%A4%A7%E7%9A%84%E7%8C%B4%E5%AD%90&amp;ss=7501" xr:uid="{4A080C7B-1512-4A1A-A549-8F7D6AE9E529}"/>
    <hyperlink ref="F23" r:id="rId28" display="https://wiki2.gamer.com.tw/wiki.php?n=7501%3A%E4%B8%8D%E5%8F%AF%E6%80%9D%E8%AD%B0%E7%9A%84%E6%AF%92%E8%9B%87&amp;ss=7501" xr:uid="{B9D9D5C7-275C-4D5F-9D9F-A17A1B32E9E0}"/>
    <hyperlink ref="F26" r:id="rId29" display="http://wiki2.gamer.com.tw/wiki.php?n=7501%3A%E5%A4%A7%E7%9C%BC%E7%9D%9B&amp;ss=7501" xr:uid="{64B75AB3-1335-4CC4-9A9C-6B07CE7CEC91}"/>
    <hyperlink ref="F27" r:id="rId30" xr:uid="{5BF8B655-EE9B-4878-A562-0A92EB5AC902}"/>
    <hyperlink ref="F32" r:id="rId31" display="http://wiki2.gamer.com.tw/wiki.php?n=7501%3A%E5%90%83%E8%9B%87%E7%9A%84%E6%AF%92%E8%9B%87&amp;ss=7501" xr:uid="{AA29C441-D1C5-4286-8F2E-1367F2A4DE67}"/>
    <hyperlink ref="F34" r:id="rId32" xr:uid="{BCE8D41B-BE4E-4360-8EB3-3758CB0C544C}"/>
    <hyperlink ref="F33" r:id="rId33" display="http://wiki2.gamer.com.tw/wiki.php?n=7501:%E8%A6%8B%E4%B8%8D%E8%91%97%E7%9A%84%E7%8B%97" xr:uid="{100D339B-81B5-4E74-89CA-8D79981765B8}"/>
    <hyperlink ref="F31" r:id="rId34" display="http://wiki2.gamer.com.tw/wiki.php?n=7501:%E9%BB%91%E5%A4%9C%E4%B8%AD%E7%99%BC%E5%87%BA%E7%9A%84%E6%B0%B4%E8%81%B2" xr:uid="{C334C7AB-11C1-4B44-BBE0-594599BFACCB}"/>
    <hyperlink ref="F30" r:id="rId35" display="https://wiki2.gamer.com.tw/wiki.php?n=7501%3A%E8%A6%AA%E8%BF%91%E4%BA%BA%E9%A1%9E%E7%9A%84%E5%8B%95%E7%89%A9&amp;ss=7501" xr:uid="{7080C8E1-C418-47F7-89AD-922A3012B804}"/>
    <hyperlink ref="F35" r:id="rId36" display="https://wiki2.gamer.com.tw/wiki.php?n=7501%3A%E7%A5%96%E6%AF%8D%E7%B6%A0%E8%89%B2%E7%9A%84%E8%9B%87&amp;ss=7501" xr:uid="{D2009B32-152E-4945-8E55-330738C46556}"/>
    <hyperlink ref="P5" r:id="rId37" display="http://wiki2.gamer.com.tw/wiki.php?n=7501%3A%E9%87%91%E8%89%B2%E7%9A%84%E7%94%9F%E7%89%A9&amp;ss=7501" xr:uid="{705D5E9F-B022-490F-BD27-FED12AEEA682}"/>
    <hyperlink ref="Q5" r:id="rId38" display="http://wiki2.gamer.com.tw/wiki.php?n=7501%3A%E6%80%AA%E9%B3%A5&amp;ss=7501" xr:uid="{6ADE36B4-8CD6-4DD6-BADA-1C5C0E5C2140}"/>
    <hyperlink ref="Q6" r:id="rId39" display="http://wiki2.gamer.com.tw/wiki.php?n=7501%3A%E7%B4%84%E5%AE%9A%E7%9A%84%E5%A4%A9%E8%97%8D%E8%89%B2&amp;ss=7501" xr:uid="{31ECA2D1-9ACF-444A-9744-BC3040736162}"/>
    <hyperlink ref="P6" r:id="rId40" display="http://wiki2.gamer.com.tw/wiki.php?n=7501%3A%E7%99%BE%E7%8D%B8%E4%B9%8B%E7%8E%8B&amp;ss=7501" xr:uid="{04A6CEB8-95CA-43AF-BCF6-ECE3E60904F1}"/>
    <hyperlink ref="P7" r:id="rId41" display="http://wiki2.gamer.com.tw/wiki.php?n=7501%3A%E7%A6%81%E6%96%B7%E7%9A%84%E8%8D%89%E8%8E%93&amp;ss=7501" xr:uid="{FA8801A9-30DB-4BF8-91F0-1EB338C81951}"/>
    <hyperlink ref="P8" r:id="rId42" display="http://wiki2.gamer.com.tw/wiki.php?n=7501%3A%E8%86%A8%E8%84%B9%E7%9A%84%E8%BA%AB%E9%AB%94&amp;ss=7501" xr:uid="{EFD584F7-9CCB-4BF2-906E-EEFF4EC973AB}"/>
    <hyperlink ref="P10" r:id="rId43" display="http://wiki2.gamer.com.tw/wiki.php?n=7501%3A%E5%8B%95%E6%A4%8D%E7%89%A9%E7%9A%84%E6%A8%82%E5%9C%92&amp;ss=7501" xr:uid="{D04E7DD1-6CBE-4A76-BA68-3C472C940288}"/>
    <hyperlink ref="P11" r:id="rId44" display="http://wiki2.gamer.com.tw/wiki.php?n=7501%3A%E6%82%A0%E4%B9%85%E7%9A%84%E5%BE%AE%E7%AC%91" xr:uid="{6C65249D-DDA9-487C-B9DC-4D752B2B365F}"/>
    <hyperlink ref="Q11" r:id="rId45" display="http://wiki2.gamer.com.tw/wiki.php?n=7501%3A%E7%94%A2%E9%A6%99%E6%96%99%E7%9A%84%E8%B2%93&amp;ss=7501" xr:uid="{619A3E22-241E-457C-91EE-EDACA7052154}"/>
    <hyperlink ref="P14" r:id="rId46" location="%E5%9C%B0%E7%90%86%E5%AD%B8%E6%9B%B8%E5%BA%AB" xr:uid="{2FFC1C1B-789E-4B29-9C36-DB8748766EFB}"/>
    <hyperlink ref="P12" r:id="rId47" display="http://wiki2.gamer.com.tw/wiki.php?n=7501:%E9%BB%91%E5%A4%9C%E4%B8%AD%E7%99%BC%E5%87%BA%E7%9A%84%E6%B0%B4%E8%81%B2" xr:uid="{14E0033B-972E-408C-930E-B84992BDA85B}"/>
    <hyperlink ref="P15" r:id="rId48" display="坚固的防守" xr:uid="{C74782F3-D302-4035-AA66-B3BCBB0811FE}"/>
    <hyperlink ref="P17" r:id="rId49" xr:uid="{EAD0141B-A12B-4E04-9399-320C379CCDDE}"/>
    <hyperlink ref="P18" r:id="rId50" xr:uid="{F7D4E6A3-EEFA-4856-AC8C-3EA114653623}"/>
    <hyperlink ref="Q18" r:id="rId51" display="https://wiki2.gamer.com.tw/wiki.php?n=7501%3A%E4%B8%8D%E5%8F%AF%E6%80%9D%E8%AD%B0%E7%9A%84%E6%AF%92%E8%9B%87&amp;ss=7501" xr:uid="{05E2B5A5-BED5-47AA-AF43-ACF66270DE8C}"/>
    <hyperlink ref="P23" r:id="rId52" display="http://wiki2.gamer.com.tw/wiki.php?n=7501%3A%E5%90%83%E8%9B%87%E7%9A%84%E6%AF%92%E8%9B%87&amp;ss=7501" xr:uid="{56E41C02-F6AB-4310-9D9C-F507FA994A94}"/>
    <hyperlink ref="P27" r:id="rId53" display="http://wiki2.gamer.com.tw/wiki.php?n=7501%3A%E8%AA%98%E4%BA%BA%E7%9A%84%E6%AF%9B%E7%9A%AE&amp;ss=7501" xr:uid="{FADD4A93-85FA-4825-827D-D20CD9BB6683}"/>
    <hyperlink ref="P31" r:id="rId54" display="http://wiki2.gamer.com.tw/wiki.php?n=7501:%E7%B6%A0%E9%BE%8D" xr:uid="{351529CE-613F-4FEB-8539-4898444B2118}"/>
    <hyperlink ref="P33" r:id="rId55" display="http://wiki2.gamer.com.tw/wiki.php?n=7501:%E5%8F%97%E4%B8%AD%E6%96%B7%E7%9A%84%E5%A7%94%E8%A8%97" xr:uid="{82491C81-29F0-497F-B963-3711B0FE225C}"/>
    <hyperlink ref="Q35" r:id="rId56" display="http://wiki2.gamer.com.tw/wiki.php?n=7501%3A%E6%B1%BA%E4%B8%8D%E6%94%BE%E9%81%8E%E7%8D%B5%E7%89%A9%E7%9A%84%E6%AF%92%E8%9B%87&amp;ss=7501" xr:uid="{F18E3175-5A76-456B-AB22-C64D6D57ECEF}"/>
    <hyperlink ref="P35" r:id="rId57" xr:uid="{A00BC5DD-666D-4745-917E-3C3C33B06B0D}"/>
    <hyperlink ref="F36" r:id="rId58" display="http://wiki2.gamer.com.tw/wiki.php?n=7501%3A%E8%AA%98%E4%BA%BA%E7%9A%84%E6%AF%9B%E7%9A%AE&amp;ss=7501" xr:uid="{334AFA79-3367-4E7A-BC8F-A34EFDF5D4F9}"/>
    <hyperlink ref="F37" r:id="rId59" display="http://wiki2.gamer.com.tw/wiki.php?n=7501%3A%E5%81%9A%E5%87%BA%E4%B8%83%E7%A8%AE%E8%AE%8A%E5%8C%96%E7%9A%84%E8%9C%A5%E8%9C%B4&amp;ss=7501" xr:uid="{2327DF41-71BD-48A9-A9DF-4BFC48B88222}"/>
    <hyperlink ref="F39" r:id="rId60" display="http://wiki2.gamer.com.tw/wiki.php?n=7501%3A%E6%9A%97%E5%A4%9C%E7%9A%84%E5%A4%A7%E9%A8%B7%E5%8B%95&amp;ss=7501" xr:uid="{4101C817-44B0-479F-A6B3-E3988607AED0}"/>
    <hyperlink ref="F38" r:id="rId61" display="http://wiki2.gamer.com.tw/wiki.php?n=7501%3A%E6%AF%94%E8%BA%AB%E9%AB%94%E9%82%84%E9%95%B7%E7%9A%84%E5%B0%BE%E5%B7%B4&amp;ss=7501" xr:uid="{EE619C91-3E66-470E-9BA6-B43C30CFF4CF}"/>
    <hyperlink ref="F41" r:id="rId62" display="http://wiki2.gamer.com.tw/wiki.php?n=7501%3A%E5%81%9A%E7%82%BA%E7%A6%AE%E7%89%A9&amp;ss=7501" xr:uid="{4842FAE2-2301-4726-A5BC-4602ACFEDA61}"/>
    <hyperlink ref="F42" r:id="rId63" display="http://wiki2.gamer.com.tw/wiki.php?n=7501%3A%E8%AA%BF%E6%9F%A5%E6%89%81%E5%B9%B3%E7%9A%84%E7%94%9F%E7%89%A9&amp;ss=7501" xr:uid="{01FB0DC6-6251-4F2B-9012-3D221763F390}"/>
    <hyperlink ref="F44" r:id="rId64" display="http://wiki2.gamer.com.tw/wiki.php?n=7501%3A%E5%8B%95%E4%BD%9C%E7%B7%A9%E6%85%A2%E7%9A%84%E7%8C%B4%E5%AD%90&amp;ss=7501" xr:uid="{E1276851-8477-49BA-8DD2-53308CA7A828}"/>
    <hyperlink ref="F45" r:id="rId65" display="http://wiki2.gamer.com.tw/wiki.php?n=7501%3A%E7%94%A8%E9%9B%99%E8%85%B3%E7%96%BE%E8%B5%B0%E7%9A%84%E8%9C%A5%E8%9C%B4&amp;ss=7501" xr:uid="{E30928DD-41DE-4B4A-93BD-FEF7057C873A}"/>
    <hyperlink ref="F48" r:id="rId66" display="http://wiki2.gamer.com.tw/wiki.php?n=7501%3A%E6%89%BE%E5%B0%8B%E5%B7%AE%E7%95%B0&amp;ss=7501" xr:uid="{1560714D-0F3A-4AB7-AEF4-5B891AEF1ED9}"/>
    <hyperlink ref="F47" r:id="rId67" display="http://wiki2.gamer.com.tw/wiki.php?n=7501%3A%E7%82%BA%E4%BA%86%E5%80%9F%E7%9D%A1%E8%88%96&amp;ss=7501" xr:uid="{CA25A257-84A8-4D4D-B6EB-2859B39B3D36}"/>
    <hyperlink ref="F40" r:id="rId68" xr:uid="{CB26A6C9-8218-4199-A8B0-27A3AC92862E}"/>
    <hyperlink ref="F46" r:id="rId69" xr:uid="{56EC7F06-0B0E-40D2-8224-D534C973DF78}"/>
    <hyperlink ref="F43" r:id="rId70" location="%E7%94%9F%E7%89%A9%E5%AD%B8%E6%9B%B8%E5%BA%AB" xr:uid="{2616B60E-9580-4D19-99CD-B2F3ECBBBC9B}"/>
    <hyperlink ref="F54" r:id="rId71" display="http://wiki2.gamer.com.tw/wiki.php?n=7501%3A%E7%84%A1%E6%AF%9B%E9%BC%A0&amp;ss=7501" xr:uid="{BBEAE43E-4C81-49EF-8E2F-723D5301F53D}"/>
    <hyperlink ref="F53" r:id="rId72" display="http://wiki2.gamer.com.tw/wiki.php?n=7501%3A%E6%BA%9C%E5%9C%93%E8%BB%9F%E7%B6%BF&amp;ss=7501" xr:uid="{7A4A1E3E-E34B-4B42-A4F5-446B095D7CDB}"/>
    <hyperlink ref="F51" r:id="rId73" display="http://wiki2.gamer.com.tw/wiki.php?n=7501:%E7%A7%BB%E5%8B%95%E7%9A%84%E9%BB%83%E8%89%B2%E7%B7%9A%E6%A2%9D" xr:uid="{589FFED7-E82E-4D18-A52C-BEA3BFCD32E2}"/>
    <hyperlink ref="F52" r:id="rId74" xr:uid="{562F2899-C128-4F1E-8B59-8BFB0B30B4D9}"/>
    <hyperlink ref="F55" r:id="rId75" location="%E9%87%8D%E6%96%B0%E8%AA%BF%E6%9F%A5%E7%8D%8E%E5%8B%B5" display="圖：奇妙青蛙的地圖(生物8)" xr:uid="{3C9528D2-B142-46A2-82AC-4AC6B6022A04}"/>
    <hyperlink ref="F58" r:id="rId76" display="http://wiki2.gamer.com.tw/wiki.php?n=7501%3A%E5%85%A9%E5%BC%B5%E8%87%89&amp;ss=7501" xr:uid="{21D47668-BD9F-4F5E-9083-B6B413296E3C}"/>
    <hyperlink ref="F57" r:id="rId77" display="http://wiki2.gamer.com.tw/wiki.php?n=7501%3A%E6%9C%83%E5%8B%95%E7%9A%84%E9%87%9D%E5%B1%B1&amp;ss=7501" xr:uid="{28AE6780-FFC6-4175-BACF-07AFF4715A15}"/>
    <hyperlink ref="F56" r:id="rId78" display="http://wiki2.gamer.com.tw/wiki.php?n=7501%3A%E9%A3%9B%E7%A9%BA%E8%9B%87&amp;ss=7501" xr:uid="{F788ECEA-5B4B-4C54-82F1-3B4AF8788323}"/>
    <hyperlink ref="F62" r:id="rId79" display="http://wiki2.gamer.com.tw/wiki.php?n=7501%3A%E6%B1%BA%E4%B8%8D%E6%94%BE%E9%81%8E%E7%8D%B5%E7%89%A9%E7%9A%84%E6%AF%92%E8%9B%87&amp;ss=7501" xr:uid="{9D934EAC-19E1-45FF-90C4-5FBC9D2C7BB2}"/>
    <hyperlink ref="F59" r:id="rId80" display="http://wiki2.gamer.com.tw/wiki.php?n=7501:%E8%87%89%E8%89%B2%E9%AE%AE%E7%B4%85%E7%9A%84%E8%9C%A5%E8%9D%AA" xr:uid="{D54F1654-9683-4824-84A8-86172A14B3B0}"/>
    <hyperlink ref="F63" r:id="rId81" display="http://wiki2.gamer.com.tw/wiki.php?n=7501:%E5%B0%8F%E6%AF%9B%E7%90%83" xr:uid="{4C8534C3-1409-4ED2-B201-E9F11BFC5A7B}"/>
    <hyperlink ref="F61" r:id="rId82" xr:uid="{F5E0C762-A7FE-40C1-B3FD-42DEECB59C04}"/>
    <hyperlink ref="F60" r:id="rId83" location="%E7%B4%9A%E5%88%A57" xr:uid="{82DBFBC4-5EFD-4ED9-81CD-8DDB31B76386}"/>
    <hyperlink ref="P40" r:id="rId84" display="http://wiki2.gamer.com.tw/wiki.php?n=7501:%E9%87%91%E8%89%B2%E7%9A%84%E7%94%9F%E7%89%A9" xr:uid="{6C60F648-5C82-463D-874F-F3F6F2216C8F}"/>
    <hyperlink ref="Q40" r:id="rId85" display="http://wiki2.gamer.com.tw/wiki.php?n=7501:%E6%96%87%E5%8C%96%E8%81%9A%E9%9B%86%E4%B9%8B%E5%B3%B6" xr:uid="{70D3996A-69C1-4940-9D4C-374C58D25AA8}"/>
    <hyperlink ref="P39" r:id="rId86" display="http://wiki2.gamer.com.tw/wiki.php?n=7501%3A%E5%A4%A7%E5%9E%8B%E7%9F%B3%E8%A3%BD%E6%88%BF%E5%B1%8B&amp;ss=7501" xr:uid="{9B403FB6-1AF8-4FEA-88F6-9D3D0264FB5A}"/>
    <hyperlink ref="P42" r:id="rId87" display="http://wiki2.gamer.com.tw/wiki.php?n=7501%3A%E5%8B%95%E6%A4%8D%E7%89%A9%E7%9A%84%E6%A8%82%E5%9C%92&amp;ss=7501" xr:uid="{111B4555-C897-4555-B0A6-076C68ACB895}"/>
    <hyperlink ref="P47" r:id="rId88" display="http://wiki2.gamer.com.tw/wiki.php?n=7501%3A%E5%85%A9%E5%BC%B5%E8%87%89&amp;ss=7501" xr:uid="{B693170D-583F-4754-A40C-EE885E104364}"/>
    <hyperlink ref="P48" r:id="rId89" display="http://wiki2.gamer.com.tw/wiki.php?n=7501%3A%E5%85%A9%E5%BC%B5%E8%87%89&amp;ss=7501" xr:uid="{B1E8BFFA-9A10-46DF-8B8F-608FD972CEFF}"/>
    <hyperlink ref="P59" r:id="rId90" display="http://wiki2.gamer.com.tw/wiki.php?n=7501:%E6%96%BC%E4%BB%99%E4%BA%BA%E6%8E%8C%E4%B9%8B%E4%B8%8B" xr:uid="{F547736D-3F96-44F0-A70F-6DC15AECCD90}"/>
    <hyperlink ref="P56" r:id="rId91" display="http://wiki2.gamer.com.tw/wiki.php?n=7501%3A%E9%A3%9B%E7%A9%BA%E8%9C%A5%E8%9C%B4&amp;ss=7501" xr:uid="{8809C3D8-E5AA-4B8A-AEBF-7BD6FF4E196B}"/>
    <hyperlink ref="P61" r:id="rId92" xr:uid="{AE087EAE-A87B-4D8A-BBD8-36D48CB74B2E}"/>
    <hyperlink ref="P60" r:id="rId93" display="http://wiki2.gamer.com.tw/wiki.php?n=7501%3A%E5%A4%A7%E6%B2%99%E6%BC%A0&amp;ss=7501" xr:uid="{475629B1-B99B-49BF-8150-4F6A192577CE}"/>
    <hyperlink ref="F64" r:id="rId94" display="http://wiki2.gamer.com.tw/wiki.php?n=7501%3A%E5%A0%85%E7%A1%AC%E7%9A%84%E7%83%8F%E9%BE%9C&amp;ss=7501" xr:uid="{B602F3B3-87BC-4D08-8CC1-0721764BFFC0}"/>
    <hyperlink ref="F65" r:id="rId95" display="http://wiki2.gamer.com.tw/wiki.php?n=7501%3A%E8%90%8E%E7%B8%AE%E7%9A%84%E8%BA%AB%E9%AB%94&amp;ss=7501" xr:uid="{AB5556FB-1817-4448-AE6A-2726A1D1F9BF}"/>
    <hyperlink ref="F68" r:id="rId96" display="http://wiki2.gamer.com.tw/wiki.php?n=7501%3A%E8%86%A8%E8%84%B9%E7%9A%84%E8%BA%AB%E9%AB%94&amp;ss=7501" xr:uid="{6AC057D0-E177-4751-B94F-5EE42A815402}"/>
    <hyperlink ref="F71" r:id="rId97" display="http://wiki2.gamer.com.tw/wiki.php?n=7501:%E9%A3%BC%E4%B8%BB%E7%9A%84%E6%93%94%E5%BF%83" xr:uid="{25ABB70C-F111-4762-96EE-93EA004D6D0D}"/>
    <hyperlink ref="F69" r:id="rId98" location="%E7%94%9F%E7%89%A9%E5%AD%B8%E5%9C%B0%E5%9C%96" display="三角模樣的青蛙的地圖" xr:uid="{91361BB2-F4E7-47BA-A205-C7DFFE539E49}"/>
    <hyperlink ref="F67" r:id="rId99" xr:uid="{2A0D7C26-96FD-43D1-9671-FC5DA09E09D5}"/>
    <hyperlink ref="F66" r:id="rId100" xr:uid="{0A12CC2A-7266-4E54-8034-8B2CA80A6972}"/>
    <hyperlink ref="F70" r:id="rId101" display="https://wiki2.gamer.com.tw/wiki.php?n=7501%3A%E5%8B%87%E6%B0%A3%E7%9A%84%E8%B1%A1%E5%BE%B5&amp;ss=7501" xr:uid="{5A1BAB9E-1446-49D7-BCB6-DDBEF5B8E630}"/>
    <hyperlink ref="F77" r:id="rId102" display="http://wiki2.gamer.com.tw/wiki.php?n=7501%3A%E9%A3%9B%E7%A9%BA%E8%9C%A5%E8%9C%B4&amp;ss=7501" xr:uid="{0D2386D3-28B1-4FB6-9E68-27A94695677A}"/>
    <hyperlink ref="F76" r:id="rId103" display="http://wiki2.gamer.com.tw/wiki.php?n=7501%3A%E6%80%AA%E8%9B%99&amp;ss=7501" xr:uid="{CAC571DC-4A45-4D89-AA3C-7BFFCEBB25EE}"/>
    <hyperlink ref="F79" r:id="rId104" display="http://wiki2.gamer.com.tw/wiki.php?n=7501%3A%E9%9B%99%E8%85%B3%E7%AB%99%E7%AB%8B%E7%9A%84%E8%B2%93&amp;ss=7501" xr:uid="{586E61F2-3200-4033-A572-4067A64A74F5}"/>
    <hyperlink ref="F80" r:id="rId105" display="http://wiki2.gamer.com.tw/wiki.php?n=7501%3A%E9%99%8D%E8%87%A8%E6%96%BC%E6%9A%97%E5%A4%9C%E4%B8%AD%E7%9A%84%E8%BA%AB%E5%BD%B1&amp;ss=7501" xr:uid="{55A51C2D-6A9A-427B-A43F-B092D57040E1}"/>
    <hyperlink ref="F81" r:id="rId106" location="%E7%94%9F%E7%89%A9%E5%AD%B8%E5%9C%B0%E5%9C%96" display="黃色烏龜的地圖" xr:uid="{C0D4CDFA-AB6F-45DC-985C-7C5519436C48}"/>
    <hyperlink ref="F75" r:id="rId107" location="%E7%94%9F%E7%89%A9%E5%AD%B8%E6%9B%B8%E5%BA%AB" display="圖：長腳的魚的地圖(生物4)" xr:uid="{63AD4761-845C-446D-B35B-46E2AB5A8DEC}"/>
    <hyperlink ref="F82" r:id="rId108" xr:uid="{5BA646A0-5C62-467E-B0B9-2E08F3E6AD32}"/>
    <hyperlink ref="F78" r:id="rId109" location="%E9%87%8D%E6%96%B0%E8%AA%BF%E6%9F%A5%E7%8D%8E%E5%8B%B5" display="圖：奇特蜥蜴的地圖(生物6)" xr:uid="{44D1482C-A938-409F-8BCB-5466A6FC0B4D}"/>
    <hyperlink ref="F84" r:id="rId110" location="級別6" display="http://wiki2.gamer.com.tw/wiki.php?n=7501%3A%E7%94%9F%E7%89%A9%E5%AD%B8%E5%9C%B0%E5%9C%96 - 級別6" xr:uid="{F8C18EA6-6DBB-4136-A40A-C9F3099A3634}"/>
    <hyperlink ref="F89" r:id="rId111" location="級別6" display="http://wiki2.gamer.com.tw/wiki.php?n=7501%3A%E7%94%9F%E7%89%A9%E5%AD%B8%E5%9C%B0%E5%9C%96 - 級別6" xr:uid="{5688A455-27B2-4B35-9288-36494A74FC9D}"/>
    <hyperlink ref="F88" r:id="rId112" display="http://wiki2.gamer.com.tw/wiki.php?n=7501%3A%E9%80%83%E5%BE%97%E5%BE%88%E5%BF%AB%E7%9A%84%E5%85%94%E5%AD%90&amp;ss=7501" xr:uid="{FB2B6D23-34F0-4D46-891D-F4400419F0F2}"/>
    <hyperlink ref="F90" r:id="rId113" display="http://wiki2.gamer.com.tw/wiki.php?n=7501%3A%E8%AA%BF%E6%9F%A5%E5%8C%97%E6%AD%90%E7%9A%84%E6%AF%92%E8%9B%87&amp;ss=7501" xr:uid="{E2FF6DFB-3BDC-47DF-AA49-3F278D1935A7}"/>
    <hyperlink ref="F91" r:id="rId114" location="級別5" display="http://wiki2.gamer.com.tw/wiki.php?n=7501%3A%E7%94%9F%E7%89%A9%E5%AD%B8%E5%9C%B0%E5%9C%96 - 級別5" xr:uid="{E5E5BC56-18CE-4604-9099-4C0687F59C67}"/>
    <hyperlink ref="F92" r:id="rId115" location="級別5" display="http://wiki2.gamer.com.tw/wiki.php?n=7501%3A%E7%94%9F%E7%89%A9%E5%AD%B8%E5%9C%B0%E5%9C%96 - 級別5" xr:uid="{6E8521BD-4B7F-4F18-8B99-13EE15703303}"/>
    <hyperlink ref="F93" r:id="rId116" location="%E7%94%9F%E7%89%A9%E5%AD%B8%E6%9B%B8%E5%BA%AB" xr:uid="{B172B840-745B-4669-8835-67975541FDAA}"/>
    <hyperlink ref="F86" r:id="rId117" location="%E7%94%9F%E7%89%A9%E5%AD%B8" display="http://wiki2.gamer.com.tw/wiki.php?n=7501:%E5%88%A9%E9%A6%AC%E6%9B%B8%E5%BA%AB - %E7%94%9F%E7%89%A9%E5%AD%B8" xr:uid="{7F53D92F-765B-4F13-8FE7-71B460A7C9F4}"/>
    <hyperlink ref="F87" r:id="rId118" location="生物學" xr:uid="{051D6E0B-39CD-4EB0-85EB-62EFD8614EB9}"/>
    <hyperlink ref="F85" r:id="rId119" location="%E9%87%8D%E6%96%B0%E8%AA%BF%E6%9F%A5%E7%8D%8E%E5%8B%B5" display="圖：棲息在水邊的鼴鼠的地圖(生物5)" xr:uid="{C57CFCDD-F6A3-403D-BEAD-FDAF1A0BE404}"/>
    <hyperlink ref="P67" r:id="rId120" xr:uid="{198A4EAF-9542-4D63-B575-B13E99453FE7}"/>
    <hyperlink ref="P66" r:id="rId121" display="http://wiki2.gamer.com.tw/wiki.php?n=7501%3A%E9%80%83%E5%BE%97%E5%BE%88%E5%BF%AB%E7%9A%84%E5%85%94%E5%AD%90&amp;ss=7501" xr:uid="{DD779EB6-5DD2-44AC-B731-E892B6AE90F9}"/>
    <hyperlink ref="P68" r:id="rId122" xr:uid="{94CFF8F9-069B-4361-A1B8-F4B17C8C9E2D}"/>
    <hyperlink ref="P70" r:id="rId123" location="級別2" display="猞猁(图：山猫的地图(生物2))" xr:uid="{A48F36F2-AD7E-48C7-8257-E8ACCD582922}"/>
    <hyperlink ref="P77" r:id="rId124" location="級別4" display="http://wiki2.gamer.com.tw/wiki.php?n=7501%3A%E7%94%9F%E7%89%A9%E5%AD%B8%E5%9C%B0%E5%9C%96 - 級別4" xr:uid="{E048AEAA-2248-4383-A2FF-2B3B140F7E27}"/>
    <hyperlink ref="P88" r:id="rId125" location="級別1" display="http://wiki2.gamer.com.tw/wiki.php?n=7501%3A%E7%94%9F%E7%89%A9%E5%AD%B8%E5%9C%B0%E5%9C%96 - 級別1" xr:uid="{9E4E4FCA-DAF6-4A61-99D7-F26839A4FF0B}"/>
    <hyperlink ref="P86" r:id="rId126" display="野豬(圖：野生豬的地圖(生物1))" xr:uid="{8E9CB120-5A36-4BE2-837A-0C46911BBFB0}"/>
    <hyperlink ref="P93" r:id="rId127" xr:uid="{4772B433-CBE4-4D52-9B5A-224859B0B0E3}"/>
    <hyperlink ref="F95" r:id="rId128" location="級別5" display="http://wiki2.gamer.com.tw/wiki.php?n=7501%3A%E7%94%9F%E7%89%A9%E5%AD%B8%E5%9C%B0%E5%9C%96 - 級別5" xr:uid="{16D08B1A-0F1C-4441-8F1B-F76E71AA955F}"/>
    <hyperlink ref="F96" r:id="rId129" location="級別5" display="http://wiki2.gamer.com.tw/wiki.php?n=7501%3A%E7%94%9F%E7%89%A9%E5%AD%B8%E5%9C%B0%E5%9C%96 - 級別5" xr:uid="{EB3C9F2E-8DED-44F6-9F7B-49CEE2C7790B}"/>
    <hyperlink ref="F94" r:id="rId130" location="級別5" display="http://wiki2.gamer.com.tw/wiki.php?n=7501%3A%E7%94%9F%E7%89%A9%E5%AD%B8%E5%9C%B0%E5%9C%96 - 級別5" xr:uid="{145462AB-815F-466F-BCE4-F7EE5D57C092}"/>
    <hyperlink ref="F97" r:id="rId131" display="http://wiki2.gamer.com.tw/wiki.php?n=7501%3A%E6%B8%BE%E8%BA%AB%E6%98%AF%E5%88%BA%E7%9A%84%E8%80%81%E9%BC%A0&amp;ss=7501" xr:uid="{529DB098-6959-4628-B158-B41DC3F1950A}"/>
    <hyperlink ref="F98" r:id="rId132" location="生物學" xr:uid="{FB9B6B74-F14A-4095-8910-83B0A16619DB}"/>
    <hyperlink ref="F99" r:id="rId133" location="級別4" display="http://wiki2.gamer.com.tw/wiki.php?n=7501%3A%E7%94%9F%E7%89%A9%E5%AD%B8%E5%9C%B0%E5%9C%96 - 級別4" xr:uid="{597F3318-B55D-478B-9A97-1C1A2EDB6CD2}"/>
    <hyperlink ref="F101" r:id="rId134" location="級別4" display="http://wiki2.gamer.com.tw/wiki.php?n=7501%3A%E7%94%9F%E7%89%A9%E5%AD%B8%E5%9C%B0%E5%9C%96 - 級別4" xr:uid="{81114A1B-4C05-4EEB-897A-A96E12631943}"/>
    <hyperlink ref="F103" r:id="rId135" location="級別4" display="http://wiki2.gamer.com.tw/wiki.php?n=7501%3A%E7%94%9F%E7%89%A9%E5%AD%B8%E5%9C%B0%E5%9C%96 - 級別4" xr:uid="{B2827502-14D7-4B9E-B9A3-5279626B4311}"/>
    <hyperlink ref="F102" r:id="rId136" location="級別4" display="http://wiki2.gamer.com.tw/wiki.php?n=7501%3A%E7%94%9F%E7%89%A9%E5%AD%B8%E5%9C%B0%E5%9C%96 - 級別4" xr:uid="{0E9B8A18-DEBE-43B8-AF88-1C753E86D48B}"/>
    <hyperlink ref="F104" r:id="rId137" display="http://wiki2.gamer.com.tw/wiki.php?n=7501%3A%E8%AA%BF%E6%9F%A5%E9%BB%91%E8%B2%82%E7%9A%84%E7%94%9F%E6%85%8B&amp;ss=7501" xr:uid="{F679C3F7-605F-4B9F-8CA9-EFE773840F71}"/>
    <hyperlink ref="F106" r:id="rId138" location="級別3" display="http://wiki2.gamer.com.tw/wiki.php?n=7501%3A%E7%94%9F%E7%89%A9%E5%AD%B8%E5%9C%B0%E5%9C%96 - 級別3" xr:uid="{542E2BC1-DEFB-4243-B771-8569AAF548B8}"/>
    <hyperlink ref="F107" r:id="rId139" display="http://wiki2.gamer.com.tw/wiki.php?n=7501%3A%E6%8D%95%E6%8D%89%E7%81%AB%E8%9C%A5%E8%9C%B4&amp;ss=7501" xr:uid="{FB8B945E-530C-44CE-9767-33A7D4D53237}"/>
    <hyperlink ref="F109" r:id="rId140" location="級別3" display="http://wiki2.gamer.com.tw/wiki.php?n=7501%3A%E7%94%9F%E7%89%A9%E5%AD%B8%E5%9C%B0%E5%9C%96 - 級別3" xr:uid="{CC963B82-66B6-48BA-9CF4-EA01FC878A75}"/>
    <hyperlink ref="F110" r:id="rId141" location="級別3" display="http://wiki2.gamer.com.tw/wiki.php?n=7501%3A%E7%94%9F%E7%89%A9%E5%AD%B8%E5%9C%B0%E5%9C%96 - 級別3" xr:uid="{27A9C052-391D-4E00-A176-F658A47DE2AA}"/>
    <hyperlink ref="F111" r:id="rId142" location="級別4" display="http://wiki2.gamer.com.tw/wiki.php?n=7501%3A%E7%94%9F%E7%89%A9%E5%AD%B8%E5%9C%B0%E5%9C%96 - 級別4" xr:uid="{0DD32C91-FDCA-4728-B007-90C4F7307526}"/>
    <hyperlink ref="F112" r:id="rId143" location="級別2" display="http://wiki2.gamer.com.tw/wiki.php?n=7501%3A%E7%94%9F%E7%89%A9%E5%AD%B8%E5%9C%B0%E5%9C%96 - 級別2" xr:uid="{24DF7F3F-755E-472D-AFA6-767641C47878}"/>
    <hyperlink ref="F113" r:id="rId144" location="級別1" display="http://wiki2.gamer.com.tw/wiki.php?n=7501%3A%E7%94%9F%E7%89%A9%E5%AD%B8%E5%9C%B0%E5%9C%96 - 級別1" xr:uid="{C1AA3463-4DCE-4D01-9BD8-8FD4A7A6B457}"/>
    <hyperlink ref="F114" r:id="rId145" display="http://wiki2.gamer.com.tw/wiki.php?n=7501%3A%E9%A3%9B%E5%A4%A9%E5%B0%8F%E6%9D%BE%E9%BC%A0&amp;ss=7501" xr:uid="{9E8AEC37-0D48-404B-8A03-34AA673D1228}"/>
    <hyperlink ref="F115" r:id="rId146" location="級別1" display="http://wiki2.gamer.com.tw/wiki.php?n=7501%3A%E7%94%9F%E7%89%A9%E5%AD%B8%E5%9C%B0%E5%9C%96 - 級別1" xr:uid="{9D090EA4-C618-4CB5-AF94-A370A652DAAC}"/>
    <hyperlink ref="F116" r:id="rId147" location="級別1" display="http://wiki2.gamer.com.tw/wiki.php?n=7501%3A%E7%94%9F%E7%89%A9%E5%AD%B8%E5%9C%B0%E5%9C%96 - 級別1" xr:uid="{7010DC6F-E5C8-4290-9352-627FB22E67C6}"/>
    <hyperlink ref="F117" r:id="rId148" location="級別1" display="http://wiki2.gamer.com.tw/wiki.php?n=7501%3A%E7%94%9F%E7%89%A9%E5%AD%B8%E5%9C%B0%E5%9C%96 - 級別1" xr:uid="{26B33395-A925-44CB-AE8E-DB2F6B681E6E}"/>
    <hyperlink ref="F118" r:id="rId149" location="級別1" display="http://wiki2.gamer.com.tw/wiki.php?n=7501%3A%E7%94%9F%E7%89%A9%E5%AD%B8%E5%9C%B0%E5%9C%96 - 級別1" xr:uid="{96550913-7C64-4E75-B312-642C2CDA4EA2}"/>
    <hyperlink ref="F119" r:id="rId150" location="級別1" display="http://wiki2.gamer.com.tw/wiki.php?n=7501%3A%E7%94%9F%E7%89%A9%E5%AD%B8%E5%9C%B0%E5%9C%96 - 級別1" xr:uid="{5C56EC55-FB25-42C1-9D27-3825E1C1A4E0}"/>
    <hyperlink ref="F100" r:id="rId151" location="%E7%94%9F%E7%89%A9%E5%AD%B8%E5%9C%B0%E5%9C%96" display="灰色老鼠的地圖" xr:uid="{64FDBBAF-E57D-465E-AEE7-26841CD20457}"/>
    <hyperlink ref="F105" r:id="rId152" location="%E7%94%9F%E7%89%A9%E5%AD%B8%E6%9B%B8%E5%BA%AB" xr:uid="{1C209B30-97B9-4F5E-994E-787980A85FD1}"/>
    <hyperlink ref="F108" r:id="rId153" location="%E7%B4%9A%E5%88%A52" xr:uid="{7367FB39-225C-4E0A-8872-DD75F1EB2907}"/>
    <hyperlink ref="P95" r:id="rId154" display="http://wiki2.gamer.com.tw/wiki.php?n=7501%3A%E6%B2%99%E6%BC%A0%E5%8F%A6%E4%B8%80%E5%81%B4%E7%9A%84%E8%81%96%E5%9C%B0&amp;ss=7501" xr:uid="{85CD2AE1-A195-48B0-B119-F179BE675AFC}"/>
    <hyperlink ref="P98" r:id="rId155" display="野豬(圖：野生豬的地圖(生物1))" xr:uid="{2EABADCF-ACE5-480F-A95C-BD1B4746526E}"/>
    <hyperlink ref="P101" r:id="rId156" display="http://wiki2.gamer.com.tw/wiki.php?n=7501%3A%E5%8B%95%E6%A4%8D%E7%89%A9%E7%9A%84%E6%A8%82%E5%9C%92&amp;ss=7501" xr:uid="{CE6872EE-A098-47D2-90F9-CC115D64533B}"/>
    <hyperlink ref="P103" r:id="rId157" display="http://wiki2.gamer.com.tw/wiki.php?n=7501%3A%E5%9C%A8%E5%90%84%E5%80%8B%E6%B5%B7%E8%A7%92&amp;ss=7501" xr:uid="{3F55A81A-A251-452E-BBE3-F0F0407EB7CE}"/>
    <hyperlink ref="P3" r:id="rId158" display="https://wiki2.gamer.com.tw/wiki.php?n=7501:%E6%A5%B5%E5%B0%8F%E7%9A%84%E5%AF%B6%E7%9F%B3" xr:uid="{22DE3A8B-50CA-4DE0-9BA1-37BF8FBB6AE5}"/>
    <hyperlink ref="F13" r:id="rId159" display="https://wiki2.gamer.com.tw/wiki.php?n=7501%3A%E9%9D%9E%E6%B4%B2%E7%9A%84%E6%AF%92%E8%9B%87&amp;ss=7501" xr:uid="{D18948B3-32B1-4791-9729-AF54B0801901}"/>
    <hyperlink ref="P13" r:id="rId160" display="https://wiki2.gamer.com.tw/wiki.php?n=7501:%E5%99%B4%E5%90%90%E6%AF%92%E6%B6%B2%E7%9A%84%E8%9B%87" xr:uid="{AE50FDD1-F162-4A54-9593-8C3EC211B973}"/>
    <hyperlink ref="F18" r:id="rId161" display="https://wiki2.gamer.com.tw/wiki.php?n=7501:%E5%99%B4%E5%90%90%E6%AF%92%E6%B6%B2%E7%9A%84%E8%9B%87" xr:uid="{A53C6496-752E-48E2-873A-D888A2733D16}"/>
    <hyperlink ref="R17" r:id="rId162" display="https://wiki2.gamer.com.tw/wiki.php?n=7501%3A%E8%AA%BF%E6%9F%A5%E6%96%BC%E7%95%B6%E5%9C%B0%E7%9A%84%E7%94%9F%E7%89%A9&amp;ss=7501" xr:uid="{D94BE21E-3AC4-4FFA-920A-35EF162B45CF}"/>
    <hyperlink ref="P19" r:id="rId163" display="https://wiki2.gamer.com.tw/wiki.php?n=7501:%E5%A4%A7%E6%B2%99%E6%BC%A0" xr:uid="{3B872C32-4862-47B3-A5EE-B3DB383E9B2D}"/>
    <hyperlink ref="Q17" r:id="rId164" display="https://wiki2.gamer.com.tw/wiki.php?n=7501:%E4%B8%8D%E6%80%95%E6%AF%92%E7%9A%84%E7%94%9F%E7%89%A9" xr:uid="{273697F6-2DF4-468D-B3EC-D86EDA34BED0}"/>
    <hyperlink ref="P50" r:id="rId165" display="https://wiki2.gamer.com.tw/wiki.php?n=7501:%E7%A6%81%E6%96%B7%E7%9A%84%E8%8D%89%E8%8E%93" xr:uid="{5A9286F8-1636-452C-BC8D-4185D4E33542}"/>
    <hyperlink ref="R50" r:id="rId166" display="https://wiki2.gamer.com.tw/wiki.php?n=7501%3A%E8%AA%BF%E6%9F%A5%E6%96%BC%E7%95%B6%E5%9C%B0%E7%9A%84%E7%94%9F%E7%89%A9&amp;ss=7501" xr:uid="{5F948013-9762-4606-91E3-D0C5DE0F8800}"/>
    <hyperlink ref="R52" r:id="rId167" display="https://wiki2.gamer.com.tw/wiki.php?n=7501%3A%E6%90%9C%E7%B4%A2%E6%96%B0%E5%A4%A7%E9%99%B8%E8%A5%BF%E5%B2%B8%E5%9C%B0%E5%8D%80%E7%9A%84%E5%8B%95%E7%89%A9&amp;ss=7501" xr:uid="{314E976B-60F2-4343-A959-E9D9252788C0}"/>
    <hyperlink ref="Q61" r:id="rId168" display="https://wiki2.gamer.com.tw/wiki.php?n=7501:%E6%BA%9C%E5%9C%93%E8%BB%9F%E7%B6%BF" xr:uid="{3CB22BBC-4F1D-4CA8-BF0D-8EC36980BE7A}"/>
    <hyperlink ref="P92" r:id="rId169" display="https://wiki2.gamer.com.tw/wiki.php?n=7501%3A%E5%A4%AA%E9%99%BD%E6%98%87%E8%B5%B7%E7%9A%84%E5%9C%B0%E6%96%B9&amp;ss=7501" xr:uid="{F0A48064-C18C-4D2D-A2DA-55FFF51C5307}"/>
    <hyperlink ref="P99" r:id="rId170" display="https://wiki2.gamer.com.tw/wiki.php?n=7501%3A%E5%A4%AA%E9%99%BD%E6%98%87%E8%B5%B7%E7%9A%84%E5%9C%B0%E6%96%B9&amp;ss=7501" xr:uid="{D6595E75-7804-4C23-9824-C9F8778B0A61}"/>
    <hyperlink ref="F2" r:id="rId171" display="https://wiki2.gamer.com.tw/wiki.php?n=7501%3A%E8%AA%B0%E7%AC%91%E8%AA%B0%E5%B0%B1%E8%BC%B8&amp;ss=7501" xr:uid="{E6814C09-5DEF-4096-9AA2-E178DE460A7F}"/>
    <hyperlink ref="F4" r:id="rId172" display="https://wiki2.gamer.com.tw/wiki.php?n=7501%3A%E8%97%A5%E6%88%96%E6%AF%92&amp;ss=7501" xr:uid="{22D7296A-E572-4E06-9D24-0C02CC63CB89}"/>
    <hyperlink ref="P4" r:id="rId173" display="https://wiki2.gamer.com.tw/wiki.php?n=7501:%E7%B5%A6%E4%BA%88%E7%B4%84%E5%AE%9A%E7%9A%84%E6%9C%AA%E4%BE%86" xr:uid="{8DCB5879-0226-4BFF-B9BB-C98A2EF0396C}"/>
    <hyperlink ref="Q4" r:id="rId174" display="https://wiki2.gamer.com.tw/wiki.php?n=7501:%E5%86%92%E9%9A%AA%E5%AE%B6%E7%9A%84%E7%B6%93%E5%85%B8%E8%91%97%E4%BD%9C" xr:uid="{55D016CE-3EA7-4C9F-BA19-7597A199956F}"/>
    <hyperlink ref="P16" r:id="rId175" display="https://wiki2.gamer.com.tw/wiki.php?n=7501%3A%E7%95%8F%E6%87%BC%E8%88%87%E9%9B%84%E5%A3%AF%E4%B9%8B%E5%B7%A8%E7%BF%BC&amp;ss=7501" xr:uid="{067F6CE8-A3B2-46E9-A178-BBEAFDEBDE45}"/>
    <hyperlink ref="Q16" r:id="rId176" display="https://wiki2.gamer.com.tw/wiki.php?n=7501%3A%E8%9B%87%E7%9A%84%E5%89%B5%E4%B8%96%E7%A5%9E%E8%A9%B1&amp;ss=7501" xr:uid="{1E25FC99-DD20-4F2E-AB20-91E936523C65}"/>
    <hyperlink ref="F24" r:id="rId177" display="https://wiki2.gamer.com.tw/wiki.php?n=7501%3A%E7%81%BC%E7%86%B1%E7%9A%84%E8%9C%A5%E8%9C%B4&amp;ss=7501" xr:uid="{2671F97F-4BE0-4248-A470-7871BF89B3B5}"/>
    <hyperlink ref="F25" r:id="rId178" display="https://wiki2.gamer.com.tw/wiki.php?n=7501%3A%E7%8E%8B%E6%AC%8A%E7%9A%84%E8%B1%A1%E5%BE%B5&amp;ss=7501" xr:uid="{D2FB8B50-B93A-4039-BC7C-8540DC7393E3}"/>
    <hyperlink ref="P25" r:id="rId179" display="图：古埃及遗物的地图(财宝8)" xr:uid="{F0D139E1-91E8-4E03-98B6-80F766CAD9B2}"/>
    <hyperlink ref="F29" r:id="rId180" display="https://wiki2.gamer.com.tw/wiki.php?n=7501%3A%E7%94%9F%E6%B4%BB%E5%9C%A8%E5%9C%B0%E4%B8%8B%E7%9A%84%E5%8B%95%E7%89%A9&amp;ss=7501" xr:uid="{97744D3F-4E15-4D11-A5AE-C9F02EA75AAF}"/>
    <hyperlink ref="P73" r:id="rId181" display="https://wiki2.gamer.com.tw/wiki.php?n=7501%3A%E5%8B%87%E6%B0%A3%E7%9A%84%E8%B1%A1%E5%BE%B5&amp;ss=7501" xr:uid="{3B9F2ABC-8456-4FF3-AE7A-92CC88F46147}"/>
    <hyperlink ref="F74" r:id="rId182" display="https://wiki2.gamer.com.tw/wiki.php?n=7501%3A%E5%B0%8B%E6%89%BE%E5%90%8C%E4%BC%B4&amp;ss=7501" xr:uid="{3AC57B1D-30BE-4511-B1E5-C61FB08B195B}"/>
    <hyperlink ref="P74" r:id="rId183" display="https://wiki2.gamer.com.tw/wiki.php?n=7501:%E6%9A%97%E5%A4%9C%E7%9A%84%E5%A4%A7%E9%A8%B7%E5%8B%95" xr:uid="{36D26A6F-30B6-4183-8824-0651DBF2BE54}"/>
    <hyperlink ref="F49" r:id="rId184" display="https://wiki2.gamer.com.tw/wiki.php?n=7501%3A%E5%B7%A8%E5%A4%A7%E8%9D%B8%E7%89%9B%E4%BE%86%E8%A5%B2&amp;ss=7501" xr:uid="{4979E49B-0CFE-4708-BEBE-4EB7A27EC003}"/>
  </hyperlinks>
  <pageMargins left="0.7" right="0.7" top="0.75" bottom="0.75" header="0.3" footer="0.3"/>
  <tableParts count="1">
    <tablePart r:id="rId18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3">
    <tabColor theme="6" tint="0.39997558519241921"/>
  </sheetPr>
  <dimension ref="A1:S133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35" customWidth="1"/>
    <col min="2" max="2" width="4" style="17" customWidth="1"/>
    <col min="3" max="3" width="18.625" style="17" bestFit="1" customWidth="1"/>
    <col min="4" max="5" width="4.625" style="17" customWidth="1"/>
    <col min="6" max="6" width="29.5" style="66" bestFit="1" customWidth="1"/>
    <col min="7" max="7" width="6.625" style="17" customWidth="1"/>
    <col min="8" max="13" width="4.625" style="17" customWidth="1"/>
    <col min="14" max="14" width="27.625" style="230" customWidth="1"/>
    <col min="15" max="15" width="26.875" style="189" bestFit="1" customWidth="1"/>
    <col min="16" max="19" width="16.625" style="202" customWidth="1"/>
    <col min="20" max="16384" width="9" style="17"/>
  </cols>
  <sheetData>
    <row r="1" spans="1:19" s="35" customFormat="1" ht="22.5" customHeight="1">
      <c r="A1" s="31" t="s">
        <v>0</v>
      </c>
      <c r="B1" s="32" t="s">
        <v>1</v>
      </c>
      <c r="C1" s="79" t="s">
        <v>2126</v>
      </c>
      <c r="D1" s="32" t="s">
        <v>1604</v>
      </c>
      <c r="E1" s="32" t="s">
        <v>1601</v>
      </c>
      <c r="F1" s="85" t="s">
        <v>6</v>
      </c>
      <c r="G1" s="32" t="s">
        <v>7</v>
      </c>
      <c r="H1" s="33" t="s">
        <v>192</v>
      </c>
      <c r="I1" s="30" t="s">
        <v>193</v>
      </c>
      <c r="J1" s="33" t="s">
        <v>9</v>
      </c>
      <c r="K1" s="33" t="s">
        <v>10</v>
      </c>
      <c r="L1" s="33" t="s">
        <v>11</v>
      </c>
      <c r="M1" s="33" t="s">
        <v>12</v>
      </c>
      <c r="N1" s="172" t="s">
        <v>13</v>
      </c>
      <c r="O1" s="172" t="s">
        <v>195</v>
      </c>
      <c r="P1" s="172" t="s">
        <v>6487</v>
      </c>
      <c r="Q1" s="172" t="s">
        <v>16</v>
      </c>
      <c r="R1" s="172" t="s">
        <v>17</v>
      </c>
      <c r="S1" s="172" t="s">
        <v>197</v>
      </c>
    </row>
    <row r="2" spans="1:19" ht="22.5" customHeight="1">
      <c r="A2" s="293" t="s">
        <v>7282</v>
      </c>
      <c r="B2" s="294" t="s">
        <v>7385</v>
      </c>
      <c r="C2" s="107" t="s">
        <v>7410</v>
      </c>
      <c r="D2" s="99">
        <v>15</v>
      </c>
      <c r="E2" s="99">
        <v>17</v>
      </c>
      <c r="F2" s="212" t="s">
        <v>7411</v>
      </c>
      <c r="G2" s="99">
        <v>1400</v>
      </c>
      <c r="H2" s="99">
        <v>9</v>
      </c>
      <c r="I2" s="30"/>
      <c r="J2" s="30"/>
      <c r="K2" s="30"/>
      <c r="L2" s="30"/>
      <c r="M2" s="30"/>
      <c r="N2" s="230" t="s">
        <v>7409</v>
      </c>
      <c r="O2" s="189" t="s">
        <v>7292</v>
      </c>
      <c r="P2" s="247"/>
      <c r="S2" s="247"/>
    </row>
    <row r="3" spans="1:19" ht="22.5" customHeight="1">
      <c r="A3" s="293" t="s">
        <v>7282</v>
      </c>
      <c r="B3" s="294" t="s">
        <v>7385</v>
      </c>
      <c r="C3" s="107" t="s">
        <v>7412</v>
      </c>
      <c r="D3" s="99">
        <v>15</v>
      </c>
      <c r="E3" s="99">
        <v>17</v>
      </c>
      <c r="F3" s="212" t="s">
        <v>7413</v>
      </c>
      <c r="G3" s="99">
        <v>1360</v>
      </c>
      <c r="H3" s="99">
        <v>9</v>
      </c>
      <c r="I3" s="30"/>
      <c r="J3" s="30"/>
      <c r="K3" s="30"/>
      <c r="L3" s="30"/>
      <c r="M3" s="30"/>
      <c r="N3" s="230" t="s">
        <v>7389</v>
      </c>
      <c r="O3" s="189" t="s">
        <v>7414</v>
      </c>
      <c r="P3" s="247"/>
      <c r="S3" s="247"/>
    </row>
    <row r="4" spans="1:19" ht="22.5" customHeight="1">
      <c r="A4" s="166" t="s">
        <v>698</v>
      </c>
      <c r="B4" s="99" t="s">
        <v>19</v>
      </c>
      <c r="C4" s="107" t="s">
        <v>2127</v>
      </c>
      <c r="D4" s="99">
        <v>12</v>
      </c>
      <c r="E4" s="99">
        <v>14</v>
      </c>
      <c r="F4" s="214" t="s">
        <v>2128</v>
      </c>
      <c r="G4" s="99">
        <v>1209</v>
      </c>
      <c r="H4" s="99">
        <v>8</v>
      </c>
      <c r="I4" s="30"/>
      <c r="J4" s="30"/>
      <c r="K4" s="30"/>
      <c r="L4" s="30"/>
      <c r="M4" s="30"/>
      <c r="N4" s="230" t="s">
        <v>6868</v>
      </c>
      <c r="O4" s="189" t="s">
        <v>6869</v>
      </c>
      <c r="P4" s="264" t="s">
        <v>1790</v>
      </c>
      <c r="Q4" s="214" t="s">
        <v>13083</v>
      </c>
      <c r="R4" s="248"/>
    </row>
    <row r="5" spans="1:19" ht="22.5" customHeight="1">
      <c r="A5" s="166" t="s">
        <v>30</v>
      </c>
      <c r="B5" s="99" t="s">
        <v>5522</v>
      </c>
      <c r="C5" s="107" t="s">
        <v>6870</v>
      </c>
      <c r="D5" s="99">
        <v>10</v>
      </c>
      <c r="E5" s="99">
        <v>12</v>
      </c>
      <c r="F5" s="214" t="s">
        <v>6871</v>
      </c>
      <c r="G5" s="99">
        <v>1040</v>
      </c>
      <c r="H5" s="175">
        <v>7</v>
      </c>
      <c r="I5" s="30"/>
      <c r="J5" s="30"/>
      <c r="K5" s="30"/>
      <c r="L5" s="30"/>
      <c r="M5" s="30"/>
      <c r="N5" s="230" t="s">
        <v>6872</v>
      </c>
      <c r="O5" s="189" t="s">
        <v>6873</v>
      </c>
      <c r="P5" s="214" t="s">
        <v>5225</v>
      </c>
    </row>
    <row r="6" spans="1:19" ht="22.5" customHeight="1">
      <c r="A6" s="166"/>
      <c r="B6" s="99" t="s">
        <v>19</v>
      </c>
      <c r="C6" s="107" t="s">
        <v>2129</v>
      </c>
      <c r="D6" s="99">
        <v>9</v>
      </c>
      <c r="E6" s="99">
        <v>11</v>
      </c>
      <c r="F6" s="214" t="s">
        <v>2130</v>
      </c>
      <c r="G6" s="99">
        <v>1040</v>
      </c>
      <c r="H6" s="99">
        <v>8</v>
      </c>
      <c r="I6" s="30"/>
      <c r="J6" s="30"/>
      <c r="K6" s="30"/>
      <c r="L6" s="30"/>
      <c r="M6" s="30"/>
      <c r="N6" s="230" t="s">
        <v>6874</v>
      </c>
      <c r="O6" s="189" t="s">
        <v>6875</v>
      </c>
      <c r="P6" s="214" t="s">
        <v>2131</v>
      </c>
      <c r="S6" s="234" t="s">
        <v>6876</v>
      </c>
    </row>
    <row r="7" spans="1:19" ht="22.5" customHeight="1">
      <c r="A7" s="166"/>
      <c r="B7" s="99" t="s">
        <v>19</v>
      </c>
      <c r="C7" s="107" t="s">
        <v>2132</v>
      </c>
      <c r="D7" s="99">
        <v>9</v>
      </c>
      <c r="E7" s="99">
        <v>11</v>
      </c>
      <c r="F7" s="214" t="s">
        <v>2133</v>
      </c>
      <c r="G7" s="99">
        <v>1040</v>
      </c>
      <c r="H7" s="175">
        <v>5</v>
      </c>
      <c r="I7" s="30"/>
      <c r="J7" s="30"/>
      <c r="K7" s="30"/>
      <c r="L7" s="30"/>
      <c r="M7" s="30"/>
      <c r="N7" s="230" t="s">
        <v>6877</v>
      </c>
      <c r="O7" s="189" t="s">
        <v>6878</v>
      </c>
      <c r="S7" s="229"/>
    </row>
    <row r="8" spans="1:19" ht="22.5" customHeight="1">
      <c r="A8" s="166" t="s">
        <v>5523</v>
      </c>
      <c r="B8" s="99" t="s">
        <v>5524</v>
      </c>
      <c r="C8" s="107" t="s">
        <v>6879</v>
      </c>
      <c r="D8" s="99">
        <v>9</v>
      </c>
      <c r="E8" s="99">
        <v>11</v>
      </c>
      <c r="F8" s="212" t="s">
        <v>6880</v>
      </c>
      <c r="G8" s="99">
        <v>1010</v>
      </c>
      <c r="H8" s="99">
        <v>10</v>
      </c>
      <c r="I8" s="30"/>
      <c r="J8" s="30"/>
      <c r="K8" s="30"/>
      <c r="L8" s="30"/>
      <c r="M8" s="30"/>
      <c r="N8" s="230" t="s">
        <v>6881</v>
      </c>
      <c r="O8" s="189" t="s">
        <v>6882</v>
      </c>
      <c r="P8" s="212" t="s">
        <v>57</v>
      </c>
      <c r="Q8" s="212" t="s">
        <v>2134</v>
      </c>
    </row>
    <row r="9" spans="1:19" ht="22.5" customHeight="1">
      <c r="A9" s="166" t="s">
        <v>35</v>
      </c>
      <c r="B9" s="99" t="s">
        <v>19</v>
      </c>
      <c r="C9" s="107" t="s">
        <v>2135</v>
      </c>
      <c r="D9" s="99">
        <v>9</v>
      </c>
      <c r="E9" s="99">
        <v>11</v>
      </c>
      <c r="F9" s="214" t="s">
        <v>6883</v>
      </c>
      <c r="G9" s="99">
        <v>990</v>
      </c>
      <c r="H9" s="99">
        <v>8</v>
      </c>
      <c r="I9" s="30"/>
      <c r="J9" s="30"/>
      <c r="K9" s="30"/>
      <c r="L9" s="30"/>
      <c r="M9" s="30"/>
      <c r="N9" s="230" t="s">
        <v>6884</v>
      </c>
      <c r="O9" s="189" t="s">
        <v>6885</v>
      </c>
      <c r="P9" s="214" t="s">
        <v>5304</v>
      </c>
      <c r="S9" s="229"/>
    </row>
    <row r="10" spans="1:19" ht="22.5" customHeight="1">
      <c r="A10" s="166" t="s">
        <v>6264</v>
      </c>
      <c r="B10" s="99" t="s">
        <v>6364</v>
      </c>
      <c r="C10" s="107" t="s">
        <v>6886</v>
      </c>
      <c r="D10" s="99">
        <v>9</v>
      </c>
      <c r="E10" s="99">
        <v>11</v>
      </c>
      <c r="F10" s="212" t="s">
        <v>6363</v>
      </c>
      <c r="G10" s="99">
        <v>980</v>
      </c>
      <c r="H10" s="99">
        <v>10</v>
      </c>
      <c r="I10" s="30"/>
      <c r="J10" s="30"/>
      <c r="K10" s="30"/>
      <c r="L10" s="30"/>
      <c r="M10" s="30"/>
      <c r="N10" s="230" t="s">
        <v>6887</v>
      </c>
      <c r="O10" s="189" t="s">
        <v>6888</v>
      </c>
      <c r="P10" s="212" t="s">
        <v>13070</v>
      </c>
    </row>
    <row r="11" spans="1:19" ht="22.5" customHeight="1">
      <c r="A11" s="166" t="s">
        <v>218</v>
      </c>
      <c r="B11" s="99" t="s">
        <v>5525</v>
      </c>
      <c r="C11" s="107" t="s">
        <v>2136</v>
      </c>
      <c r="D11" s="99">
        <v>7</v>
      </c>
      <c r="E11" s="99">
        <v>9</v>
      </c>
      <c r="F11" s="212" t="s">
        <v>2137</v>
      </c>
      <c r="G11" s="99">
        <v>950</v>
      </c>
      <c r="H11" s="175">
        <v>8</v>
      </c>
      <c r="I11" s="30"/>
      <c r="J11" s="30"/>
      <c r="K11" s="30"/>
      <c r="L11" s="30"/>
      <c r="M11" s="30"/>
      <c r="N11" s="230" t="s">
        <v>6889</v>
      </c>
      <c r="O11" s="189" t="s">
        <v>2138</v>
      </c>
      <c r="P11" s="214" t="s">
        <v>6890</v>
      </c>
      <c r="Q11" s="212" t="s">
        <v>2357</v>
      </c>
      <c r="R11" s="240"/>
      <c r="S11" s="257" t="s">
        <v>6891</v>
      </c>
    </row>
    <row r="12" spans="1:19" ht="22.5" customHeight="1">
      <c r="A12" s="166" t="s">
        <v>37</v>
      </c>
      <c r="B12" s="99" t="s">
        <v>5526</v>
      </c>
      <c r="C12" s="107" t="s">
        <v>2139</v>
      </c>
      <c r="D12" s="99">
        <v>6</v>
      </c>
      <c r="E12" s="99">
        <v>8</v>
      </c>
      <c r="F12" s="212" t="s">
        <v>2140</v>
      </c>
      <c r="G12" s="99">
        <v>950</v>
      </c>
      <c r="H12" s="175">
        <v>6</v>
      </c>
      <c r="I12" s="30"/>
      <c r="J12" s="30"/>
      <c r="K12" s="30"/>
      <c r="L12" s="30"/>
      <c r="M12" s="30"/>
      <c r="N12" s="230" t="s">
        <v>6892</v>
      </c>
      <c r="O12" s="189" t="s">
        <v>6893</v>
      </c>
      <c r="P12" s="212" t="s">
        <v>2141</v>
      </c>
      <c r="Q12" s="212" t="s">
        <v>2142</v>
      </c>
      <c r="R12" s="240"/>
      <c r="S12" s="234" t="s">
        <v>6894</v>
      </c>
    </row>
    <row r="13" spans="1:19" ht="22.5" customHeight="1">
      <c r="A13" s="166" t="s">
        <v>157</v>
      </c>
      <c r="B13" s="99" t="s">
        <v>19</v>
      </c>
      <c r="C13" s="107" t="s">
        <v>2143</v>
      </c>
      <c r="D13" s="99">
        <v>8</v>
      </c>
      <c r="E13" s="99">
        <v>10</v>
      </c>
      <c r="F13" s="214" t="s">
        <v>2144</v>
      </c>
      <c r="G13" s="99">
        <v>949</v>
      </c>
      <c r="H13" s="175">
        <v>7</v>
      </c>
      <c r="I13" s="30"/>
      <c r="J13" s="30"/>
      <c r="K13" s="30"/>
      <c r="L13" s="30"/>
      <c r="M13" s="30"/>
      <c r="N13" s="230" t="s">
        <v>6895</v>
      </c>
      <c r="O13" s="189" t="s">
        <v>6896</v>
      </c>
      <c r="P13" s="214" t="s">
        <v>6897</v>
      </c>
      <c r="S13" s="229"/>
    </row>
    <row r="14" spans="1:19" ht="22.5" customHeight="1">
      <c r="A14" s="166" t="s">
        <v>151</v>
      </c>
      <c r="B14" s="99" t="s">
        <v>19</v>
      </c>
      <c r="C14" s="107" t="s">
        <v>2145</v>
      </c>
      <c r="D14" s="99">
        <v>8</v>
      </c>
      <c r="E14" s="99">
        <v>10</v>
      </c>
      <c r="F14" s="214" t="s">
        <v>2146</v>
      </c>
      <c r="G14" s="99">
        <v>936</v>
      </c>
      <c r="H14" s="99">
        <v>9</v>
      </c>
      <c r="I14" s="30"/>
      <c r="J14" s="30"/>
      <c r="K14" s="30"/>
      <c r="L14" s="30"/>
      <c r="M14" s="30"/>
      <c r="N14" s="230" t="s">
        <v>6898</v>
      </c>
      <c r="O14" s="189" t="s">
        <v>6899</v>
      </c>
      <c r="P14" s="214" t="s">
        <v>6900</v>
      </c>
      <c r="S14" s="229"/>
    </row>
    <row r="15" spans="1:19" ht="22.5" customHeight="1">
      <c r="A15" s="166" t="s">
        <v>11399</v>
      </c>
      <c r="B15" s="99" t="s">
        <v>19</v>
      </c>
      <c r="C15" s="107" t="s">
        <v>2147</v>
      </c>
      <c r="D15" s="99">
        <v>8</v>
      </c>
      <c r="E15" s="99">
        <v>10</v>
      </c>
      <c r="F15" s="214" t="s">
        <v>6901</v>
      </c>
      <c r="G15" s="99">
        <v>930</v>
      </c>
      <c r="H15" s="175">
        <v>9</v>
      </c>
      <c r="I15" s="30"/>
      <c r="J15" s="30"/>
      <c r="K15" s="30"/>
      <c r="L15" s="30"/>
      <c r="M15" s="30"/>
      <c r="N15" s="230" t="s">
        <v>6902</v>
      </c>
      <c r="O15" s="189" t="s">
        <v>6903</v>
      </c>
      <c r="P15" s="214" t="s">
        <v>6904</v>
      </c>
      <c r="Q15" s="214" t="s">
        <v>6905</v>
      </c>
      <c r="R15" s="212"/>
      <c r="S15" s="229"/>
    </row>
    <row r="16" spans="1:19" ht="22.5" customHeight="1">
      <c r="A16" s="166" t="s">
        <v>151</v>
      </c>
      <c r="B16" s="99" t="s">
        <v>19</v>
      </c>
      <c r="C16" s="107" t="s">
        <v>2148</v>
      </c>
      <c r="D16" s="99">
        <v>8</v>
      </c>
      <c r="E16" s="99">
        <v>10</v>
      </c>
      <c r="F16" s="214" t="s">
        <v>2149</v>
      </c>
      <c r="G16" s="99">
        <v>923</v>
      </c>
      <c r="H16" s="99">
        <v>9</v>
      </c>
      <c r="I16" s="30"/>
      <c r="J16" s="30"/>
      <c r="K16" s="30"/>
      <c r="L16" s="30"/>
      <c r="M16" s="30"/>
      <c r="N16" s="230" t="s">
        <v>6898</v>
      </c>
      <c r="O16" s="189" t="s">
        <v>6899</v>
      </c>
      <c r="P16" s="214" t="s">
        <v>6900</v>
      </c>
      <c r="S16" s="229"/>
    </row>
    <row r="17" spans="1:19" ht="22.5" customHeight="1">
      <c r="A17" s="166"/>
      <c r="B17" s="99" t="s">
        <v>19</v>
      </c>
      <c r="C17" s="107" t="s">
        <v>2150</v>
      </c>
      <c r="D17" s="99">
        <v>8</v>
      </c>
      <c r="E17" s="99">
        <v>10</v>
      </c>
      <c r="F17" s="214" t="s">
        <v>2151</v>
      </c>
      <c r="G17" s="99">
        <v>923</v>
      </c>
      <c r="H17" s="175">
        <v>7</v>
      </c>
      <c r="I17" s="30"/>
      <c r="J17" s="30"/>
      <c r="K17" s="30"/>
      <c r="L17" s="30"/>
      <c r="M17" s="30"/>
      <c r="N17" s="230" t="s">
        <v>6906</v>
      </c>
      <c r="O17" s="189" t="s">
        <v>6907</v>
      </c>
      <c r="P17" s="214" t="s">
        <v>6908</v>
      </c>
      <c r="Q17" s="214" t="s">
        <v>2152</v>
      </c>
      <c r="R17" s="212"/>
      <c r="S17" s="234" t="s">
        <v>6909</v>
      </c>
    </row>
    <row r="18" spans="1:19" ht="22.5" customHeight="1">
      <c r="A18" s="166" t="s">
        <v>151</v>
      </c>
      <c r="B18" s="99" t="s">
        <v>19</v>
      </c>
      <c r="C18" s="107" t="s">
        <v>2153</v>
      </c>
      <c r="D18" s="99">
        <v>8</v>
      </c>
      <c r="E18" s="99">
        <v>10</v>
      </c>
      <c r="F18" s="214" t="s">
        <v>2154</v>
      </c>
      <c r="G18" s="99">
        <v>910</v>
      </c>
      <c r="H18" s="99">
        <v>8</v>
      </c>
      <c r="I18" s="30"/>
      <c r="J18" s="30"/>
      <c r="K18" s="30"/>
      <c r="L18" s="30"/>
      <c r="M18" s="30"/>
      <c r="N18" s="230" t="s">
        <v>6910</v>
      </c>
      <c r="O18" s="189" t="s">
        <v>6911</v>
      </c>
      <c r="P18" s="214" t="s">
        <v>6912</v>
      </c>
      <c r="S18" s="229"/>
    </row>
    <row r="19" spans="1:19" ht="22.5" customHeight="1">
      <c r="A19" s="166" t="s">
        <v>11191</v>
      </c>
      <c r="B19" s="99" t="s">
        <v>11192</v>
      </c>
      <c r="C19" s="278" t="s">
        <v>11224</v>
      </c>
      <c r="D19" s="99">
        <v>9</v>
      </c>
      <c r="E19" s="99">
        <v>11</v>
      </c>
      <c r="F19" s="212" t="s">
        <v>12904</v>
      </c>
      <c r="G19" s="99">
        <v>830</v>
      </c>
      <c r="H19" s="99">
        <v>9</v>
      </c>
      <c r="I19" s="30"/>
      <c r="J19" s="30"/>
      <c r="K19" s="30"/>
      <c r="L19" s="30"/>
      <c r="M19" s="30"/>
      <c r="N19" s="230" t="s">
        <v>11225</v>
      </c>
      <c r="O19" s="189" t="s">
        <v>11226</v>
      </c>
      <c r="P19" s="212" t="s">
        <v>2134</v>
      </c>
      <c r="Q19" s="212" t="s">
        <v>11227</v>
      </c>
    </row>
    <row r="20" spans="1:19" ht="22.5" customHeight="1">
      <c r="A20" s="166" t="s">
        <v>25</v>
      </c>
      <c r="B20" s="99" t="s">
        <v>19</v>
      </c>
      <c r="C20" s="107" t="s">
        <v>6913</v>
      </c>
      <c r="D20" s="99">
        <v>7</v>
      </c>
      <c r="E20" s="99">
        <v>9</v>
      </c>
      <c r="F20" s="214" t="s">
        <v>6914</v>
      </c>
      <c r="G20" s="99">
        <v>820</v>
      </c>
      <c r="H20" s="175">
        <v>7</v>
      </c>
      <c r="I20" s="30"/>
      <c r="J20" s="30"/>
      <c r="K20" s="30"/>
      <c r="L20" s="30"/>
      <c r="M20" s="30"/>
      <c r="N20" s="230" t="s">
        <v>6915</v>
      </c>
      <c r="O20" s="189" t="s">
        <v>6916</v>
      </c>
      <c r="P20" s="214" t="s">
        <v>6917</v>
      </c>
      <c r="S20" s="229"/>
    </row>
    <row r="21" spans="1:19" ht="22.5" customHeight="1">
      <c r="A21" s="166" t="s">
        <v>218</v>
      </c>
      <c r="B21" s="99" t="s">
        <v>5548</v>
      </c>
      <c r="C21" s="107" t="s">
        <v>6918</v>
      </c>
      <c r="D21" s="99">
        <v>6</v>
      </c>
      <c r="E21" s="99">
        <v>8</v>
      </c>
      <c r="F21" s="212" t="s">
        <v>2155</v>
      </c>
      <c r="G21" s="99">
        <v>810</v>
      </c>
      <c r="H21" s="175">
        <v>8</v>
      </c>
      <c r="I21" s="30"/>
      <c r="J21" s="30"/>
      <c r="K21" s="30"/>
      <c r="L21" s="30"/>
      <c r="M21" s="30"/>
      <c r="N21" s="230" t="s">
        <v>121</v>
      </c>
      <c r="O21" s="189" t="s">
        <v>6919</v>
      </c>
      <c r="P21" s="212" t="s">
        <v>2156</v>
      </c>
      <c r="Q21" s="240"/>
      <c r="R21" s="240"/>
      <c r="S21" s="257" t="s">
        <v>6920</v>
      </c>
    </row>
    <row r="22" spans="1:19" ht="22.5" customHeight="1">
      <c r="A22" s="166" t="s">
        <v>30</v>
      </c>
      <c r="B22" s="99" t="s">
        <v>5419</v>
      </c>
      <c r="C22" s="107" t="s">
        <v>6921</v>
      </c>
      <c r="D22" s="99">
        <v>7</v>
      </c>
      <c r="E22" s="99">
        <v>9</v>
      </c>
      <c r="F22" s="214" t="s">
        <v>6922</v>
      </c>
      <c r="G22" s="99">
        <v>790</v>
      </c>
      <c r="H22" s="99">
        <v>8</v>
      </c>
      <c r="I22" s="30"/>
      <c r="J22" s="30"/>
      <c r="K22" s="30"/>
      <c r="L22" s="30"/>
      <c r="M22" s="30"/>
      <c r="N22" s="230" t="s">
        <v>6898</v>
      </c>
      <c r="O22" s="189" t="s">
        <v>6923</v>
      </c>
      <c r="P22" s="214"/>
      <c r="Q22" s="264"/>
      <c r="R22" s="212"/>
      <c r="S22" s="229"/>
    </row>
    <row r="23" spans="1:19" ht="22.5" customHeight="1">
      <c r="A23" s="166"/>
      <c r="B23" s="99" t="s">
        <v>56</v>
      </c>
      <c r="C23" s="107" t="s">
        <v>2157</v>
      </c>
      <c r="D23" s="99">
        <v>7</v>
      </c>
      <c r="E23" s="99">
        <v>9</v>
      </c>
      <c r="F23" s="214" t="s">
        <v>6908</v>
      </c>
      <c r="G23" s="99">
        <v>720</v>
      </c>
      <c r="H23" s="175">
        <v>8</v>
      </c>
      <c r="I23" s="30"/>
      <c r="J23" s="30"/>
      <c r="K23" s="30"/>
      <c r="L23" s="30"/>
      <c r="M23" s="30"/>
      <c r="N23" s="230" t="s">
        <v>6924</v>
      </c>
      <c r="O23" s="189" t="s">
        <v>6925</v>
      </c>
      <c r="P23" s="214" t="s">
        <v>6926</v>
      </c>
      <c r="Q23" s="264" t="s">
        <v>2158</v>
      </c>
      <c r="R23" s="246"/>
      <c r="S23" s="234" t="s">
        <v>6927</v>
      </c>
    </row>
    <row r="24" spans="1:19" ht="22.5" customHeight="1">
      <c r="A24" s="293" t="s">
        <v>7282</v>
      </c>
      <c r="B24" s="99" t="s">
        <v>7416</v>
      </c>
      <c r="C24" s="107" t="s">
        <v>7418</v>
      </c>
      <c r="D24" s="99">
        <v>9</v>
      </c>
      <c r="E24" s="99">
        <v>11</v>
      </c>
      <c r="F24" s="212" t="s">
        <v>7415</v>
      </c>
      <c r="G24" s="99">
        <v>700</v>
      </c>
      <c r="H24" s="99">
        <v>8</v>
      </c>
      <c r="I24" s="30"/>
      <c r="J24" s="3"/>
      <c r="K24" s="30"/>
      <c r="L24" s="30"/>
      <c r="M24" s="30"/>
      <c r="N24" s="230" t="s">
        <v>7406</v>
      </c>
      <c r="O24" s="189" t="s">
        <v>7417</v>
      </c>
      <c r="P24" s="247"/>
    </row>
    <row r="25" spans="1:19" ht="22.5" customHeight="1">
      <c r="A25" s="166"/>
      <c r="B25" s="99" t="s">
        <v>56</v>
      </c>
      <c r="C25" s="107" t="s">
        <v>2159</v>
      </c>
      <c r="D25" s="99">
        <v>7</v>
      </c>
      <c r="E25" s="99">
        <v>9</v>
      </c>
      <c r="F25" s="214" t="s">
        <v>6928</v>
      </c>
      <c r="G25" s="99">
        <v>696</v>
      </c>
      <c r="H25" s="99">
        <v>5</v>
      </c>
      <c r="I25" s="30"/>
      <c r="J25" s="30"/>
      <c r="K25" s="30"/>
      <c r="L25" s="30"/>
      <c r="M25" s="30"/>
      <c r="N25" s="230" t="s">
        <v>6929</v>
      </c>
      <c r="O25" s="189" t="s">
        <v>6930</v>
      </c>
      <c r="P25" s="212"/>
      <c r="S25" s="229"/>
    </row>
    <row r="26" spans="1:19" ht="22.5" customHeight="1">
      <c r="A26" s="166" t="s">
        <v>25</v>
      </c>
      <c r="B26" s="99" t="s">
        <v>56</v>
      </c>
      <c r="C26" s="107" t="s">
        <v>6931</v>
      </c>
      <c r="D26" s="99">
        <v>6</v>
      </c>
      <c r="E26" s="99">
        <v>8</v>
      </c>
      <c r="F26" s="214" t="s">
        <v>6932</v>
      </c>
      <c r="G26" s="99">
        <v>680</v>
      </c>
      <c r="H26" s="175">
        <v>6</v>
      </c>
      <c r="I26" s="30"/>
      <c r="J26" s="30"/>
      <c r="K26" s="30"/>
      <c r="L26" s="30"/>
      <c r="M26" s="30"/>
      <c r="N26" s="230" t="s">
        <v>6933</v>
      </c>
      <c r="O26" s="189" t="s">
        <v>6934</v>
      </c>
      <c r="P26" s="214" t="s">
        <v>6935</v>
      </c>
      <c r="S26" s="229"/>
    </row>
    <row r="27" spans="1:19" ht="22.5" customHeight="1">
      <c r="A27" s="166" t="s">
        <v>5422</v>
      </c>
      <c r="B27" s="99" t="s">
        <v>5423</v>
      </c>
      <c r="C27" s="107" t="s">
        <v>12902</v>
      </c>
      <c r="D27" s="99">
        <v>6</v>
      </c>
      <c r="E27" s="99">
        <v>8</v>
      </c>
      <c r="F27" s="212" t="s">
        <v>12903</v>
      </c>
      <c r="G27" s="99">
        <v>680</v>
      </c>
      <c r="H27" s="175">
        <v>6</v>
      </c>
      <c r="I27" s="12"/>
      <c r="J27" s="12"/>
      <c r="K27" s="12"/>
      <c r="L27" s="12"/>
      <c r="M27" s="12"/>
      <c r="N27" s="230" t="s">
        <v>6936</v>
      </c>
      <c r="O27" s="189" t="s">
        <v>6937</v>
      </c>
      <c r="P27" s="212" t="s">
        <v>2160</v>
      </c>
    </row>
    <row r="28" spans="1:19" ht="22.5" customHeight="1">
      <c r="A28" s="166" t="s">
        <v>1385</v>
      </c>
      <c r="B28" s="99" t="s">
        <v>5527</v>
      </c>
      <c r="C28" s="107" t="s">
        <v>2161</v>
      </c>
      <c r="D28" s="99">
        <v>6</v>
      </c>
      <c r="E28" s="99">
        <v>8</v>
      </c>
      <c r="F28" s="212" t="s">
        <v>2162</v>
      </c>
      <c r="G28" s="99">
        <v>660</v>
      </c>
      <c r="H28" s="99">
        <v>7</v>
      </c>
      <c r="I28" s="12"/>
      <c r="J28" s="12"/>
      <c r="K28" s="12"/>
      <c r="L28" s="12"/>
      <c r="M28" s="12"/>
      <c r="N28" s="230" t="s">
        <v>6938</v>
      </c>
      <c r="O28" s="189" t="s">
        <v>6939</v>
      </c>
      <c r="P28" s="212" t="s">
        <v>12478</v>
      </c>
      <c r="S28" s="292"/>
    </row>
    <row r="29" spans="1:19" ht="22.5" customHeight="1">
      <c r="A29" s="166" t="s">
        <v>157</v>
      </c>
      <c r="B29" s="99" t="s">
        <v>56</v>
      </c>
      <c r="C29" s="107" t="s">
        <v>2163</v>
      </c>
      <c r="D29" s="99">
        <v>6</v>
      </c>
      <c r="E29" s="99">
        <v>8</v>
      </c>
      <c r="F29" s="214" t="s">
        <v>6940</v>
      </c>
      <c r="G29" s="99">
        <v>648</v>
      </c>
      <c r="H29" s="99">
        <v>5</v>
      </c>
      <c r="I29" s="30"/>
      <c r="J29" s="30"/>
      <c r="K29" s="30"/>
      <c r="L29" s="30"/>
      <c r="M29" s="30"/>
      <c r="N29" s="230" t="s">
        <v>6941</v>
      </c>
      <c r="O29" s="189" t="s">
        <v>6942</v>
      </c>
      <c r="P29" s="214"/>
      <c r="S29" s="229"/>
    </row>
    <row r="30" spans="1:19" ht="22.5" customHeight="1">
      <c r="A30" s="166" t="s">
        <v>69</v>
      </c>
      <c r="B30" s="99" t="s">
        <v>5528</v>
      </c>
      <c r="C30" s="107" t="s">
        <v>6943</v>
      </c>
      <c r="D30" s="99">
        <v>6</v>
      </c>
      <c r="E30" s="99">
        <v>8</v>
      </c>
      <c r="F30" s="214" t="s">
        <v>6944</v>
      </c>
      <c r="G30" s="99">
        <v>640</v>
      </c>
      <c r="H30" s="175">
        <v>9</v>
      </c>
      <c r="I30" s="30"/>
      <c r="J30" s="30"/>
      <c r="K30" s="30"/>
      <c r="L30" s="30"/>
      <c r="M30" s="30"/>
      <c r="N30" s="230" t="s">
        <v>6945</v>
      </c>
      <c r="O30" s="189" t="s">
        <v>6946</v>
      </c>
      <c r="P30" s="214" t="s">
        <v>13084</v>
      </c>
      <c r="Q30" s="212" t="s">
        <v>13085</v>
      </c>
      <c r="S30" s="229"/>
    </row>
    <row r="31" spans="1:19" ht="22.5" customHeight="1">
      <c r="A31" s="166" t="s">
        <v>151</v>
      </c>
      <c r="B31" s="99" t="s">
        <v>56</v>
      </c>
      <c r="C31" s="107" t="s">
        <v>2164</v>
      </c>
      <c r="D31" s="99">
        <v>6</v>
      </c>
      <c r="E31" s="99">
        <v>8</v>
      </c>
      <c r="F31" s="214" t="s">
        <v>6900</v>
      </c>
      <c r="G31" s="99">
        <v>636</v>
      </c>
      <c r="H31" s="99">
        <v>7</v>
      </c>
      <c r="I31" s="30"/>
      <c r="J31" s="30"/>
      <c r="K31" s="30"/>
      <c r="L31" s="30"/>
      <c r="M31" s="30"/>
      <c r="N31" s="230" t="s">
        <v>6898</v>
      </c>
      <c r="O31" s="189" t="s">
        <v>6899</v>
      </c>
      <c r="P31" s="212"/>
      <c r="S31" s="229"/>
    </row>
    <row r="32" spans="1:19" ht="22.5" customHeight="1">
      <c r="A32" s="166"/>
      <c r="B32" s="99" t="s">
        <v>56</v>
      </c>
      <c r="C32" s="107" t="s">
        <v>2165</v>
      </c>
      <c r="D32" s="99">
        <v>6</v>
      </c>
      <c r="E32" s="99">
        <v>8</v>
      </c>
      <c r="F32" s="214" t="s">
        <v>6947</v>
      </c>
      <c r="G32" s="99">
        <v>630</v>
      </c>
      <c r="H32" s="175">
        <v>7</v>
      </c>
      <c r="I32" s="30"/>
      <c r="J32" s="30"/>
      <c r="K32" s="30"/>
      <c r="L32" s="30"/>
      <c r="M32" s="30"/>
      <c r="N32" s="230" t="s">
        <v>6948</v>
      </c>
      <c r="O32" s="189" t="s">
        <v>6930</v>
      </c>
      <c r="P32" s="214" t="s">
        <v>6949</v>
      </c>
      <c r="Q32" s="264" t="s">
        <v>2151</v>
      </c>
      <c r="R32" s="246"/>
      <c r="S32" s="234" t="s">
        <v>6950</v>
      </c>
    </row>
    <row r="33" spans="1:19" ht="22.5" customHeight="1">
      <c r="A33" s="166" t="s">
        <v>25</v>
      </c>
      <c r="B33" s="99" t="s">
        <v>56</v>
      </c>
      <c r="C33" s="107" t="s">
        <v>6951</v>
      </c>
      <c r="D33" s="99">
        <v>5</v>
      </c>
      <c r="E33" s="99">
        <v>7</v>
      </c>
      <c r="F33" s="214" t="s">
        <v>6952</v>
      </c>
      <c r="G33" s="99">
        <v>620</v>
      </c>
      <c r="H33" s="99">
        <v>5</v>
      </c>
      <c r="I33" s="30"/>
      <c r="J33" s="30"/>
      <c r="K33" s="30"/>
      <c r="L33" s="30"/>
      <c r="M33" s="30"/>
      <c r="N33" s="230" t="s">
        <v>187</v>
      </c>
      <c r="O33" s="189" t="s">
        <v>6953</v>
      </c>
      <c r="P33" s="214" t="s">
        <v>6954</v>
      </c>
      <c r="Q33" s="245"/>
      <c r="R33" s="227"/>
      <c r="S33" s="296"/>
    </row>
    <row r="34" spans="1:19" ht="22.5" customHeight="1">
      <c r="A34" s="166" t="s">
        <v>69</v>
      </c>
      <c r="B34" s="99" t="s">
        <v>5419</v>
      </c>
      <c r="C34" s="107" t="s">
        <v>6955</v>
      </c>
      <c r="D34" s="99">
        <v>6</v>
      </c>
      <c r="E34" s="99">
        <v>8</v>
      </c>
      <c r="F34" s="214" t="s">
        <v>6956</v>
      </c>
      <c r="G34" s="99">
        <v>620</v>
      </c>
      <c r="H34" s="175">
        <v>8</v>
      </c>
      <c r="I34" s="30"/>
      <c r="J34" s="30"/>
      <c r="K34" s="30"/>
      <c r="L34" s="30"/>
      <c r="M34" s="30"/>
      <c r="N34" s="230" t="s">
        <v>6957</v>
      </c>
      <c r="O34" s="189" t="s">
        <v>6946</v>
      </c>
      <c r="P34" s="212"/>
      <c r="Q34" s="246"/>
      <c r="R34" s="246"/>
      <c r="S34" s="229"/>
    </row>
    <row r="35" spans="1:19" ht="22.5" customHeight="1">
      <c r="A35" s="166" t="s">
        <v>5422</v>
      </c>
      <c r="B35" s="99" t="s">
        <v>5423</v>
      </c>
      <c r="C35" s="107" t="s">
        <v>6958</v>
      </c>
      <c r="D35" s="99">
        <v>5</v>
      </c>
      <c r="E35" s="99">
        <v>7</v>
      </c>
      <c r="F35" s="212" t="s">
        <v>12901</v>
      </c>
      <c r="G35" s="99">
        <v>620</v>
      </c>
      <c r="H35" s="175">
        <v>5</v>
      </c>
      <c r="I35" s="12"/>
      <c r="J35" s="12"/>
      <c r="K35" s="12"/>
      <c r="L35" s="12"/>
      <c r="M35" s="12"/>
      <c r="N35" s="230" t="s">
        <v>6959</v>
      </c>
      <c r="O35" s="189" t="s">
        <v>6960</v>
      </c>
      <c r="P35" s="214" t="s">
        <v>13086</v>
      </c>
    </row>
    <row r="36" spans="1:19" ht="22.5" customHeight="1">
      <c r="A36" s="166"/>
      <c r="B36" s="99" t="s">
        <v>56</v>
      </c>
      <c r="C36" s="107" t="s">
        <v>2166</v>
      </c>
      <c r="D36" s="99">
        <v>6</v>
      </c>
      <c r="E36" s="99">
        <v>8</v>
      </c>
      <c r="F36" s="214" t="s">
        <v>6961</v>
      </c>
      <c r="G36" s="99">
        <v>612</v>
      </c>
      <c r="H36" s="99">
        <v>6</v>
      </c>
      <c r="I36" s="13"/>
      <c r="J36" s="13"/>
      <c r="K36" s="13"/>
      <c r="L36" s="13"/>
      <c r="M36" s="13"/>
      <c r="N36" s="230" t="s">
        <v>6962</v>
      </c>
      <c r="O36" s="189" t="s">
        <v>6963</v>
      </c>
      <c r="P36" s="214" t="s">
        <v>6964</v>
      </c>
      <c r="Q36" s="264" t="s">
        <v>981</v>
      </c>
      <c r="R36" s="246"/>
      <c r="S36" s="234" t="s">
        <v>6965</v>
      </c>
    </row>
    <row r="37" spans="1:19" ht="22.5" customHeight="1">
      <c r="A37" s="166"/>
      <c r="B37" s="99" t="s">
        <v>56</v>
      </c>
      <c r="C37" s="107" t="s">
        <v>2167</v>
      </c>
      <c r="D37" s="99">
        <v>6</v>
      </c>
      <c r="E37" s="99">
        <v>8</v>
      </c>
      <c r="F37" s="214" t="s">
        <v>6966</v>
      </c>
      <c r="G37" s="99">
        <v>612</v>
      </c>
      <c r="H37" s="175">
        <v>3</v>
      </c>
      <c r="I37" s="13"/>
      <c r="J37" s="13"/>
      <c r="K37" s="13"/>
      <c r="L37" s="13"/>
      <c r="M37" s="13"/>
      <c r="N37" s="230" t="s">
        <v>6967</v>
      </c>
      <c r="O37" s="189" t="s">
        <v>6968</v>
      </c>
      <c r="P37" s="214"/>
      <c r="S37" s="229"/>
    </row>
    <row r="38" spans="1:19" ht="22.5" customHeight="1">
      <c r="A38" s="166" t="s">
        <v>34</v>
      </c>
      <c r="B38" s="99" t="s">
        <v>79</v>
      </c>
      <c r="C38" s="107" t="s">
        <v>2168</v>
      </c>
      <c r="D38" s="99">
        <v>6</v>
      </c>
      <c r="E38" s="99">
        <v>8</v>
      </c>
      <c r="F38" s="214" t="s">
        <v>6969</v>
      </c>
      <c r="G38" s="99">
        <v>600</v>
      </c>
      <c r="H38" s="99">
        <v>7</v>
      </c>
      <c r="I38" s="13"/>
      <c r="J38" s="13"/>
      <c r="K38" s="13"/>
      <c r="L38" s="13"/>
      <c r="M38" s="13"/>
      <c r="N38" s="230" t="s">
        <v>6970</v>
      </c>
      <c r="O38" s="189" t="s">
        <v>6971</v>
      </c>
      <c r="P38" s="214"/>
    </row>
    <row r="39" spans="1:19" ht="22.5" customHeight="1">
      <c r="A39" s="166" t="s">
        <v>35</v>
      </c>
      <c r="B39" s="99" t="s">
        <v>79</v>
      </c>
      <c r="C39" s="107" t="s">
        <v>2169</v>
      </c>
      <c r="D39" s="99">
        <v>6</v>
      </c>
      <c r="E39" s="99">
        <v>8</v>
      </c>
      <c r="F39" s="214" t="s">
        <v>6972</v>
      </c>
      <c r="G39" s="99">
        <v>540</v>
      </c>
      <c r="H39" s="175">
        <v>7</v>
      </c>
      <c r="I39" s="13"/>
      <c r="J39" s="13"/>
      <c r="K39" s="13"/>
      <c r="L39" s="13"/>
      <c r="M39" s="13"/>
      <c r="N39" s="230" t="s">
        <v>6973</v>
      </c>
      <c r="O39" s="189" t="s">
        <v>6974</v>
      </c>
      <c r="P39" s="214" t="s">
        <v>12181</v>
      </c>
      <c r="Q39" s="214"/>
      <c r="R39" s="212"/>
    </row>
    <row r="40" spans="1:19" ht="22.5" customHeight="1">
      <c r="A40" s="166" t="s">
        <v>218</v>
      </c>
      <c r="B40" s="99" t="s">
        <v>5529</v>
      </c>
      <c r="C40" s="107" t="s">
        <v>2170</v>
      </c>
      <c r="D40" s="99">
        <v>10</v>
      </c>
      <c r="E40" s="99">
        <v>10</v>
      </c>
      <c r="F40" s="212" t="s">
        <v>6975</v>
      </c>
      <c r="G40" s="99">
        <v>540</v>
      </c>
      <c r="H40" s="175">
        <v>5</v>
      </c>
      <c r="I40" s="69"/>
      <c r="J40" s="71"/>
      <c r="K40" s="71"/>
      <c r="L40" s="71"/>
      <c r="M40" s="71"/>
      <c r="N40" s="230" t="s">
        <v>6976</v>
      </c>
      <c r="O40" s="189" t="s">
        <v>2138</v>
      </c>
      <c r="P40" s="212" t="s">
        <v>2137</v>
      </c>
      <c r="Q40" s="249"/>
      <c r="R40" s="237"/>
      <c r="S40" s="257" t="s">
        <v>6977</v>
      </c>
    </row>
    <row r="41" spans="1:19" ht="22.5" customHeight="1">
      <c r="A41" s="166" t="s">
        <v>34</v>
      </c>
      <c r="B41" s="99" t="s">
        <v>79</v>
      </c>
      <c r="C41" s="107" t="s">
        <v>2171</v>
      </c>
      <c r="D41" s="99">
        <v>5</v>
      </c>
      <c r="E41" s="99">
        <v>7</v>
      </c>
      <c r="F41" s="214" t="s">
        <v>6978</v>
      </c>
      <c r="G41" s="99">
        <v>520</v>
      </c>
      <c r="H41" s="99">
        <v>8</v>
      </c>
      <c r="I41" s="13"/>
      <c r="J41" s="13"/>
      <c r="K41" s="13"/>
      <c r="L41" s="13"/>
      <c r="M41" s="13"/>
      <c r="N41" s="230" t="s">
        <v>6979</v>
      </c>
      <c r="O41" s="189" t="s">
        <v>6980</v>
      </c>
      <c r="P41" s="212"/>
      <c r="S41" s="229"/>
    </row>
    <row r="42" spans="1:19" ht="22.5" customHeight="1">
      <c r="A42" s="177" t="s">
        <v>11417</v>
      </c>
      <c r="B42" s="99" t="s">
        <v>11426</v>
      </c>
      <c r="C42" s="107" t="s">
        <v>12905</v>
      </c>
      <c r="D42" s="99">
        <v>5</v>
      </c>
      <c r="E42" s="99">
        <v>7</v>
      </c>
      <c r="F42" s="212" t="s">
        <v>11462</v>
      </c>
      <c r="G42" s="99">
        <v>520</v>
      </c>
      <c r="H42" s="99">
        <v>4</v>
      </c>
      <c r="I42" s="12"/>
      <c r="J42" s="12"/>
      <c r="K42" s="12"/>
      <c r="L42" s="12"/>
      <c r="M42" s="12"/>
      <c r="N42" s="230" t="s">
        <v>11463</v>
      </c>
      <c r="O42" s="189" t="s">
        <v>11464</v>
      </c>
      <c r="P42" s="247"/>
    </row>
    <row r="43" spans="1:19" ht="22.5" customHeight="1">
      <c r="A43" s="166">
        <v>1</v>
      </c>
      <c r="B43" s="99" t="s">
        <v>79</v>
      </c>
      <c r="C43" s="107" t="s">
        <v>2172</v>
      </c>
      <c r="D43" s="99">
        <v>5</v>
      </c>
      <c r="E43" s="99">
        <v>7</v>
      </c>
      <c r="F43" s="214" t="s">
        <v>6981</v>
      </c>
      <c r="G43" s="99">
        <v>511</v>
      </c>
      <c r="H43" s="175">
        <v>7</v>
      </c>
      <c r="I43" s="14"/>
      <c r="J43" s="14"/>
      <c r="K43" s="14"/>
      <c r="L43" s="14"/>
      <c r="M43" s="14"/>
      <c r="N43" s="230" t="s">
        <v>6982</v>
      </c>
      <c r="O43" s="189" t="s">
        <v>6983</v>
      </c>
      <c r="P43" s="214" t="s">
        <v>6984</v>
      </c>
      <c r="S43" s="234" t="s">
        <v>6985</v>
      </c>
    </row>
    <row r="44" spans="1:19" ht="22.5" customHeight="1">
      <c r="A44" s="166" t="s">
        <v>54</v>
      </c>
      <c r="B44" s="99" t="s">
        <v>79</v>
      </c>
      <c r="C44" s="107" t="s">
        <v>6986</v>
      </c>
      <c r="D44" s="99">
        <v>4</v>
      </c>
      <c r="E44" s="99">
        <v>6</v>
      </c>
      <c r="F44" s="214" t="s">
        <v>6987</v>
      </c>
      <c r="G44" s="99">
        <v>500</v>
      </c>
      <c r="H44" s="99">
        <v>6</v>
      </c>
      <c r="I44" s="13"/>
      <c r="J44" s="15"/>
      <c r="K44" s="15"/>
      <c r="L44" s="15"/>
      <c r="M44" s="15"/>
      <c r="N44" s="230" t="s">
        <v>6988</v>
      </c>
      <c r="O44" s="189" t="s">
        <v>6989</v>
      </c>
      <c r="P44" s="214" t="s">
        <v>6990</v>
      </c>
      <c r="Q44" s="214" t="s">
        <v>2019</v>
      </c>
      <c r="S44" s="296"/>
    </row>
    <row r="45" spans="1:19" ht="22.5" customHeight="1">
      <c r="A45" s="166" t="s">
        <v>11399</v>
      </c>
      <c r="B45" s="99" t="s">
        <v>79</v>
      </c>
      <c r="C45" s="107" t="s">
        <v>2173</v>
      </c>
      <c r="D45" s="99">
        <v>5</v>
      </c>
      <c r="E45" s="99">
        <v>7</v>
      </c>
      <c r="F45" s="214" t="s">
        <v>6991</v>
      </c>
      <c r="G45" s="99">
        <v>490</v>
      </c>
      <c r="H45" s="175">
        <v>6</v>
      </c>
      <c r="I45" s="14"/>
      <c r="J45" s="14"/>
      <c r="K45" s="14"/>
      <c r="L45" s="14"/>
      <c r="M45" s="14"/>
      <c r="N45" s="230" t="s">
        <v>6992</v>
      </c>
      <c r="O45" s="189" t="s">
        <v>6993</v>
      </c>
      <c r="P45" s="214" t="s">
        <v>6994</v>
      </c>
      <c r="Q45" s="214"/>
      <c r="R45" s="212"/>
      <c r="S45" s="229"/>
    </row>
    <row r="46" spans="1:19" ht="22.5" customHeight="1">
      <c r="A46" s="166" t="s">
        <v>5530</v>
      </c>
      <c r="B46" s="224" t="s">
        <v>5531</v>
      </c>
      <c r="C46" s="107" t="s">
        <v>6995</v>
      </c>
      <c r="D46" s="224">
        <v>5</v>
      </c>
      <c r="E46" s="224">
        <v>7</v>
      </c>
      <c r="F46" s="212" t="s">
        <v>2174</v>
      </c>
      <c r="G46" s="99">
        <v>490</v>
      </c>
      <c r="H46" s="99">
        <v>5</v>
      </c>
      <c r="I46" s="3"/>
      <c r="J46" s="3"/>
      <c r="K46" s="3"/>
      <c r="L46" s="3"/>
      <c r="M46" s="3"/>
      <c r="N46" s="230" t="s">
        <v>6996</v>
      </c>
      <c r="O46" s="189" t="s">
        <v>1613</v>
      </c>
      <c r="P46" s="214" t="s">
        <v>13087</v>
      </c>
    </row>
    <row r="47" spans="1:19" ht="22.5" customHeight="1">
      <c r="A47" s="166" t="s">
        <v>35</v>
      </c>
      <c r="B47" s="99" t="s">
        <v>79</v>
      </c>
      <c r="C47" s="107" t="s">
        <v>2175</v>
      </c>
      <c r="D47" s="99">
        <v>5</v>
      </c>
      <c r="E47" s="99">
        <v>7</v>
      </c>
      <c r="F47" s="214" t="s">
        <v>6997</v>
      </c>
      <c r="G47" s="99">
        <v>480</v>
      </c>
      <c r="H47" s="99">
        <v>7</v>
      </c>
      <c r="I47" s="13"/>
      <c r="J47" s="13"/>
      <c r="K47" s="15"/>
      <c r="L47" s="15"/>
      <c r="M47" s="15"/>
      <c r="N47" s="230" t="s">
        <v>59</v>
      </c>
      <c r="O47" s="189" t="s">
        <v>6998</v>
      </c>
      <c r="P47" s="212"/>
      <c r="S47" s="229"/>
    </row>
    <row r="48" spans="1:19" ht="22.5" customHeight="1">
      <c r="A48" s="166" t="s">
        <v>6865</v>
      </c>
      <c r="B48" s="99" t="s">
        <v>6866</v>
      </c>
      <c r="C48" s="107" t="s">
        <v>7205</v>
      </c>
      <c r="D48" s="99">
        <v>5</v>
      </c>
      <c r="E48" s="99">
        <v>7</v>
      </c>
      <c r="F48" s="212" t="s">
        <v>6867</v>
      </c>
      <c r="G48" s="99">
        <v>480</v>
      </c>
      <c r="H48" s="99">
        <v>6</v>
      </c>
      <c r="I48" s="12"/>
      <c r="J48" s="12"/>
      <c r="K48" s="12"/>
      <c r="L48" s="12"/>
      <c r="M48" s="12"/>
      <c r="N48" s="230" t="s">
        <v>7206</v>
      </c>
      <c r="O48" s="189" t="s">
        <v>7207</v>
      </c>
      <c r="P48" s="247" t="s">
        <v>7208</v>
      </c>
    </row>
    <row r="49" spans="1:19" ht="22.5" customHeight="1">
      <c r="A49" s="166">
        <v>1</v>
      </c>
      <c r="B49" s="99" t="s">
        <v>79</v>
      </c>
      <c r="C49" s="107" t="s">
        <v>2176</v>
      </c>
      <c r="D49" s="99">
        <v>5</v>
      </c>
      <c r="E49" s="99">
        <v>7</v>
      </c>
      <c r="F49" s="214" t="s">
        <v>5260</v>
      </c>
      <c r="G49" s="99">
        <v>473</v>
      </c>
      <c r="H49" s="175">
        <v>6</v>
      </c>
      <c r="I49" s="12"/>
      <c r="J49" s="12"/>
      <c r="K49" s="12"/>
      <c r="L49" s="12"/>
      <c r="M49" s="14"/>
      <c r="N49" s="230" t="s">
        <v>6902</v>
      </c>
      <c r="O49" s="189" t="s">
        <v>6999</v>
      </c>
      <c r="P49" s="212"/>
      <c r="S49" s="229"/>
    </row>
    <row r="50" spans="1:19" ht="22.5" customHeight="1">
      <c r="A50" s="166">
        <v>1</v>
      </c>
      <c r="B50" s="99" t="s">
        <v>79</v>
      </c>
      <c r="C50" s="107" t="s">
        <v>2177</v>
      </c>
      <c r="D50" s="99">
        <v>5</v>
      </c>
      <c r="E50" s="99">
        <v>7</v>
      </c>
      <c r="F50" s="214" t="s">
        <v>7000</v>
      </c>
      <c r="G50" s="99">
        <v>473</v>
      </c>
      <c r="H50" s="99">
        <v>3</v>
      </c>
      <c r="I50" s="13"/>
      <c r="J50" s="13"/>
      <c r="K50" s="13"/>
      <c r="L50" s="13"/>
      <c r="M50" s="13"/>
      <c r="N50" s="230" t="s">
        <v>7001</v>
      </c>
      <c r="O50" s="189" t="s">
        <v>7002</v>
      </c>
      <c r="P50" s="212"/>
      <c r="S50" s="229"/>
    </row>
    <row r="51" spans="1:19" ht="22.5" customHeight="1">
      <c r="A51" s="166" t="s">
        <v>5530</v>
      </c>
      <c r="B51" s="224" t="s">
        <v>5531</v>
      </c>
      <c r="C51" s="107" t="s">
        <v>7003</v>
      </c>
      <c r="D51" s="224">
        <v>4</v>
      </c>
      <c r="E51" s="224">
        <v>6</v>
      </c>
      <c r="F51" s="212" t="s">
        <v>2262</v>
      </c>
      <c r="G51" s="99">
        <v>470</v>
      </c>
      <c r="H51" s="175">
        <v>3</v>
      </c>
      <c r="I51" s="12"/>
      <c r="J51" s="12"/>
      <c r="K51" s="12"/>
      <c r="L51" s="12"/>
      <c r="M51" s="15"/>
      <c r="N51" s="230" t="s">
        <v>7004</v>
      </c>
      <c r="O51" s="189" t="s">
        <v>7005</v>
      </c>
      <c r="P51" s="228"/>
    </row>
    <row r="52" spans="1:19" ht="22.5" customHeight="1">
      <c r="A52" s="166"/>
      <c r="B52" s="99" t="s">
        <v>79</v>
      </c>
      <c r="C52" s="107" t="s">
        <v>2178</v>
      </c>
      <c r="D52" s="99">
        <v>5</v>
      </c>
      <c r="E52" s="99">
        <v>7</v>
      </c>
      <c r="F52" s="214" t="s">
        <v>6984</v>
      </c>
      <c r="G52" s="99">
        <v>462</v>
      </c>
      <c r="H52" s="175">
        <v>5</v>
      </c>
      <c r="I52" s="14"/>
      <c r="J52" s="14"/>
      <c r="K52" s="14"/>
      <c r="L52" s="14"/>
      <c r="M52" s="14"/>
      <c r="N52" s="230" t="s">
        <v>7006</v>
      </c>
      <c r="O52" s="189" t="s">
        <v>7007</v>
      </c>
      <c r="P52" s="214" t="s">
        <v>7008</v>
      </c>
      <c r="S52" s="234" t="s">
        <v>6985</v>
      </c>
    </row>
    <row r="53" spans="1:19" ht="22.5" customHeight="1">
      <c r="A53" s="166" t="s">
        <v>5532</v>
      </c>
      <c r="B53" s="99" t="s">
        <v>5533</v>
      </c>
      <c r="C53" s="107" t="s">
        <v>7009</v>
      </c>
      <c r="D53" s="99">
        <v>4</v>
      </c>
      <c r="E53" s="99">
        <v>6</v>
      </c>
      <c r="F53" s="212" t="s">
        <v>2160</v>
      </c>
      <c r="G53" s="99">
        <v>380</v>
      </c>
      <c r="H53" s="99">
        <v>4</v>
      </c>
      <c r="I53" s="12"/>
      <c r="J53" s="12"/>
      <c r="K53" s="12"/>
      <c r="L53" s="12"/>
      <c r="M53" s="12"/>
      <c r="N53" s="230" t="s">
        <v>6936</v>
      </c>
      <c r="O53" s="189" t="s">
        <v>7010</v>
      </c>
      <c r="P53" s="212" t="s">
        <v>2179</v>
      </c>
      <c r="Q53" s="212" t="s">
        <v>2180</v>
      </c>
    </row>
    <row r="54" spans="1:19" ht="22.5" customHeight="1">
      <c r="A54" s="166" t="s">
        <v>11399</v>
      </c>
      <c r="B54" s="99" t="s">
        <v>85</v>
      </c>
      <c r="C54" s="107" t="s">
        <v>2181</v>
      </c>
      <c r="D54" s="99">
        <v>4</v>
      </c>
      <c r="E54" s="99">
        <v>6</v>
      </c>
      <c r="F54" s="214" t="s">
        <v>6994</v>
      </c>
      <c r="G54" s="99">
        <v>370</v>
      </c>
      <c r="H54" s="99">
        <v>6</v>
      </c>
      <c r="I54" s="15"/>
      <c r="J54" s="15"/>
      <c r="K54" s="15"/>
      <c r="L54" s="15"/>
      <c r="M54" s="15"/>
      <c r="N54" s="230" t="s">
        <v>7011</v>
      </c>
      <c r="O54" s="189" t="s">
        <v>7012</v>
      </c>
      <c r="P54" s="214" t="s">
        <v>7013</v>
      </c>
      <c r="Q54" s="214"/>
      <c r="R54" s="212"/>
      <c r="S54" s="229"/>
    </row>
    <row r="55" spans="1:19" ht="22.5" customHeight="1">
      <c r="A55" s="166" t="s">
        <v>6264</v>
      </c>
      <c r="B55" s="99" t="s">
        <v>6367</v>
      </c>
      <c r="C55" s="107" t="s">
        <v>7014</v>
      </c>
      <c r="D55" s="99">
        <v>4</v>
      </c>
      <c r="E55" s="99">
        <v>6</v>
      </c>
      <c r="F55" s="212" t="s">
        <v>6366</v>
      </c>
      <c r="G55" s="99">
        <v>370</v>
      </c>
      <c r="H55" s="99">
        <v>4</v>
      </c>
      <c r="I55" s="12"/>
      <c r="J55" s="12"/>
      <c r="K55" s="12"/>
      <c r="L55" s="12"/>
      <c r="M55" s="12"/>
      <c r="N55" s="230" t="s">
        <v>7015</v>
      </c>
      <c r="O55" s="189" t="s">
        <v>7016</v>
      </c>
      <c r="P55" s="212" t="s">
        <v>13088</v>
      </c>
      <c r="Q55" s="212" t="s">
        <v>796</v>
      </c>
    </row>
    <row r="56" spans="1:19" ht="22.5" customHeight="1">
      <c r="A56" s="166" t="s">
        <v>11705</v>
      </c>
      <c r="B56" s="99" t="s">
        <v>85</v>
      </c>
      <c r="C56" s="107" t="s">
        <v>11734</v>
      </c>
      <c r="D56" s="99">
        <v>3</v>
      </c>
      <c r="E56" s="99">
        <v>5</v>
      </c>
      <c r="F56" s="212" t="s">
        <v>12906</v>
      </c>
      <c r="G56" s="99">
        <v>370</v>
      </c>
      <c r="H56" s="99">
        <v>6</v>
      </c>
      <c r="I56" s="12"/>
      <c r="J56" s="12"/>
      <c r="K56" s="12"/>
      <c r="L56" s="12"/>
      <c r="M56" s="12"/>
      <c r="N56" s="230" t="s">
        <v>36</v>
      </c>
      <c r="O56" s="189" t="s">
        <v>11735</v>
      </c>
      <c r="P56" s="247" t="s">
        <v>59</v>
      </c>
    </row>
    <row r="57" spans="1:19" ht="22.5" customHeight="1">
      <c r="A57" s="166" t="s">
        <v>12043</v>
      </c>
      <c r="B57" s="99" t="s">
        <v>12046</v>
      </c>
      <c r="C57" s="107" t="s">
        <v>12908</v>
      </c>
      <c r="D57" s="99">
        <v>3</v>
      </c>
      <c r="E57" s="99">
        <v>5</v>
      </c>
      <c r="F57" s="212" t="s">
        <v>12907</v>
      </c>
      <c r="G57" s="99">
        <v>370</v>
      </c>
      <c r="H57" s="99">
        <v>4</v>
      </c>
      <c r="I57" s="12"/>
      <c r="J57" s="12"/>
      <c r="K57" s="12"/>
      <c r="L57" s="12"/>
      <c r="M57" s="12"/>
      <c r="N57" s="230" t="s">
        <v>12044</v>
      </c>
      <c r="O57" s="189" t="s">
        <v>12045</v>
      </c>
      <c r="P57" s="247"/>
    </row>
    <row r="58" spans="1:19" ht="22.5" customHeight="1">
      <c r="A58" s="166"/>
      <c r="B58" s="99" t="s">
        <v>85</v>
      </c>
      <c r="C58" s="107" t="s">
        <v>2182</v>
      </c>
      <c r="D58" s="99">
        <v>4</v>
      </c>
      <c r="E58" s="99">
        <v>6</v>
      </c>
      <c r="F58" s="214" t="s">
        <v>6949</v>
      </c>
      <c r="G58" s="99">
        <v>360</v>
      </c>
      <c r="H58" s="175">
        <v>5</v>
      </c>
      <c r="I58" s="14"/>
      <c r="J58" s="14"/>
      <c r="K58" s="14"/>
      <c r="L58" s="14"/>
      <c r="M58" s="14"/>
      <c r="N58" s="230" t="s">
        <v>7017</v>
      </c>
      <c r="O58" s="189" t="s">
        <v>7018</v>
      </c>
      <c r="P58" s="214" t="s">
        <v>7019</v>
      </c>
      <c r="S58" s="234" t="s">
        <v>7020</v>
      </c>
    </row>
    <row r="59" spans="1:19" ht="22.5" customHeight="1">
      <c r="A59" s="166" t="s">
        <v>11399</v>
      </c>
      <c r="B59" s="99" t="s">
        <v>85</v>
      </c>
      <c r="C59" s="107" t="s">
        <v>2183</v>
      </c>
      <c r="D59" s="99">
        <v>4</v>
      </c>
      <c r="E59" s="99">
        <v>6</v>
      </c>
      <c r="F59" s="214" t="s">
        <v>7021</v>
      </c>
      <c r="G59" s="99">
        <v>360</v>
      </c>
      <c r="H59" s="99">
        <v>6</v>
      </c>
      <c r="I59" s="13"/>
      <c r="J59" s="13"/>
      <c r="K59" s="13"/>
      <c r="L59" s="13"/>
      <c r="M59" s="15"/>
      <c r="N59" s="230" t="s">
        <v>7022</v>
      </c>
      <c r="O59" s="189" t="s">
        <v>6903</v>
      </c>
      <c r="P59" s="214" t="s">
        <v>7023</v>
      </c>
      <c r="Q59" s="212"/>
      <c r="R59" s="212"/>
      <c r="S59" s="229"/>
    </row>
    <row r="60" spans="1:19" ht="22.5" customHeight="1">
      <c r="A60" s="166" t="s">
        <v>49</v>
      </c>
      <c r="B60" s="99" t="s">
        <v>85</v>
      </c>
      <c r="C60" s="107" t="s">
        <v>2184</v>
      </c>
      <c r="D60" s="99">
        <v>4</v>
      </c>
      <c r="E60" s="99">
        <v>6</v>
      </c>
      <c r="F60" s="214" t="s">
        <v>7024</v>
      </c>
      <c r="G60" s="99">
        <v>360</v>
      </c>
      <c r="H60" s="175">
        <v>5</v>
      </c>
      <c r="I60" s="14"/>
      <c r="J60" s="14"/>
      <c r="K60" s="14"/>
      <c r="L60" s="14"/>
      <c r="M60" s="14"/>
      <c r="N60" s="230" t="s">
        <v>7025</v>
      </c>
      <c r="O60" s="189" t="s">
        <v>7026</v>
      </c>
      <c r="P60" s="212"/>
      <c r="S60" s="229"/>
    </row>
    <row r="61" spans="1:19" ht="22.5" customHeight="1">
      <c r="A61" s="166" t="s">
        <v>27</v>
      </c>
      <c r="B61" s="99" t="s">
        <v>85</v>
      </c>
      <c r="C61" s="107" t="s">
        <v>2185</v>
      </c>
      <c r="D61" s="99">
        <v>4</v>
      </c>
      <c r="E61" s="99">
        <v>6</v>
      </c>
      <c r="F61" s="214" t="s">
        <v>7027</v>
      </c>
      <c r="G61" s="99">
        <v>350</v>
      </c>
      <c r="H61" s="99">
        <v>4</v>
      </c>
      <c r="I61" s="15"/>
      <c r="J61" s="15"/>
      <c r="K61" s="15"/>
      <c r="L61" s="15"/>
      <c r="M61" s="15"/>
      <c r="N61" s="230" t="s">
        <v>7028</v>
      </c>
      <c r="O61" s="189" t="s">
        <v>7029</v>
      </c>
      <c r="P61" s="212" t="s">
        <v>935</v>
      </c>
      <c r="Q61" s="212" t="s">
        <v>13089</v>
      </c>
      <c r="S61" s="229"/>
    </row>
    <row r="62" spans="1:19" ht="22.5" customHeight="1">
      <c r="A62" s="166" t="s">
        <v>5534</v>
      </c>
      <c r="B62" s="224" t="s">
        <v>5535</v>
      </c>
      <c r="C62" s="107" t="s">
        <v>7030</v>
      </c>
      <c r="D62" s="224">
        <v>3</v>
      </c>
      <c r="E62" s="224">
        <v>5</v>
      </c>
      <c r="F62" s="212" t="s">
        <v>2186</v>
      </c>
      <c r="G62" s="99">
        <v>350</v>
      </c>
      <c r="H62" s="175">
        <v>3</v>
      </c>
      <c r="I62" s="12"/>
      <c r="J62" s="12"/>
      <c r="K62" s="12"/>
      <c r="L62" s="12"/>
      <c r="M62" s="15"/>
      <c r="N62" s="230" t="s">
        <v>7028</v>
      </c>
      <c r="O62" s="189" t="s">
        <v>7031</v>
      </c>
      <c r="P62" s="228"/>
    </row>
    <row r="63" spans="1:19" ht="22.5" customHeight="1">
      <c r="A63" s="166" t="s">
        <v>12043</v>
      </c>
      <c r="B63" s="99" t="s">
        <v>12046</v>
      </c>
      <c r="C63" s="107" t="s">
        <v>12087</v>
      </c>
      <c r="D63" s="99">
        <v>3</v>
      </c>
      <c r="E63" s="99">
        <v>5</v>
      </c>
      <c r="F63" s="212" t="s">
        <v>12909</v>
      </c>
      <c r="G63" s="99">
        <v>350</v>
      </c>
      <c r="H63" s="99">
        <v>4</v>
      </c>
      <c r="I63" s="12"/>
      <c r="J63" s="12"/>
      <c r="K63" s="12"/>
      <c r="L63" s="12"/>
      <c r="M63" s="12"/>
      <c r="N63" s="230" t="s">
        <v>12085</v>
      </c>
      <c r="O63" s="189" t="s">
        <v>12086</v>
      </c>
      <c r="P63" s="247"/>
    </row>
    <row r="64" spans="1:19" ht="22.5" customHeight="1">
      <c r="A64" s="166" t="s">
        <v>218</v>
      </c>
      <c r="B64" s="99" t="s">
        <v>5535</v>
      </c>
      <c r="C64" s="107" t="s">
        <v>7032</v>
      </c>
      <c r="D64" s="99">
        <v>5</v>
      </c>
      <c r="E64" s="99">
        <v>5</v>
      </c>
      <c r="F64" s="212" t="s">
        <v>7033</v>
      </c>
      <c r="G64" s="99">
        <v>340</v>
      </c>
      <c r="H64" s="175">
        <v>5</v>
      </c>
      <c r="I64" s="69"/>
      <c r="J64" s="71"/>
      <c r="K64" s="71"/>
      <c r="L64" s="71"/>
      <c r="M64" s="71"/>
      <c r="N64" s="230" t="s">
        <v>7034</v>
      </c>
      <c r="O64" s="189" t="s">
        <v>12900</v>
      </c>
      <c r="P64" s="212" t="s">
        <v>2553</v>
      </c>
      <c r="Q64" s="240"/>
      <c r="R64" s="240"/>
      <c r="S64" s="257" t="s">
        <v>7035</v>
      </c>
    </row>
    <row r="65" spans="1:19" ht="22.5" customHeight="1">
      <c r="A65" s="166" t="s">
        <v>151</v>
      </c>
      <c r="B65" s="99" t="s">
        <v>85</v>
      </c>
      <c r="C65" s="107" t="s">
        <v>2187</v>
      </c>
      <c r="D65" s="99">
        <v>4</v>
      </c>
      <c r="E65" s="99">
        <v>6</v>
      </c>
      <c r="F65" s="214" t="s">
        <v>2188</v>
      </c>
      <c r="G65" s="99">
        <v>330</v>
      </c>
      <c r="H65" s="175">
        <v>6</v>
      </c>
      <c r="I65" s="14"/>
      <c r="J65" s="14"/>
      <c r="K65" s="14"/>
      <c r="L65" s="14"/>
      <c r="M65" s="14"/>
      <c r="N65" s="230" t="s">
        <v>7036</v>
      </c>
      <c r="O65" s="189" t="s">
        <v>7037</v>
      </c>
    </row>
    <row r="66" spans="1:19" ht="22.5" customHeight="1">
      <c r="A66" s="166" t="s">
        <v>34</v>
      </c>
      <c r="B66" s="99" t="s">
        <v>85</v>
      </c>
      <c r="C66" s="107" t="s">
        <v>7038</v>
      </c>
      <c r="D66" s="99">
        <v>3</v>
      </c>
      <c r="E66" s="99">
        <v>5</v>
      </c>
      <c r="F66" s="214" t="s">
        <v>7039</v>
      </c>
      <c r="G66" s="99">
        <v>330</v>
      </c>
      <c r="H66" s="99">
        <v>7</v>
      </c>
      <c r="I66" s="15"/>
      <c r="J66" s="15"/>
      <c r="K66" s="15"/>
      <c r="L66" s="15"/>
      <c r="M66" s="15"/>
      <c r="N66" s="230" t="s">
        <v>7036</v>
      </c>
      <c r="O66" s="189" t="s">
        <v>7040</v>
      </c>
      <c r="P66" s="214" t="s">
        <v>7041</v>
      </c>
      <c r="S66" s="240" t="s">
        <v>7042</v>
      </c>
    </row>
    <row r="67" spans="1:19" ht="22.5" customHeight="1">
      <c r="A67" s="166"/>
      <c r="B67" s="99" t="s">
        <v>85</v>
      </c>
      <c r="C67" s="107" t="s">
        <v>2189</v>
      </c>
      <c r="D67" s="99">
        <v>4</v>
      </c>
      <c r="E67" s="99">
        <v>6</v>
      </c>
      <c r="F67" s="214" t="s">
        <v>2190</v>
      </c>
      <c r="G67" s="99">
        <v>330</v>
      </c>
      <c r="H67" s="175">
        <v>5</v>
      </c>
      <c r="I67" s="14"/>
      <c r="J67" s="14"/>
      <c r="K67" s="14"/>
      <c r="L67" s="14"/>
      <c r="M67" s="14"/>
      <c r="N67" s="230" t="s">
        <v>6924</v>
      </c>
      <c r="O67" s="189" t="s">
        <v>7043</v>
      </c>
      <c r="P67" s="264" t="s">
        <v>2191</v>
      </c>
    </row>
    <row r="68" spans="1:19" ht="22.5" customHeight="1">
      <c r="A68" s="166" t="s">
        <v>151</v>
      </c>
      <c r="B68" s="99" t="s">
        <v>85</v>
      </c>
      <c r="C68" s="107" t="s">
        <v>2192</v>
      </c>
      <c r="D68" s="99">
        <v>4</v>
      </c>
      <c r="E68" s="99">
        <v>6</v>
      </c>
      <c r="F68" s="214" t="s">
        <v>2193</v>
      </c>
      <c r="G68" s="99">
        <v>325</v>
      </c>
      <c r="H68" s="99">
        <v>6</v>
      </c>
      <c r="I68" s="15"/>
      <c r="J68" s="15"/>
      <c r="K68" s="15"/>
      <c r="L68" s="15"/>
      <c r="M68" s="15"/>
      <c r="N68" s="230" t="s">
        <v>7044</v>
      </c>
      <c r="O68" s="189" t="s">
        <v>7045</v>
      </c>
      <c r="P68" s="264" t="s">
        <v>12471</v>
      </c>
    </row>
    <row r="69" spans="1:19" ht="22.5" customHeight="1">
      <c r="A69" s="166" t="s">
        <v>715</v>
      </c>
      <c r="B69" s="99" t="s">
        <v>85</v>
      </c>
      <c r="C69" s="107" t="s">
        <v>2194</v>
      </c>
      <c r="D69" s="99">
        <v>4</v>
      </c>
      <c r="E69" s="99">
        <v>6</v>
      </c>
      <c r="F69" s="214" t="s">
        <v>2195</v>
      </c>
      <c r="G69" s="99">
        <v>320</v>
      </c>
      <c r="H69" s="175">
        <v>7</v>
      </c>
      <c r="I69" s="14"/>
      <c r="J69" s="14"/>
      <c r="K69" s="14"/>
      <c r="L69" s="14"/>
      <c r="M69" s="14"/>
      <c r="N69" s="230" t="s">
        <v>7046</v>
      </c>
      <c r="O69" s="189" t="s">
        <v>7047</v>
      </c>
      <c r="P69" s="264" t="s">
        <v>2196</v>
      </c>
      <c r="Q69" s="264" t="s">
        <v>2197</v>
      </c>
      <c r="R69" s="246"/>
    </row>
    <row r="70" spans="1:19" ht="22.5" customHeight="1">
      <c r="A70" s="166">
        <v>3</v>
      </c>
      <c r="B70" s="99" t="s">
        <v>85</v>
      </c>
      <c r="C70" s="107" t="s">
        <v>2198</v>
      </c>
      <c r="D70" s="99">
        <v>4</v>
      </c>
      <c r="E70" s="99">
        <v>6</v>
      </c>
      <c r="F70" s="214" t="s">
        <v>2199</v>
      </c>
      <c r="G70" s="99">
        <v>320</v>
      </c>
      <c r="H70" s="99">
        <v>6</v>
      </c>
      <c r="I70" s="15"/>
      <c r="J70" s="15"/>
      <c r="K70" s="15"/>
      <c r="L70" s="15"/>
      <c r="M70" s="15"/>
      <c r="N70" s="230" t="s">
        <v>7048</v>
      </c>
      <c r="O70" s="189" t="s">
        <v>7049</v>
      </c>
    </row>
    <row r="71" spans="1:19" ht="22.5" customHeight="1">
      <c r="A71" s="166" t="s">
        <v>1884</v>
      </c>
      <c r="B71" s="99" t="s">
        <v>5453</v>
      </c>
      <c r="C71" s="107" t="s">
        <v>7050</v>
      </c>
      <c r="D71" s="99">
        <v>9</v>
      </c>
      <c r="E71" s="99">
        <v>9</v>
      </c>
      <c r="F71" s="222" t="s">
        <v>7051</v>
      </c>
      <c r="G71" s="99">
        <v>320</v>
      </c>
      <c r="H71" s="175">
        <v>6</v>
      </c>
      <c r="I71" s="12"/>
      <c r="J71" s="12"/>
      <c r="K71" s="12"/>
      <c r="L71" s="12"/>
      <c r="M71" s="12"/>
      <c r="N71" s="230" t="s">
        <v>7052</v>
      </c>
      <c r="O71" s="189" t="s">
        <v>7053</v>
      </c>
      <c r="P71" s="247"/>
    </row>
    <row r="72" spans="1:19" ht="22.5" customHeight="1">
      <c r="A72" s="166"/>
      <c r="B72" s="99" t="s">
        <v>85</v>
      </c>
      <c r="C72" s="107" t="s">
        <v>2200</v>
      </c>
      <c r="D72" s="99">
        <v>4</v>
      </c>
      <c r="E72" s="99">
        <v>6</v>
      </c>
      <c r="F72" s="214" t="s">
        <v>2201</v>
      </c>
      <c r="G72" s="99">
        <v>315</v>
      </c>
      <c r="H72" s="175">
        <v>3</v>
      </c>
      <c r="I72" s="14"/>
      <c r="J72" s="14"/>
      <c r="K72" s="14"/>
      <c r="L72" s="14"/>
      <c r="M72" s="14"/>
      <c r="N72" s="230" t="s">
        <v>7054</v>
      </c>
      <c r="O72" s="189" t="s">
        <v>7055</v>
      </c>
    </row>
    <row r="73" spans="1:19" ht="22.5" customHeight="1">
      <c r="A73" s="166" t="s">
        <v>54</v>
      </c>
      <c r="B73" s="99" t="s">
        <v>85</v>
      </c>
      <c r="C73" s="107" t="s">
        <v>7056</v>
      </c>
      <c r="D73" s="99">
        <v>7</v>
      </c>
      <c r="E73" s="99">
        <v>7</v>
      </c>
      <c r="F73" s="214" t="s">
        <v>7057</v>
      </c>
      <c r="G73" s="99">
        <v>310</v>
      </c>
      <c r="H73" s="99">
        <v>7</v>
      </c>
      <c r="I73" s="13"/>
      <c r="J73" s="15"/>
      <c r="K73" s="15"/>
      <c r="L73" s="15"/>
      <c r="M73" s="15"/>
      <c r="N73" s="230" t="s">
        <v>7058</v>
      </c>
      <c r="O73" s="189" t="s">
        <v>7059</v>
      </c>
      <c r="P73" s="214" t="s">
        <v>12479</v>
      </c>
      <c r="S73" s="247" t="s">
        <v>7060</v>
      </c>
    </row>
    <row r="74" spans="1:19" ht="22.5" customHeight="1">
      <c r="A74" s="166" t="s">
        <v>12043</v>
      </c>
      <c r="B74" s="99" t="s">
        <v>12046</v>
      </c>
      <c r="C74" s="295" t="s">
        <v>12092</v>
      </c>
      <c r="D74" s="99">
        <v>3</v>
      </c>
      <c r="E74" s="99">
        <v>5</v>
      </c>
      <c r="F74" s="222" t="s">
        <v>12093</v>
      </c>
      <c r="G74" s="99">
        <v>310</v>
      </c>
      <c r="H74" s="99">
        <v>4</v>
      </c>
      <c r="I74" s="12"/>
      <c r="J74" s="12"/>
      <c r="K74" s="12"/>
      <c r="L74" s="12"/>
      <c r="M74" s="12"/>
      <c r="N74" s="230" t="s">
        <v>12095</v>
      </c>
      <c r="O74" s="189" t="s">
        <v>12094</v>
      </c>
      <c r="P74" s="247"/>
    </row>
    <row r="75" spans="1:19" ht="22.5" customHeight="1">
      <c r="A75" s="166">
        <v>1</v>
      </c>
      <c r="B75" s="99" t="s">
        <v>85</v>
      </c>
      <c r="C75" s="107" t="s">
        <v>2202</v>
      </c>
      <c r="D75" s="99">
        <v>3</v>
      </c>
      <c r="E75" s="99">
        <v>5</v>
      </c>
      <c r="F75" s="214" t="s">
        <v>2203</v>
      </c>
      <c r="G75" s="99">
        <v>280</v>
      </c>
      <c r="H75" s="175">
        <v>3</v>
      </c>
      <c r="I75" s="12"/>
      <c r="J75" s="12"/>
      <c r="K75" s="12"/>
      <c r="L75" s="12"/>
      <c r="M75" s="12"/>
      <c r="N75" s="230" t="s">
        <v>7061</v>
      </c>
      <c r="O75" s="189" t="s">
        <v>7062</v>
      </c>
    </row>
    <row r="76" spans="1:19" ht="22.5" customHeight="1">
      <c r="A76" s="166" t="s">
        <v>5536</v>
      </c>
      <c r="B76" s="224" t="s">
        <v>5537</v>
      </c>
      <c r="C76" s="107" t="s">
        <v>7063</v>
      </c>
      <c r="D76" s="224">
        <v>2</v>
      </c>
      <c r="E76" s="224">
        <v>4</v>
      </c>
      <c r="F76" s="212" t="s">
        <v>2204</v>
      </c>
      <c r="G76" s="99">
        <v>280</v>
      </c>
      <c r="H76" s="99">
        <v>3</v>
      </c>
      <c r="I76" s="12"/>
      <c r="J76" s="12"/>
      <c r="K76" s="12"/>
      <c r="L76" s="12"/>
      <c r="M76" s="15"/>
      <c r="N76" s="230" t="s">
        <v>7064</v>
      </c>
      <c r="O76" s="189" t="s">
        <v>7065</v>
      </c>
      <c r="P76" s="214" t="s">
        <v>13090</v>
      </c>
    </row>
    <row r="77" spans="1:19" ht="22.5" customHeight="1">
      <c r="A77" s="166">
        <v>2</v>
      </c>
      <c r="B77" s="99" t="s">
        <v>85</v>
      </c>
      <c r="C77" s="107" t="s">
        <v>2205</v>
      </c>
      <c r="D77" s="99">
        <v>3</v>
      </c>
      <c r="E77" s="99">
        <v>5</v>
      </c>
      <c r="F77" s="214" t="s">
        <v>2206</v>
      </c>
      <c r="G77" s="99">
        <v>270</v>
      </c>
      <c r="H77" s="99">
        <v>7</v>
      </c>
      <c r="I77" s="15"/>
      <c r="J77" s="15"/>
      <c r="K77" s="15"/>
      <c r="L77" s="15"/>
      <c r="M77" s="15"/>
      <c r="N77" s="230" t="s">
        <v>7066</v>
      </c>
      <c r="O77" s="189" t="s">
        <v>7067</v>
      </c>
      <c r="P77" s="264" t="s">
        <v>2207</v>
      </c>
      <c r="S77" s="229"/>
    </row>
    <row r="78" spans="1:19" ht="22.5" customHeight="1">
      <c r="A78" s="177" t="s">
        <v>11417</v>
      </c>
      <c r="B78" s="99" t="s">
        <v>11431</v>
      </c>
      <c r="C78" s="107" t="s">
        <v>11465</v>
      </c>
      <c r="D78" s="99">
        <v>2</v>
      </c>
      <c r="E78" s="99">
        <v>4</v>
      </c>
      <c r="F78" s="212" t="s">
        <v>12880</v>
      </c>
      <c r="G78" s="196">
        <v>270</v>
      </c>
      <c r="H78" s="99">
        <v>2</v>
      </c>
      <c r="I78" s="12"/>
      <c r="J78" s="12"/>
      <c r="K78" s="12"/>
      <c r="L78" s="12"/>
      <c r="M78" s="12"/>
      <c r="N78" s="230" t="s">
        <v>11466</v>
      </c>
      <c r="O78" s="189" t="s">
        <v>11467</v>
      </c>
      <c r="P78" s="247"/>
    </row>
    <row r="79" spans="1:19" ht="22.5" customHeight="1">
      <c r="A79" s="166"/>
      <c r="B79" s="99" t="s">
        <v>85</v>
      </c>
      <c r="C79" s="107" t="s">
        <v>2208</v>
      </c>
      <c r="D79" s="99">
        <v>3</v>
      </c>
      <c r="E79" s="99">
        <v>5</v>
      </c>
      <c r="F79" s="214" t="s">
        <v>2209</v>
      </c>
      <c r="G79" s="99">
        <v>260</v>
      </c>
      <c r="H79" s="175">
        <v>3</v>
      </c>
      <c r="I79" s="12"/>
      <c r="J79" s="14"/>
      <c r="K79" s="14"/>
      <c r="L79" s="14"/>
      <c r="M79" s="14"/>
      <c r="N79" s="230" t="s">
        <v>7068</v>
      </c>
      <c r="O79" s="189" t="s">
        <v>7069</v>
      </c>
      <c r="S79" s="229"/>
    </row>
    <row r="80" spans="1:19" ht="22.5" customHeight="1">
      <c r="A80" s="166"/>
      <c r="B80" s="99" t="s">
        <v>85</v>
      </c>
      <c r="C80" s="107" t="s">
        <v>2210</v>
      </c>
      <c r="D80" s="99">
        <v>3</v>
      </c>
      <c r="E80" s="99">
        <v>5</v>
      </c>
      <c r="F80" s="214" t="s">
        <v>2211</v>
      </c>
      <c r="G80" s="99">
        <v>260</v>
      </c>
      <c r="H80" s="99">
        <v>4</v>
      </c>
      <c r="I80" s="15"/>
      <c r="J80" s="15"/>
      <c r="K80" s="15"/>
      <c r="L80" s="15"/>
      <c r="M80" s="15"/>
      <c r="N80" s="230" t="s">
        <v>7070</v>
      </c>
      <c r="O80" s="189" t="s">
        <v>7071</v>
      </c>
      <c r="P80" s="264" t="s">
        <v>2212</v>
      </c>
      <c r="S80" s="234" t="s">
        <v>7072</v>
      </c>
    </row>
    <row r="81" spans="1:19" ht="22.5" customHeight="1">
      <c r="A81" s="166"/>
      <c r="B81" s="99" t="s">
        <v>85</v>
      </c>
      <c r="C81" s="107" t="s">
        <v>2213</v>
      </c>
      <c r="D81" s="99">
        <v>3</v>
      </c>
      <c r="E81" s="99">
        <v>5</v>
      </c>
      <c r="F81" s="214" t="s">
        <v>2214</v>
      </c>
      <c r="G81" s="99">
        <v>260</v>
      </c>
      <c r="H81" s="175">
        <v>4</v>
      </c>
      <c r="I81" s="12"/>
      <c r="J81" s="12"/>
      <c r="K81" s="12"/>
      <c r="L81" s="12"/>
      <c r="M81" s="12"/>
      <c r="N81" s="230" t="s">
        <v>7073</v>
      </c>
      <c r="O81" s="189" t="s">
        <v>7074</v>
      </c>
      <c r="P81" s="214" t="s">
        <v>13091</v>
      </c>
      <c r="S81" s="234" t="s">
        <v>6985</v>
      </c>
    </row>
    <row r="82" spans="1:19" ht="22.5" customHeight="1">
      <c r="A82" s="166"/>
      <c r="B82" s="99" t="s">
        <v>85</v>
      </c>
      <c r="C82" s="107" t="s">
        <v>2215</v>
      </c>
      <c r="D82" s="99">
        <v>3</v>
      </c>
      <c r="E82" s="99">
        <v>5</v>
      </c>
      <c r="F82" s="214" t="s">
        <v>1307</v>
      </c>
      <c r="G82" s="99">
        <v>260</v>
      </c>
      <c r="H82" s="99">
        <v>3</v>
      </c>
      <c r="I82" s="13"/>
      <c r="J82" s="13"/>
      <c r="K82" s="13"/>
      <c r="L82" s="13"/>
      <c r="M82" s="15"/>
      <c r="N82" s="230" t="s">
        <v>7075</v>
      </c>
      <c r="O82" s="189" t="s">
        <v>7076</v>
      </c>
      <c r="S82" s="229"/>
    </row>
    <row r="83" spans="1:19" ht="22.5" customHeight="1">
      <c r="A83" s="166"/>
      <c r="B83" s="99" t="s">
        <v>85</v>
      </c>
      <c r="C83" s="107" t="s">
        <v>2216</v>
      </c>
      <c r="D83" s="99">
        <v>8</v>
      </c>
      <c r="E83" s="99">
        <v>8</v>
      </c>
      <c r="F83" s="214" t="s">
        <v>7077</v>
      </c>
      <c r="G83" s="99">
        <v>260</v>
      </c>
      <c r="H83" s="175">
        <v>3</v>
      </c>
      <c r="I83" s="12"/>
      <c r="J83" s="12"/>
      <c r="K83" s="12"/>
      <c r="L83" s="12"/>
      <c r="M83" s="12"/>
      <c r="N83" s="230" t="s">
        <v>7078</v>
      </c>
      <c r="O83" s="189" t="s">
        <v>7076</v>
      </c>
      <c r="S83" s="229"/>
    </row>
    <row r="84" spans="1:19" ht="22.5" customHeight="1">
      <c r="A84" s="166" t="s">
        <v>30</v>
      </c>
      <c r="B84" s="99" t="s">
        <v>85</v>
      </c>
      <c r="C84" s="107" t="s">
        <v>7079</v>
      </c>
      <c r="D84" s="99">
        <v>7</v>
      </c>
      <c r="E84" s="99">
        <v>7</v>
      </c>
      <c r="F84" s="214" t="s">
        <v>7080</v>
      </c>
      <c r="G84" s="99">
        <v>250</v>
      </c>
      <c r="H84" s="99">
        <v>5</v>
      </c>
      <c r="I84" s="13"/>
      <c r="J84" s="13"/>
      <c r="K84" s="13"/>
      <c r="L84" s="13"/>
      <c r="M84" s="13"/>
      <c r="N84" s="230" t="s">
        <v>7022</v>
      </c>
      <c r="O84" s="189" t="s">
        <v>7081</v>
      </c>
      <c r="P84" s="214" t="s">
        <v>5225</v>
      </c>
      <c r="Q84" s="227"/>
      <c r="R84" s="227"/>
      <c r="S84" s="296"/>
    </row>
    <row r="85" spans="1:19" ht="22.5" customHeight="1">
      <c r="A85" s="166" t="s">
        <v>34</v>
      </c>
      <c r="B85" s="99" t="s">
        <v>85</v>
      </c>
      <c r="C85" s="107" t="s">
        <v>7082</v>
      </c>
      <c r="D85" s="99">
        <v>2</v>
      </c>
      <c r="E85" s="99">
        <v>4</v>
      </c>
      <c r="F85" s="214" t="s">
        <v>7083</v>
      </c>
      <c r="G85" s="99">
        <v>250</v>
      </c>
      <c r="H85" s="175">
        <v>7</v>
      </c>
      <c r="I85" s="14"/>
      <c r="J85" s="14"/>
      <c r="K85" s="14"/>
      <c r="L85" s="14"/>
      <c r="M85" s="14"/>
      <c r="N85" s="230" t="s">
        <v>7084</v>
      </c>
      <c r="O85" s="189" t="s">
        <v>7085</v>
      </c>
      <c r="P85" s="214" t="s">
        <v>7086</v>
      </c>
      <c r="S85" s="257" t="s">
        <v>7087</v>
      </c>
    </row>
    <row r="86" spans="1:19" ht="22.5" customHeight="1">
      <c r="A86" s="166" t="s">
        <v>5538</v>
      </c>
      <c r="B86" s="99" t="s">
        <v>5539</v>
      </c>
      <c r="C86" s="107" t="s">
        <v>7088</v>
      </c>
      <c r="D86" s="99">
        <v>2</v>
      </c>
      <c r="E86" s="99">
        <v>4</v>
      </c>
      <c r="F86" s="219" t="s">
        <v>7089</v>
      </c>
      <c r="G86" s="99">
        <v>250</v>
      </c>
      <c r="H86" s="99">
        <v>2</v>
      </c>
      <c r="I86" s="12"/>
      <c r="J86" s="12"/>
      <c r="K86" s="12"/>
      <c r="L86" s="12"/>
      <c r="M86" s="12"/>
      <c r="N86" s="230" t="s">
        <v>7090</v>
      </c>
      <c r="O86" s="189" t="s">
        <v>7091</v>
      </c>
      <c r="P86" s="212"/>
      <c r="Q86" s="212"/>
    </row>
    <row r="87" spans="1:19" ht="22.5" customHeight="1">
      <c r="A87" s="166" t="s">
        <v>35</v>
      </c>
      <c r="B87" s="99" t="s">
        <v>85</v>
      </c>
      <c r="C87" s="107" t="s">
        <v>2217</v>
      </c>
      <c r="D87" s="99">
        <v>2</v>
      </c>
      <c r="E87" s="99">
        <v>4</v>
      </c>
      <c r="F87" s="214" t="s">
        <v>7092</v>
      </c>
      <c r="G87" s="99">
        <v>240</v>
      </c>
      <c r="H87" s="99">
        <v>7</v>
      </c>
      <c r="I87" s="13"/>
      <c r="J87" s="13"/>
      <c r="K87" s="13"/>
      <c r="L87" s="13"/>
      <c r="M87" s="13"/>
      <c r="N87" s="230" t="s">
        <v>7093</v>
      </c>
      <c r="O87" s="189" t="s">
        <v>7094</v>
      </c>
      <c r="P87" s="214" t="s">
        <v>5446</v>
      </c>
      <c r="S87" s="229"/>
    </row>
    <row r="88" spans="1:19" ht="22.5" customHeight="1">
      <c r="A88" s="166" t="s">
        <v>5540</v>
      </c>
      <c r="B88" s="99" t="s">
        <v>5541</v>
      </c>
      <c r="C88" s="107" t="s">
        <v>7095</v>
      </c>
      <c r="D88" s="99">
        <v>2</v>
      </c>
      <c r="E88" s="99">
        <v>4</v>
      </c>
      <c r="F88" s="212" t="s">
        <v>2218</v>
      </c>
      <c r="G88" s="99">
        <v>240</v>
      </c>
      <c r="H88" s="175">
        <v>2</v>
      </c>
      <c r="I88" s="12"/>
      <c r="J88" s="12"/>
      <c r="K88" s="12"/>
      <c r="L88" s="12"/>
      <c r="M88" s="12"/>
      <c r="N88" s="230" t="s">
        <v>6933</v>
      </c>
      <c r="O88" s="189" t="s">
        <v>7096</v>
      </c>
      <c r="P88" s="238" t="s">
        <v>13092</v>
      </c>
    </row>
    <row r="89" spans="1:19" ht="22.5" customHeight="1">
      <c r="A89" s="293" t="s">
        <v>7282</v>
      </c>
      <c r="B89" s="99" t="s">
        <v>7420</v>
      </c>
      <c r="C89" s="107" t="s">
        <v>7419</v>
      </c>
      <c r="D89" s="99">
        <v>6</v>
      </c>
      <c r="E89" s="99">
        <v>6</v>
      </c>
      <c r="F89" s="212" t="s">
        <v>7421</v>
      </c>
      <c r="G89" s="99">
        <v>240</v>
      </c>
      <c r="H89" s="99">
        <v>3</v>
      </c>
      <c r="I89" s="12"/>
      <c r="J89" s="12"/>
      <c r="K89" s="12"/>
      <c r="L89" s="12"/>
      <c r="M89" s="12"/>
      <c r="N89" s="230" t="s">
        <v>7292</v>
      </c>
      <c r="O89" s="189" t="s">
        <v>7417</v>
      </c>
      <c r="P89" s="247"/>
    </row>
    <row r="90" spans="1:19" ht="22.5" customHeight="1">
      <c r="A90" s="166" t="s">
        <v>32</v>
      </c>
      <c r="B90" s="99" t="s">
        <v>5442</v>
      </c>
      <c r="C90" s="107" t="s">
        <v>7097</v>
      </c>
      <c r="D90" s="99">
        <v>6</v>
      </c>
      <c r="E90" s="99">
        <v>6</v>
      </c>
      <c r="F90" s="214" t="s">
        <v>7098</v>
      </c>
      <c r="G90" s="99">
        <v>220</v>
      </c>
      <c r="H90" s="175">
        <v>5</v>
      </c>
      <c r="I90" s="12"/>
      <c r="J90" s="12"/>
      <c r="K90" s="14"/>
      <c r="L90" s="14"/>
      <c r="M90" s="14"/>
      <c r="N90" s="230" t="s">
        <v>7004</v>
      </c>
      <c r="O90" s="189" t="s">
        <v>7099</v>
      </c>
      <c r="P90" s="214" t="s">
        <v>7100</v>
      </c>
      <c r="S90" s="229"/>
    </row>
    <row r="91" spans="1:19" ht="22.5" customHeight="1">
      <c r="A91" s="166">
        <v>2</v>
      </c>
      <c r="B91" s="99" t="s">
        <v>85</v>
      </c>
      <c r="C91" s="107" t="s">
        <v>2219</v>
      </c>
      <c r="D91" s="99">
        <v>2</v>
      </c>
      <c r="E91" s="99">
        <v>4</v>
      </c>
      <c r="F91" s="214" t="s">
        <v>2220</v>
      </c>
      <c r="G91" s="99">
        <v>220</v>
      </c>
      <c r="H91" s="99">
        <v>5</v>
      </c>
      <c r="I91" s="15"/>
      <c r="J91" s="15"/>
      <c r="K91" s="15"/>
      <c r="L91" s="15"/>
      <c r="M91" s="15"/>
      <c r="N91" s="230" t="s">
        <v>6898</v>
      </c>
      <c r="O91" s="189" t="s">
        <v>7101</v>
      </c>
      <c r="S91" s="229"/>
    </row>
    <row r="92" spans="1:19" ht="22.5" customHeight="1">
      <c r="A92" s="166" t="s">
        <v>11775</v>
      </c>
      <c r="B92" s="99" t="s">
        <v>11777</v>
      </c>
      <c r="C92" s="107" t="s">
        <v>11852</v>
      </c>
      <c r="D92" s="99">
        <v>6</v>
      </c>
      <c r="E92" s="99">
        <v>6</v>
      </c>
      <c r="F92" s="222" t="s">
        <v>11850</v>
      </c>
      <c r="G92" s="99">
        <v>220</v>
      </c>
      <c r="H92" s="99">
        <v>4</v>
      </c>
      <c r="I92" s="12"/>
      <c r="J92" s="12"/>
      <c r="K92" s="12"/>
      <c r="L92" s="12"/>
      <c r="M92" s="12"/>
      <c r="N92" s="230" t="s">
        <v>11849</v>
      </c>
      <c r="O92" s="189" t="s">
        <v>11851</v>
      </c>
      <c r="P92" s="247"/>
    </row>
    <row r="93" spans="1:19" ht="22.5" customHeight="1">
      <c r="A93" s="166"/>
      <c r="B93" s="99" t="s">
        <v>85</v>
      </c>
      <c r="C93" s="107" t="s">
        <v>2221</v>
      </c>
      <c r="D93" s="99">
        <v>7</v>
      </c>
      <c r="E93" s="99">
        <v>7</v>
      </c>
      <c r="F93" s="214" t="s">
        <v>7102</v>
      </c>
      <c r="G93" s="99">
        <v>210</v>
      </c>
      <c r="H93" s="175">
        <v>2</v>
      </c>
      <c r="I93" s="12"/>
      <c r="J93" s="12"/>
      <c r="K93" s="12"/>
      <c r="L93" s="12"/>
      <c r="M93" s="12"/>
      <c r="N93" s="230" t="s">
        <v>7103</v>
      </c>
      <c r="O93" s="189" t="s">
        <v>7104</v>
      </c>
      <c r="S93" s="229"/>
    </row>
    <row r="94" spans="1:19" ht="22.5" customHeight="1">
      <c r="A94" s="166">
        <v>1</v>
      </c>
      <c r="B94" s="99" t="s">
        <v>85</v>
      </c>
      <c r="C94" s="107" t="s">
        <v>2222</v>
      </c>
      <c r="D94" s="99">
        <v>2</v>
      </c>
      <c r="E94" s="99">
        <v>4</v>
      </c>
      <c r="F94" s="214" t="s">
        <v>2223</v>
      </c>
      <c r="G94" s="99">
        <v>210</v>
      </c>
      <c r="H94" s="99">
        <v>2</v>
      </c>
      <c r="I94" s="13"/>
      <c r="J94" s="13"/>
      <c r="K94" s="13"/>
      <c r="L94" s="13"/>
      <c r="M94" s="13"/>
      <c r="N94" s="230" t="s">
        <v>7001</v>
      </c>
      <c r="O94" s="189" t="s">
        <v>7105</v>
      </c>
      <c r="S94" s="229"/>
    </row>
    <row r="95" spans="1:19" ht="22.5" customHeight="1">
      <c r="A95" s="166"/>
      <c r="B95" s="99" t="s">
        <v>85</v>
      </c>
      <c r="C95" s="107" t="s">
        <v>2224</v>
      </c>
      <c r="D95" s="99">
        <v>2</v>
      </c>
      <c r="E95" s="99">
        <v>4</v>
      </c>
      <c r="F95" s="214" t="s">
        <v>2212</v>
      </c>
      <c r="G95" s="99">
        <v>210</v>
      </c>
      <c r="H95" s="175">
        <v>4</v>
      </c>
      <c r="I95" s="14"/>
      <c r="J95" s="14"/>
      <c r="K95" s="14"/>
      <c r="L95" s="14"/>
      <c r="M95" s="14"/>
      <c r="N95" s="230" t="s">
        <v>907</v>
      </c>
      <c r="O95" s="189" t="s">
        <v>7071</v>
      </c>
      <c r="P95" s="214" t="s">
        <v>2225</v>
      </c>
      <c r="S95" s="234" t="s">
        <v>7072</v>
      </c>
    </row>
    <row r="96" spans="1:19" ht="22.5" customHeight="1">
      <c r="A96" s="166" t="s">
        <v>5542</v>
      </c>
      <c r="B96" s="224" t="s">
        <v>5543</v>
      </c>
      <c r="C96" s="107" t="s">
        <v>7106</v>
      </c>
      <c r="D96" s="224">
        <v>6</v>
      </c>
      <c r="E96" s="224">
        <v>6</v>
      </c>
      <c r="F96" s="214" t="s">
        <v>7107</v>
      </c>
      <c r="G96" s="99">
        <v>210</v>
      </c>
      <c r="H96" s="175">
        <v>2</v>
      </c>
      <c r="I96" s="12"/>
      <c r="J96" s="12"/>
      <c r="K96" s="12"/>
      <c r="L96" s="12"/>
      <c r="M96" s="15"/>
      <c r="N96" s="230" t="s">
        <v>7108</v>
      </c>
      <c r="O96" s="189" t="s">
        <v>7109</v>
      </c>
      <c r="P96" s="214" t="s">
        <v>13068</v>
      </c>
    </row>
    <row r="97" spans="1:19" ht="22.5" customHeight="1">
      <c r="A97" s="166"/>
      <c r="B97" s="99" t="s">
        <v>85</v>
      </c>
      <c r="C97" s="107" t="s">
        <v>2226</v>
      </c>
      <c r="D97" s="99">
        <v>2</v>
      </c>
      <c r="E97" s="99">
        <v>4</v>
      </c>
      <c r="F97" s="214" t="s">
        <v>2225</v>
      </c>
      <c r="G97" s="99">
        <v>205</v>
      </c>
      <c r="H97" s="99">
        <v>5</v>
      </c>
      <c r="I97" s="15"/>
      <c r="J97" s="15"/>
      <c r="K97" s="15"/>
      <c r="L97" s="15"/>
      <c r="M97" s="15"/>
      <c r="N97" s="230" t="s">
        <v>907</v>
      </c>
      <c r="O97" s="189" t="s">
        <v>7071</v>
      </c>
      <c r="P97" s="264" t="s">
        <v>1719</v>
      </c>
      <c r="Q97" s="264" t="s">
        <v>2227</v>
      </c>
      <c r="R97" s="214" t="s">
        <v>2152</v>
      </c>
      <c r="S97" s="234" t="s">
        <v>7072</v>
      </c>
    </row>
    <row r="98" spans="1:19" ht="22.5" customHeight="1">
      <c r="A98" s="166" t="s">
        <v>1385</v>
      </c>
      <c r="B98" s="99" t="s">
        <v>5544</v>
      </c>
      <c r="C98" s="107" t="s">
        <v>7110</v>
      </c>
      <c r="D98" s="99">
        <v>5</v>
      </c>
      <c r="E98" s="99">
        <v>5</v>
      </c>
      <c r="F98" s="212" t="s">
        <v>7111</v>
      </c>
      <c r="G98" s="99">
        <v>200</v>
      </c>
      <c r="H98" s="99">
        <v>4</v>
      </c>
      <c r="I98" s="12"/>
      <c r="J98" s="12"/>
      <c r="K98" s="12"/>
      <c r="L98" s="12"/>
      <c r="M98" s="12"/>
      <c r="N98" s="230" t="s">
        <v>7112</v>
      </c>
      <c r="O98" s="189" t="s">
        <v>7113</v>
      </c>
      <c r="P98" s="247"/>
      <c r="S98" s="202" t="s">
        <v>7114</v>
      </c>
    </row>
    <row r="99" spans="1:19" ht="22.5" customHeight="1">
      <c r="A99" s="166" t="s">
        <v>5545</v>
      </c>
      <c r="B99" s="99" t="s">
        <v>5544</v>
      </c>
      <c r="C99" s="107" t="s">
        <v>2228</v>
      </c>
      <c r="D99" s="99">
        <v>5</v>
      </c>
      <c r="E99" s="99">
        <v>5</v>
      </c>
      <c r="F99" s="212" t="s">
        <v>7115</v>
      </c>
      <c r="G99" s="99">
        <v>200</v>
      </c>
      <c r="H99" s="99">
        <v>1</v>
      </c>
      <c r="I99" s="12"/>
      <c r="J99" s="12"/>
      <c r="K99" s="12"/>
      <c r="L99" s="12"/>
      <c r="M99" s="12"/>
      <c r="N99" s="230" t="s">
        <v>7116</v>
      </c>
      <c r="O99" s="189" t="s">
        <v>7117</v>
      </c>
      <c r="P99" s="212"/>
      <c r="Q99" s="212"/>
    </row>
    <row r="100" spans="1:19" ht="22.5" customHeight="1">
      <c r="A100" s="166" t="s">
        <v>12012</v>
      </c>
      <c r="B100" s="99" t="s">
        <v>12014</v>
      </c>
      <c r="C100" s="107" t="s">
        <v>12016</v>
      </c>
      <c r="D100" s="99">
        <v>5</v>
      </c>
      <c r="E100" s="99">
        <v>5</v>
      </c>
      <c r="F100" s="222" t="s">
        <v>12015</v>
      </c>
      <c r="G100" s="99">
        <v>200</v>
      </c>
      <c r="H100" s="99">
        <v>2</v>
      </c>
      <c r="I100" s="12"/>
      <c r="J100" s="12"/>
      <c r="K100" s="12"/>
      <c r="L100" s="12"/>
      <c r="M100" s="12"/>
      <c r="N100" s="230" t="s">
        <v>11995</v>
      </c>
      <c r="O100" s="189" t="s">
        <v>12013</v>
      </c>
      <c r="P100" s="247"/>
    </row>
    <row r="101" spans="1:19" ht="22.5" customHeight="1">
      <c r="A101" s="166"/>
      <c r="B101" s="99" t="s">
        <v>4697</v>
      </c>
      <c r="C101" s="107" t="s">
        <v>7118</v>
      </c>
      <c r="D101" s="99">
        <v>6</v>
      </c>
      <c r="E101" s="99">
        <v>6</v>
      </c>
      <c r="F101" s="214" t="s">
        <v>7119</v>
      </c>
      <c r="G101" s="99">
        <v>185</v>
      </c>
      <c r="H101" s="175">
        <v>2</v>
      </c>
      <c r="I101" s="12"/>
      <c r="J101" s="12"/>
      <c r="K101" s="12"/>
      <c r="L101" s="12"/>
      <c r="M101" s="12"/>
      <c r="N101" s="230" t="s">
        <v>7120</v>
      </c>
      <c r="O101" s="189" t="s">
        <v>7121</v>
      </c>
      <c r="S101" s="229"/>
    </row>
    <row r="102" spans="1:19" ht="22.5" customHeight="1">
      <c r="A102" s="166"/>
      <c r="B102" s="99" t="s">
        <v>103</v>
      </c>
      <c r="C102" s="107" t="s">
        <v>2229</v>
      </c>
      <c r="D102" s="99">
        <v>2</v>
      </c>
      <c r="E102" s="99">
        <v>4</v>
      </c>
      <c r="F102" s="214" t="s">
        <v>2179</v>
      </c>
      <c r="G102" s="99">
        <v>180</v>
      </c>
      <c r="H102" s="99">
        <v>3</v>
      </c>
      <c r="I102" s="15"/>
      <c r="J102" s="15"/>
      <c r="K102" s="15"/>
      <c r="L102" s="15"/>
      <c r="M102" s="15"/>
      <c r="N102" s="230" t="s">
        <v>7122</v>
      </c>
      <c r="O102" s="189" t="s">
        <v>7123</v>
      </c>
    </row>
    <row r="103" spans="1:19" ht="22.5" customHeight="1">
      <c r="A103" s="166" t="s">
        <v>5546</v>
      </c>
      <c r="B103" s="99" t="s">
        <v>5544</v>
      </c>
      <c r="C103" s="107" t="s">
        <v>7124</v>
      </c>
      <c r="D103" s="99">
        <v>3</v>
      </c>
      <c r="E103" s="99">
        <v>3</v>
      </c>
      <c r="F103" s="212" t="s">
        <v>12480</v>
      </c>
      <c r="G103" s="99">
        <v>160</v>
      </c>
      <c r="H103" s="99">
        <v>2</v>
      </c>
      <c r="I103" s="12"/>
      <c r="J103" s="12"/>
      <c r="K103" s="12"/>
      <c r="L103" s="12"/>
      <c r="M103" s="12"/>
      <c r="N103" s="268" t="s">
        <v>7125</v>
      </c>
      <c r="O103" s="189" t="s">
        <v>7126</v>
      </c>
      <c r="P103" s="212"/>
      <c r="Q103" s="212"/>
    </row>
    <row r="104" spans="1:19" ht="22.5" customHeight="1">
      <c r="A104" s="166"/>
      <c r="B104" s="99" t="s">
        <v>103</v>
      </c>
      <c r="C104" s="107" t="s">
        <v>2028</v>
      </c>
      <c r="D104" s="99">
        <v>1</v>
      </c>
      <c r="E104" s="99">
        <v>3</v>
      </c>
      <c r="F104" s="214" t="s">
        <v>2028</v>
      </c>
      <c r="G104" s="99">
        <v>150</v>
      </c>
      <c r="H104" s="175">
        <v>2</v>
      </c>
      <c r="I104" s="12"/>
      <c r="J104" s="12"/>
      <c r="K104" s="12"/>
      <c r="L104" s="12"/>
      <c r="M104" s="12"/>
      <c r="N104" s="230" t="s">
        <v>2230</v>
      </c>
      <c r="O104" s="189" t="s">
        <v>7127</v>
      </c>
    </row>
    <row r="105" spans="1:19" ht="22.5" customHeight="1">
      <c r="A105" s="166" t="s">
        <v>34</v>
      </c>
      <c r="B105" s="99" t="s">
        <v>5549</v>
      </c>
      <c r="C105" s="107" t="s">
        <v>7128</v>
      </c>
      <c r="D105" s="99">
        <v>4</v>
      </c>
      <c r="E105" s="99">
        <v>4</v>
      </c>
      <c r="F105" s="214" t="s">
        <v>7129</v>
      </c>
      <c r="G105" s="99">
        <v>150</v>
      </c>
      <c r="H105" s="99">
        <v>5</v>
      </c>
      <c r="I105" s="13"/>
      <c r="J105" s="13"/>
      <c r="K105" s="13"/>
      <c r="L105" s="13"/>
      <c r="M105" s="13"/>
      <c r="N105" s="230" t="s">
        <v>7130</v>
      </c>
      <c r="O105" s="189" t="s">
        <v>7131</v>
      </c>
    </row>
    <row r="106" spans="1:19" ht="22.5" customHeight="1">
      <c r="A106" s="166" t="s">
        <v>11032</v>
      </c>
      <c r="B106" s="99" t="s">
        <v>11064</v>
      </c>
      <c r="C106" s="107" t="s">
        <v>11098</v>
      </c>
      <c r="D106" s="99">
        <v>3</v>
      </c>
      <c r="E106" s="99">
        <v>5</v>
      </c>
      <c r="F106" s="212" t="s">
        <v>12910</v>
      </c>
      <c r="G106" s="99">
        <v>150</v>
      </c>
      <c r="H106" s="99">
        <v>9</v>
      </c>
      <c r="I106" s="12"/>
      <c r="J106" s="12"/>
      <c r="K106" s="12"/>
      <c r="L106" s="12"/>
      <c r="M106" s="12"/>
      <c r="N106" s="230" t="s">
        <v>11100</v>
      </c>
      <c r="O106" s="189" t="s">
        <v>11101</v>
      </c>
      <c r="P106" s="212" t="s">
        <v>11099</v>
      </c>
    </row>
    <row r="107" spans="1:19" ht="22.5" customHeight="1">
      <c r="A107" s="166">
        <v>1</v>
      </c>
      <c r="B107" s="99" t="s">
        <v>103</v>
      </c>
      <c r="C107" s="107" t="s">
        <v>2231</v>
      </c>
      <c r="D107" s="99">
        <v>5</v>
      </c>
      <c r="E107" s="99">
        <v>5</v>
      </c>
      <c r="F107" s="214" t="s">
        <v>7132</v>
      </c>
      <c r="G107" s="99">
        <v>135</v>
      </c>
      <c r="H107" s="175">
        <v>4</v>
      </c>
      <c r="I107" s="12"/>
      <c r="J107" s="12"/>
      <c r="K107" s="12"/>
      <c r="L107" s="12"/>
      <c r="M107" s="14"/>
      <c r="N107" s="230" t="s">
        <v>135</v>
      </c>
      <c r="O107" s="189" t="s">
        <v>7133</v>
      </c>
      <c r="P107" s="264" t="s">
        <v>12469</v>
      </c>
    </row>
    <row r="108" spans="1:19" ht="22.5" customHeight="1">
      <c r="A108" s="166" t="s">
        <v>35</v>
      </c>
      <c r="B108" s="99" t="s">
        <v>103</v>
      </c>
      <c r="C108" s="107" t="s">
        <v>2232</v>
      </c>
      <c r="D108" s="99">
        <v>4</v>
      </c>
      <c r="E108" s="99">
        <v>4</v>
      </c>
      <c r="F108" s="214" t="s">
        <v>7134</v>
      </c>
      <c r="G108" s="99">
        <v>130</v>
      </c>
      <c r="H108" s="99">
        <v>4</v>
      </c>
      <c r="I108" s="13"/>
      <c r="J108" s="13"/>
      <c r="K108" s="13"/>
      <c r="L108" s="13"/>
      <c r="M108" s="13"/>
      <c r="N108" s="230" t="s">
        <v>7135</v>
      </c>
      <c r="O108" s="189" t="s">
        <v>7136</v>
      </c>
    </row>
    <row r="109" spans="1:19" ht="22.5" customHeight="1">
      <c r="A109" s="166" t="s">
        <v>1884</v>
      </c>
      <c r="B109" s="99" t="s">
        <v>103</v>
      </c>
      <c r="C109" s="107" t="s">
        <v>7137</v>
      </c>
      <c r="D109" s="99">
        <v>4</v>
      </c>
      <c r="E109" s="99">
        <v>4</v>
      </c>
      <c r="F109" s="214" t="s">
        <v>7138</v>
      </c>
      <c r="G109" s="99">
        <v>130</v>
      </c>
      <c r="H109" s="175">
        <v>2</v>
      </c>
      <c r="I109" s="12"/>
      <c r="J109" s="12"/>
      <c r="K109" s="12"/>
      <c r="L109" s="12"/>
      <c r="M109" s="12"/>
      <c r="N109" s="230" t="s">
        <v>7139</v>
      </c>
      <c r="O109" s="189" t="s">
        <v>7140</v>
      </c>
      <c r="P109" s="247"/>
    </row>
    <row r="110" spans="1:19" ht="22.5" customHeight="1">
      <c r="A110" s="166"/>
      <c r="B110" s="99" t="s">
        <v>103</v>
      </c>
      <c r="C110" s="107" t="s">
        <v>2233</v>
      </c>
      <c r="D110" s="99">
        <v>1</v>
      </c>
      <c r="E110" s="99">
        <v>3</v>
      </c>
      <c r="F110" s="214" t="s">
        <v>2234</v>
      </c>
      <c r="G110" s="99">
        <v>120</v>
      </c>
      <c r="H110" s="175">
        <v>2</v>
      </c>
      <c r="I110" s="12"/>
      <c r="J110" s="12"/>
      <c r="K110" s="14"/>
      <c r="L110" s="14"/>
      <c r="M110" s="14"/>
      <c r="N110" s="230" t="s">
        <v>7141</v>
      </c>
      <c r="O110" s="189" t="s">
        <v>7142</v>
      </c>
    </row>
    <row r="111" spans="1:19" ht="22.5" customHeight="1">
      <c r="A111" s="166"/>
      <c r="B111" s="99" t="s">
        <v>103</v>
      </c>
      <c r="C111" s="107" t="s">
        <v>2235</v>
      </c>
      <c r="D111" s="99">
        <v>5</v>
      </c>
      <c r="E111" s="99">
        <v>5</v>
      </c>
      <c r="F111" s="214" t="s">
        <v>7143</v>
      </c>
      <c r="G111" s="99">
        <v>116</v>
      </c>
      <c r="H111" s="99">
        <v>3</v>
      </c>
      <c r="I111" s="13"/>
      <c r="J111" s="13"/>
      <c r="K111" s="13"/>
      <c r="L111" s="13"/>
      <c r="M111" s="13"/>
      <c r="N111" s="230" t="s">
        <v>7144</v>
      </c>
      <c r="O111" s="189" t="s">
        <v>7145</v>
      </c>
      <c r="P111" s="247" t="s">
        <v>6910</v>
      </c>
    </row>
    <row r="112" spans="1:19" ht="22.5" customHeight="1">
      <c r="A112" s="166">
        <v>3</v>
      </c>
      <c r="B112" s="99" t="s">
        <v>103</v>
      </c>
      <c r="C112" s="107" t="s">
        <v>2236</v>
      </c>
      <c r="D112" s="99">
        <v>4</v>
      </c>
      <c r="E112" s="99">
        <v>4</v>
      </c>
      <c r="F112" s="214" t="s">
        <v>7146</v>
      </c>
      <c r="G112" s="99">
        <v>110</v>
      </c>
      <c r="H112" s="175">
        <v>4</v>
      </c>
      <c r="I112" s="12"/>
      <c r="J112" s="12"/>
      <c r="K112" s="12"/>
      <c r="L112" s="12"/>
      <c r="M112" s="12"/>
      <c r="N112" s="230" t="s">
        <v>7147</v>
      </c>
      <c r="O112" s="189" t="s">
        <v>7148</v>
      </c>
    </row>
    <row r="113" spans="1:19" ht="22.5" customHeight="1">
      <c r="A113" s="166" t="s">
        <v>82</v>
      </c>
      <c r="B113" s="99" t="s">
        <v>103</v>
      </c>
      <c r="C113" s="107" t="s">
        <v>7149</v>
      </c>
      <c r="D113" s="99">
        <v>1</v>
      </c>
      <c r="E113" s="99">
        <v>2</v>
      </c>
      <c r="F113" s="214" t="s">
        <v>7150</v>
      </c>
      <c r="G113" s="99">
        <v>110</v>
      </c>
      <c r="H113" s="99">
        <v>2</v>
      </c>
      <c r="I113" s="15"/>
      <c r="J113" s="15"/>
      <c r="K113" s="15"/>
      <c r="L113" s="15"/>
      <c r="M113" s="15"/>
      <c r="N113" s="230" t="s">
        <v>127</v>
      </c>
      <c r="O113" s="189" t="s">
        <v>7151</v>
      </c>
    </row>
    <row r="114" spans="1:19" ht="22.5" customHeight="1">
      <c r="A114" s="166">
        <v>1</v>
      </c>
      <c r="B114" s="99" t="s">
        <v>103</v>
      </c>
      <c r="C114" s="107" t="s">
        <v>7152</v>
      </c>
      <c r="D114" s="99">
        <v>4</v>
      </c>
      <c r="E114" s="99">
        <v>4</v>
      </c>
      <c r="F114" s="214" t="s">
        <v>7153</v>
      </c>
      <c r="G114" s="99">
        <v>100</v>
      </c>
      <c r="H114" s="175">
        <v>4</v>
      </c>
      <c r="I114" s="12"/>
      <c r="J114" s="12"/>
      <c r="K114" s="12"/>
      <c r="L114" s="12"/>
      <c r="M114" s="14"/>
      <c r="N114" s="230" t="s">
        <v>7154</v>
      </c>
      <c r="O114" s="189" t="s">
        <v>7155</v>
      </c>
      <c r="P114" s="264" t="s">
        <v>12469</v>
      </c>
    </row>
    <row r="115" spans="1:19" ht="22.5" customHeight="1">
      <c r="A115" s="166"/>
      <c r="B115" s="99" t="s">
        <v>103</v>
      </c>
      <c r="C115" s="107" t="s">
        <v>2237</v>
      </c>
      <c r="D115" s="99">
        <v>5</v>
      </c>
      <c r="E115" s="99">
        <v>5</v>
      </c>
      <c r="F115" s="214" t="s">
        <v>7156</v>
      </c>
      <c r="G115" s="99">
        <v>96</v>
      </c>
      <c r="H115" s="99">
        <v>2</v>
      </c>
      <c r="I115" s="13"/>
      <c r="J115" s="13"/>
      <c r="K115" s="13"/>
      <c r="L115" s="13"/>
      <c r="M115" s="13"/>
      <c r="N115" s="230" t="s">
        <v>7157</v>
      </c>
      <c r="O115" s="189" t="s">
        <v>7158</v>
      </c>
      <c r="P115" s="247" t="s">
        <v>7159</v>
      </c>
    </row>
    <row r="116" spans="1:19" ht="22.5" customHeight="1">
      <c r="A116" s="166" t="s">
        <v>34</v>
      </c>
      <c r="B116" s="99" t="s">
        <v>5547</v>
      </c>
      <c r="C116" s="107" t="s">
        <v>7160</v>
      </c>
      <c r="D116" s="99">
        <v>3</v>
      </c>
      <c r="E116" s="99">
        <v>3</v>
      </c>
      <c r="F116" s="214" t="s">
        <v>2238</v>
      </c>
      <c r="G116" s="99">
        <v>90</v>
      </c>
      <c r="H116" s="175">
        <v>4</v>
      </c>
      <c r="I116" s="12"/>
      <c r="J116" s="14"/>
      <c r="K116" s="14"/>
      <c r="L116" s="14"/>
      <c r="M116" s="14"/>
      <c r="N116" s="230" t="s">
        <v>7161</v>
      </c>
      <c r="O116" s="189" t="s">
        <v>7162</v>
      </c>
      <c r="P116" s="214" t="s">
        <v>7086</v>
      </c>
      <c r="S116" s="257" t="s">
        <v>7163</v>
      </c>
    </row>
    <row r="117" spans="1:19" ht="22.5" customHeight="1">
      <c r="A117" s="166"/>
      <c r="B117" s="99" t="s">
        <v>103</v>
      </c>
      <c r="C117" s="107" t="s">
        <v>2239</v>
      </c>
      <c r="D117" s="99">
        <v>1</v>
      </c>
      <c r="E117" s="99">
        <v>2</v>
      </c>
      <c r="F117" s="214" t="s">
        <v>2240</v>
      </c>
      <c r="G117" s="99">
        <v>80</v>
      </c>
      <c r="H117" s="99">
        <v>2</v>
      </c>
      <c r="I117" s="13"/>
      <c r="J117" s="13"/>
      <c r="K117" s="13"/>
      <c r="L117" s="13"/>
      <c r="M117" s="15"/>
      <c r="N117" s="230" t="s">
        <v>7164</v>
      </c>
      <c r="O117" s="189" t="s">
        <v>7165</v>
      </c>
    </row>
    <row r="118" spans="1:19" ht="22.5" customHeight="1">
      <c r="A118" s="166">
        <v>1</v>
      </c>
      <c r="B118" s="99" t="s">
        <v>103</v>
      </c>
      <c r="C118" s="107" t="s">
        <v>2241</v>
      </c>
      <c r="D118" s="99">
        <v>4</v>
      </c>
      <c r="E118" s="99">
        <v>4</v>
      </c>
      <c r="F118" s="214" t="s">
        <v>7166</v>
      </c>
      <c r="G118" s="99">
        <v>75</v>
      </c>
      <c r="H118" s="175">
        <v>1</v>
      </c>
      <c r="I118" s="12"/>
      <c r="J118" s="12"/>
      <c r="K118" s="12"/>
      <c r="L118" s="12"/>
      <c r="M118" s="12"/>
      <c r="N118" s="230" t="s">
        <v>127</v>
      </c>
      <c r="O118" s="189" t="s">
        <v>7167</v>
      </c>
    </row>
    <row r="119" spans="1:19" ht="22.5" customHeight="1">
      <c r="A119" s="166">
        <v>2</v>
      </c>
      <c r="B119" s="99" t="s">
        <v>103</v>
      </c>
      <c r="C119" s="107" t="s">
        <v>2242</v>
      </c>
      <c r="D119" s="99">
        <v>3</v>
      </c>
      <c r="E119" s="99">
        <v>3</v>
      </c>
      <c r="F119" s="214" t="s">
        <v>2243</v>
      </c>
      <c r="G119" s="99">
        <v>75</v>
      </c>
      <c r="H119" s="99">
        <v>4</v>
      </c>
      <c r="I119" s="13"/>
      <c r="J119" s="13"/>
      <c r="K119" s="13"/>
      <c r="L119" s="13"/>
      <c r="M119" s="13"/>
      <c r="N119" s="230" t="s">
        <v>7168</v>
      </c>
      <c r="O119" s="189" t="s">
        <v>7169</v>
      </c>
      <c r="P119" s="247" t="s">
        <v>7170</v>
      </c>
    </row>
    <row r="120" spans="1:19" ht="22.5" customHeight="1">
      <c r="A120" s="166">
        <v>1</v>
      </c>
      <c r="B120" s="99" t="s">
        <v>103</v>
      </c>
      <c r="C120" s="107" t="s">
        <v>2244</v>
      </c>
      <c r="D120" s="99">
        <v>4</v>
      </c>
      <c r="E120" s="99">
        <v>4</v>
      </c>
      <c r="F120" s="214" t="s">
        <v>7171</v>
      </c>
      <c r="G120" s="99">
        <v>70</v>
      </c>
      <c r="H120" s="175">
        <v>1</v>
      </c>
      <c r="I120" s="14"/>
      <c r="J120" s="14"/>
      <c r="K120" s="14"/>
      <c r="L120" s="14"/>
      <c r="M120" s="14"/>
      <c r="N120" s="230" t="s">
        <v>123</v>
      </c>
      <c r="O120" s="189" t="s">
        <v>7172</v>
      </c>
      <c r="P120" s="264" t="s">
        <v>1744</v>
      </c>
    </row>
    <row r="121" spans="1:19" ht="22.5" customHeight="1">
      <c r="A121" s="166"/>
      <c r="B121" s="99" t="s">
        <v>103</v>
      </c>
      <c r="C121" s="107" t="s">
        <v>2245</v>
      </c>
      <c r="D121" s="99">
        <v>4</v>
      </c>
      <c r="E121" s="99">
        <v>4</v>
      </c>
      <c r="F121" s="214" t="s">
        <v>7173</v>
      </c>
      <c r="G121" s="99">
        <v>64</v>
      </c>
      <c r="H121" s="99">
        <v>2</v>
      </c>
      <c r="I121" s="13"/>
      <c r="J121" s="13"/>
      <c r="K121" s="13"/>
      <c r="L121" s="13"/>
      <c r="M121" s="13"/>
      <c r="N121" s="230" t="s">
        <v>7174</v>
      </c>
      <c r="O121" s="189" t="s">
        <v>7175</v>
      </c>
      <c r="P121" s="247" t="s">
        <v>7176</v>
      </c>
    </row>
    <row r="122" spans="1:19" ht="22.5" customHeight="1">
      <c r="A122" s="166"/>
      <c r="B122" s="99" t="s">
        <v>103</v>
      </c>
      <c r="C122" s="107" t="s">
        <v>2246</v>
      </c>
      <c r="D122" s="99">
        <v>3</v>
      </c>
      <c r="E122" s="287">
        <v>3</v>
      </c>
      <c r="F122" s="214" t="s">
        <v>2247</v>
      </c>
      <c r="G122" s="287">
        <v>59</v>
      </c>
      <c r="H122" s="288">
        <v>1</v>
      </c>
      <c r="I122" s="12"/>
      <c r="J122" s="12"/>
      <c r="K122" s="12"/>
      <c r="L122" s="12"/>
      <c r="M122" s="12"/>
      <c r="N122" s="230" t="s">
        <v>7177</v>
      </c>
      <c r="O122" s="189" t="s">
        <v>7178</v>
      </c>
      <c r="P122" s="247" t="s">
        <v>7179</v>
      </c>
    </row>
    <row r="123" spans="1:19" ht="22.5" customHeight="1">
      <c r="A123" s="166"/>
      <c r="B123" s="99" t="s">
        <v>103</v>
      </c>
      <c r="C123" s="107" t="s">
        <v>2248</v>
      </c>
      <c r="D123" s="99">
        <v>3</v>
      </c>
      <c r="E123" s="287">
        <v>3</v>
      </c>
      <c r="F123" s="214" t="s">
        <v>2249</v>
      </c>
      <c r="G123" s="287">
        <v>57</v>
      </c>
      <c r="H123" s="287">
        <v>1</v>
      </c>
      <c r="I123" s="13"/>
      <c r="J123" s="13"/>
      <c r="K123" s="13"/>
      <c r="L123" s="13"/>
      <c r="M123" s="13"/>
      <c r="N123" s="230" t="s">
        <v>7180</v>
      </c>
      <c r="O123" s="297" t="s">
        <v>7181</v>
      </c>
      <c r="P123" s="298" t="s">
        <v>7182</v>
      </c>
      <c r="Q123" s="262"/>
    </row>
    <row r="124" spans="1:19" s="35" customFormat="1" ht="22.5" customHeight="1">
      <c r="A124" s="166" t="s">
        <v>49</v>
      </c>
      <c r="B124" s="99" t="s">
        <v>103</v>
      </c>
      <c r="C124" s="107" t="s">
        <v>2250</v>
      </c>
      <c r="D124" s="99">
        <v>2</v>
      </c>
      <c r="E124" s="287">
        <v>4</v>
      </c>
      <c r="F124" s="214" t="s">
        <v>2251</v>
      </c>
      <c r="G124" s="287">
        <v>52</v>
      </c>
      <c r="H124" s="288">
        <v>7</v>
      </c>
      <c r="I124" s="12"/>
      <c r="J124" s="12"/>
      <c r="K124" s="12"/>
      <c r="L124" s="12"/>
      <c r="M124" s="12"/>
      <c r="N124" s="230" t="s">
        <v>7183</v>
      </c>
      <c r="O124" s="297" t="s">
        <v>7184</v>
      </c>
      <c r="P124" s="264" t="s">
        <v>2252</v>
      </c>
      <c r="Q124" s="262"/>
      <c r="R124" s="202"/>
      <c r="S124" s="257" t="s">
        <v>7185</v>
      </c>
    </row>
    <row r="125" spans="1:19" s="35" customFormat="1" ht="22.5" customHeight="1">
      <c r="A125" s="166"/>
      <c r="B125" s="99" t="s">
        <v>103</v>
      </c>
      <c r="C125" s="107" t="s">
        <v>7186</v>
      </c>
      <c r="D125" s="99">
        <v>2</v>
      </c>
      <c r="E125" s="287">
        <v>2</v>
      </c>
      <c r="F125" s="214" t="s">
        <v>2253</v>
      </c>
      <c r="G125" s="287">
        <v>34</v>
      </c>
      <c r="H125" s="287">
        <v>1</v>
      </c>
      <c r="I125" s="13"/>
      <c r="J125" s="13"/>
      <c r="K125" s="13"/>
      <c r="L125" s="13"/>
      <c r="M125" s="15"/>
      <c r="N125" s="230" t="s">
        <v>7187</v>
      </c>
      <c r="O125" s="297" t="s">
        <v>7181</v>
      </c>
      <c r="P125" s="298" t="s">
        <v>7182</v>
      </c>
      <c r="Q125" s="262"/>
      <c r="R125" s="202"/>
      <c r="S125" s="202"/>
    </row>
    <row r="126" spans="1:19" s="35" customFormat="1" ht="22.5" customHeight="1">
      <c r="A126" s="166"/>
      <c r="B126" s="99" t="s">
        <v>103</v>
      </c>
      <c r="C126" s="107" t="s">
        <v>2254</v>
      </c>
      <c r="D126" s="99">
        <v>1</v>
      </c>
      <c r="E126" s="287"/>
      <c r="F126" s="214" t="s">
        <v>12481</v>
      </c>
      <c r="G126" s="287">
        <v>33</v>
      </c>
      <c r="H126" s="288">
        <v>1</v>
      </c>
      <c r="I126" s="12"/>
      <c r="J126" s="12"/>
      <c r="K126" s="12"/>
      <c r="L126" s="12"/>
      <c r="M126" s="12"/>
      <c r="N126" s="230" t="s">
        <v>7188</v>
      </c>
      <c r="O126" s="297" t="s">
        <v>7189</v>
      </c>
      <c r="P126" s="262"/>
      <c r="Q126" s="262"/>
      <c r="R126" s="202"/>
      <c r="S126" s="202"/>
    </row>
    <row r="127" spans="1:19" s="35" customFormat="1" ht="22.5" customHeight="1">
      <c r="A127" s="166"/>
      <c r="B127" s="99" t="s">
        <v>103</v>
      </c>
      <c r="C127" s="107" t="s">
        <v>7190</v>
      </c>
      <c r="D127" s="99">
        <v>2</v>
      </c>
      <c r="E127" s="287">
        <v>2</v>
      </c>
      <c r="F127" s="214" t="s">
        <v>2255</v>
      </c>
      <c r="G127" s="287">
        <v>28</v>
      </c>
      <c r="H127" s="287">
        <v>1</v>
      </c>
      <c r="I127" s="13"/>
      <c r="J127" s="13"/>
      <c r="K127" s="13"/>
      <c r="L127" s="13"/>
      <c r="M127" s="13"/>
      <c r="N127" s="230" t="s">
        <v>7191</v>
      </c>
      <c r="O127" s="297" t="s">
        <v>7192</v>
      </c>
      <c r="P127" s="298" t="s">
        <v>7193</v>
      </c>
      <c r="Q127" s="262"/>
      <c r="R127" s="202"/>
      <c r="S127" s="202"/>
    </row>
    <row r="128" spans="1:19" s="35" customFormat="1" ht="22.5" customHeight="1">
      <c r="A128" s="166"/>
      <c r="B128" s="99" t="s">
        <v>103</v>
      </c>
      <c r="C128" s="107" t="s">
        <v>7194</v>
      </c>
      <c r="D128" s="99">
        <v>2</v>
      </c>
      <c r="E128" s="287">
        <v>2</v>
      </c>
      <c r="F128" s="214" t="s">
        <v>2256</v>
      </c>
      <c r="G128" s="287">
        <v>24</v>
      </c>
      <c r="H128" s="288">
        <v>1</v>
      </c>
      <c r="I128" s="12"/>
      <c r="J128" s="12"/>
      <c r="K128" s="12"/>
      <c r="L128" s="12"/>
      <c r="M128" s="14"/>
      <c r="N128" s="230" t="s">
        <v>7195</v>
      </c>
      <c r="O128" s="297" t="s">
        <v>7196</v>
      </c>
      <c r="P128" s="298" t="s">
        <v>7197</v>
      </c>
      <c r="Q128" s="262"/>
      <c r="R128" s="202"/>
      <c r="S128" s="202"/>
    </row>
    <row r="129" spans="1:19" s="35" customFormat="1" ht="22.5" customHeight="1">
      <c r="A129" s="166"/>
      <c r="B129" s="99" t="s">
        <v>103</v>
      </c>
      <c r="C129" s="107" t="s">
        <v>2257</v>
      </c>
      <c r="D129" s="99">
        <v>1</v>
      </c>
      <c r="E129" s="99">
        <v>1</v>
      </c>
      <c r="F129" s="214" t="s">
        <v>2258</v>
      </c>
      <c r="G129" s="99">
        <v>13</v>
      </c>
      <c r="H129" s="99">
        <v>1</v>
      </c>
      <c r="I129" s="13"/>
      <c r="J129" s="13"/>
      <c r="K129" s="13"/>
      <c r="L129" s="13"/>
      <c r="M129" s="13"/>
      <c r="N129" s="230" t="s">
        <v>7193</v>
      </c>
      <c r="O129" s="189" t="s">
        <v>7192</v>
      </c>
      <c r="P129" s="247" t="s">
        <v>7193</v>
      </c>
      <c r="Q129" s="202"/>
      <c r="R129" s="202"/>
      <c r="S129" s="202"/>
    </row>
    <row r="130" spans="1:19" s="35" customFormat="1" ht="22.5" customHeight="1">
      <c r="A130" s="166"/>
      <c r="B130" s="99" t="s">
        <v>103</v>
      </c>
      <c r="C130" s="107" t="s">
        <v>7198</v>
      </c>
      <c r="D130" s="99">
        <v>1</v>
      </c>
      <c r="E130" s="99">
        <v>1</v>
      </c>
      <c r="F130" s="214" t="s">
        <v>2259</v>
      </c>
      <c r="G130" s="99">
        <v>13</v>
      </c>
      <c r="H130" s="175">
        <v>1</v>
      </c>
      <c r="I130" s="12"/>
      <c r="J130" s="12"/>
      <c r="K130" s="12"/>
      <c r="L130" s="12"/>
      <c r="M130" s="12"/>
      <c r="N130" s="230" t="s">
        <v>6962</v>
      </c>
      <c r="O130" s="189" t="s">
        <v>2260</v>
      </c>
      <c r="P130" s="247" t="s">
        <v>7199</v>
      </c>
      <c r="Q130" s="202"/>
      <c r="R130" s="202"/>
      <c r="S130" s="202"/>
    </row>
    <row r="131" spans="1:19" s="35" customFormat="1" ht="22.5" customHeight="1">
      <c r="A131" s="166"/>
      <c r="B131" s="99" t="s">
        <v>103</v>
      </c>
      <c r="C131" s="107" t="s">
        <v>7200</v>
      </c>
      <c r="D131" s="99">
        <v>1</v>
      </c>
      <c r="E131" s="99">
        <v>1</v>
      </c>
      <c r="F131" s="214" t="s">
        <v>2259</v>
      </c>
      <c r="G131" s="99">
        <v>12</v>
      </c>
      <c r="H131" s="99">
        <v>1</v>
      </c>
      <c r="I131" s="13"/>
      <c r="J131" s="13"/>
      <c r="K131" s="13"/>
      <c r="L131" s="13"/>
      <c r="M131" s="13"/>
      <c r="N131" s="230" t="s">
        <v>7201</v>
      </c>
      <c r="O131" s="189" t="s">
        <v>7202</v>
      </c>
      <c r="P131" s="247" t="s">
        <v>7203</v>
      </c>
      <c r="Q131" s="202"/>
      <c r="R131" s="202"/>
      <c r="S131" s="202"/>
    </row>
    <row r="132" spans="1:19" s="35" customFormat="1" ht="22.5" customHeight="1">
      <c r="A132" s="166"/>
      <c r="B132" s="99" t="s">
        <v>103</v>
      </c>
      <c r="C132" s="107" t="s">
        <v>2261</v>
      </c>
      <c r="D132" s="99">
        <v>1</v>
      </c>
      <c r="E132" s="99">
        <v>1</v>
      </c>
      <c r="F132" s="214" t="s">
        <v>12482</v>
      </c>
      <c r="G132" s="99">
        <v>10</v>
      </c>
      <c r="H132" s="99">
        <v>1</v>
      </c>
      <c r="I132" s="12"/>
      <c r="J132" s="12"/>
      <c r="K132" s="12"/>
      <c r="L132" s="12"/>
      <c r="M132" s="12"/>
      <c r="N132" s="230" t="s">
        <v>123</v>
      </c>
      <c r="O132" s="189" t="s">
        <v>7204</v>
      </c>
      <c r="P132" s="247" t="s">
        <v>117</v>
      </c>
      <c r="Q132" s="202"/>
      <c r="R132" s="202"/>
      <c r="S132" s="202"/>
    </row>
    <row r="133" spans="1:19" ht="22.5" customHeight="1">
      <c r="A133" s="36" t="s">
        <v>145</v>
      </c>
      <c r="B133" s="36"/>
      <c r="C133" s="76">
        <f>SUBTOTAL(103,中型生物[中型生物])</f>
        <v>131</v>
      </c>
      <c r="D133" s="36"/>
      <c r="E133" s="36"/>
      <c r="F133" s="67"/>
      <c r="G133" s="36"/>
      <c r="H133" s="36"/>
      <c r="I133" s="74">
        <f>SUBTOTAL(103,中型生物[þ])</f>
        <v>0</v>
      </c>
      <c r="J133" s="74">
        <f>SUBTOTAL(103,中型生物[2])</f>
        <v>0</v>
      </c>
      <c r="K133" s="74">
        <f>SUBTOTAL(103,中型生物[3])</f>
        <v>0</v>
      </c>
      <c r="L133" s="74">
        <f>SUBTOTAL(103,中型生物[4])</f>
        <v>0</v>
      </c>
      <c r="M133" s="75">
        <f>SUBTOTAL(103,中型生物[5])</f>
        <v>0</v>
      </c>
      <c r="P133" s="299"/>
      <c r="Q133" s="299"/>
      <c r="R133" s="299"/>
      <c r="S133" s="299"/>
    </row>
  </sheetData>
  <sheetProtection insertColumns="0" insertRows="0" deleteColumns="0" deleteRows="0" sort="0" autoFilter="0"/>
  <protectedRanges>
    <protectedRange sqref="A72:S132 A71:E71 G71:S71 S1:S70 A1:O70 P1:R3 P5:R70 P4:Q4" name="中型"/>
    <protectedRange sqref="F71" name="中型_1"/>
  </protectedRanges>
  <phoneticPr fontId="1" type="noConversion"/>
  <conditionalFormatting sqref="F2:F132">
    <cfRule type="expression" dxfId="583" priority="197">
      <formula>IF(COUNTIF($I2:$M2,"þ")&gt;=5,1,0)</formula>
    </cfRule>
  </conditionalFormatting>
  <conditionalFormatting sqref="C2:C132">
    <cfRule type="expression" dxfId="582" priority="19">
      <formula>IF(COUNTIF($I2:$M2,"þ")&gt;=5,1,0)</formula>
    </cfRule>
  </conditionalFormatting>
  <hyperlinks>
    <hyperlink ref="S43" r:id="rId1" display="貓系列2" xr:uid="{00000000-0004-0000-0C00-000000000000}"/>
    <hyperlink ref="S17" r:id="rId2" display="白神系列4" xr:uid="{00000000-0004-0000-0C00-000001000000}"/>
    <hyperlink ref="S23" r:id="rId3" display="白神系列3" xr:uid="{00000000-0004-0000-0C00-000002000000}"/>
    <hyperlink ref="S6" r:id="rId4" display="獵人系列2" xr:uid="{00000000-0004-0000-0C00-000003000000}"/>
    <hyperlink ref="S36" r:id="rId5" display="尖蹄系列5" xr:uid="{00000000-0004-0000-0C00-000004000000}"/>
    <hyperlink ref="S12" r:id="rId6" display="http://wiki2.gamer.com.tw/wiki.php?n=7501:%E8%81%96%E7%B4%8D%E5%BA%A6%E7%B3%BB%E5%88%97" xr:uid="{00000000-0004-0000-0C00-000005000000}"/>
    <hyperlink ref="S52" r:id="rId7" display="貓系列2" xr:uid="{00000000-0004-0000-0C00-000006000000}"/>
    <hyperlink ref="S81" r:id="rId8" display="貓系列2" xr:uid="{00000000-0004-0000-0C00-000007000000}"/>
    <hyperlink ref="Q11" r:id="rId9" display="http://gvo.cbo.com.tw/ADV_MissionDetail.aspx?MID=4056" xr:uid="{00000000-0004-0000-0C00-000018000000}"/>
    <hyperlink ref="Q30" r:id="rId10" location="級別4" xr:uid="{00000000-0004-0000-0C00-00003D000000}"/>
    <hyperlink ref="Q61" r:id="rId11" location="級別8" xr:uid="{00000000-0004-0000-0C00-00006C000000}"/>
    <hyperlink ref="P10" r:id="rId12" location="級別9" xr:uid="{00000000-0004-0000-0C00-0000C6000000}"/>
    <hyperlink ref="P55" r:id="rId13" location="級別7" xr:uid="{00000000-0004-0000-0C00-0000C9000000}"/>
    <hyperlink ref="F89" r:id="rId14" location="級別6" xr:uid="{00000000-0004-0000-0C00-0000CE000000}"/>
    <hyperlink ref="F100" r:id="rId15" xr:uid="{0FDA01FE-AEB2-4EE7-8BFD-A6A1962A325E}"/>
    <hyperlink ref="F4" r:id="rId16" display="http://wiki2.gamer.com.tw/wiki.php?n=7501%3A%E9%A9%9A%E5%A4%A9%E5%8B%95%E5%9C%B0&amp;ss=7501" xr:uid="{13A7047F-D1E5-45B0-974A-C4440F40F6E4}"/>
    <hyperlink ref="F7" r:id="rId17" display="http://wiki2.gamer.com.tw/wiki.php?n=7501%3A%E6%A3%AE%E6%9E%97%E4%B8%AD%E7%9A%84%E5%A4%A7%E5%9E%8B%E7%BE%9A%E7%BE%8A&amp;ss=7501" xr:uid="{B485FCCC-0A2A-4DED-917D-8E0E8BC09C2D}"/>
    <hyperlink ref="F6" r:id="rId18" display="http://wiki2.gamer.com.tw/wiki.php?n=7501%3A%E5%8E%AD%E6%B0%B4%E7%9A%84%E6%B2%B3%E9%A6%AC&amp;ss=7501" xr:uid="{F7CF76D7-1103-4B23-BC62-6C2628CDEDBD}"/>
    <hyperlink ref="F9" r:id="rId19" display="http://wiki2.gamer.com.tw/wiki.php?n=7501:%E5%B1%B1%E4%B8%AD%E7%9A%84%E5%8D%B1%E9%9A%AA%E7%94%9F%E7%89%A9" xr:uid="{8E5A7DBF-D233-47B6-AF93-ACA816EA5C93}"/>
    <hyperlink ref="F5" r:id="rId20" xr:uid="{1A335F6D-CB6A-4346-B83A-9FB4E2BC049D}"/>
    <hyperlink ref="F8" r:id="rId21" display="http://wiki2.gamer.com.tw/wiki.php?n=7501:%E6%9C%80%E6%A3%92%E7%9A%84%E7%8B%97" xr:uid="{4D668DC9-0C0C-429B-AB51-694A846D2E44}"/>
    <hyperlink ref="F13" r:id="rId22" display="http://wiki2.gamer.com.tw/wiki.php?n=7501%3A%E6%A3%AE%E6%9E%97%E7%9A%84%E6%83%A1%E9%AD%94&amp;ss=7501" xr:uid="{9DADC8E5-C0F0-4308-944F-3DA86BFE29CE}"/>
    <hyperlink ref="F14" r:id="rId23" display="http://wiki2.gamer.com.tw/wiki.php?n=7501%3A%E6%9C%89%E8%A2%8B%E6%8D%95%E9%A3%9F%E8%80%85&amp;ss=7501" xr:uid="{E70074F2-DE71-4721-83D5-3D46F2B13E57}"/>
    <hyperlink ref="F16" r:id="rId24" display="http://wiki2.gamer.com.tw/wiki.php?n=7501%3A%E8%A2%AB%E7%A8%B1%E7%82%BA%E6%83%A1%E9%AD%94%E7%9A%84%E7%94%9F%E7%89%A9&amp;ss=7501" xr:uid="{659414AF-9B4E-4FCF-9B68-CBBFB06448F1}"/>
    <hyperlink ref="F17" r:id="rId25" display="http://wiki2.gamer.com.tw/wiki.php?n=7501%3A%E9%A6%AC%E9%81%94%E5%8A%A0%E6%96%AF%E5%8A%A0%E7%9A%84%E7%8E%8B%E8%80%85&amp;ss=7501" xr:uid="{D0DAB90B-A526-46F7-9AC4-0B5A26BBD553}"/>
    <hyperlink ref="F18" r:id="rId26" display="http://wiki2.gamer.com.tw/wiki.php?n=7501%3A%E5%86%8D%E6%AC%A1%E8%BF%BD%E8%B9%A4&amp;ss=7501" xr:uid="{46241D5C-2B4C-4AD9-872C-8008EB2209D5}"/>
    <hyperlink ref="F15" r:id="rId27" display="http://wiki2.gamer.com.tw/wiki.php?n=7501:%E8%99%9B%E5%B9%BB%E7%9A%84%E7%B2%89%E7%B4%85%E8%89%B2%E8%9C%A5%E8%9D%AA" xr:uid="{98046CC4-2DA7-4C8A-A45A-340E808BDB99}"/>
    <hyperlink ref="F12" r:id="rId28" display="http://wiki2.gamer.com.tw/wiki.php?n=7501:%E8%88%87%E5%82%B3%E8%AA%AA%E7%9A%84%E7%9B%B8%E9%81%87" xr:uid="{6B1FFF7E-5A63-4A7D-8D46-A9FD1DC47588}"/>
    <hyperlink ref="F11" r:id="rId29" display="http://wiki2.gamer.com.tw/wiki.php?n=7501:%E8%A5%BF%E4%BC%AF%E5%88%A9%E4%BA%9E%E7%9A%84%E9%BA%9D%E9%A6%99" xr:uid="{A3B9326B-529C-4F08-A1EE-34B6707FE539}"/>
    <hyperlink ref="F23" r:id="rId30" display="http://wiki2.gamer.com.tw/wiki.php?n=7501%3A%E5%8D%B1%E9%9A%AA%E7%9A%84%E9%9B%B2&amp;ss=7501" xr:uid="{F63E20BB-7D6A-4861-982D-7E1FA06B4782}"/>
    <hyperlink ref="F22" r:id="rId31" xr:uid="{BC0848F2-FA90-4C24-AEC3-D734D669CFB9}"/>
    <hyperlink ref="F20" r:id="rId32" xr:uid="{3D7E88D4-1649-4FD6-A1D4-228B81EFBF07}"/>
    <hyperlink ref="F21" r:id="rId33" display="http://wiki2.gamer.com.tw/wiki.php?n=7501:%E5%BC%97%E8%98%AD%E6%A0%BC%E7%88%BE%E5%B3%B6%E7%9A%84%E7%94%9F%E7%89%A9%E8%AA%BF%E6%9F%A5" xr:uid="{EFBE6EAF-53B0-4F8B-8393-F280C87E3C82}"/>
    <hyperlink ref="F25" r:id="rId34" display="http://wiki2.gamer.com.tw/wiki.php?n=7501%3A%E5%9C%A8%E9%BB%91%E6%9A%97%E4%B8%AD%E8%A0%A2%E5%8B%95%E7%9A%84%E9%99%B0%E5%BD%B1&amp;ss=7501" xr:uid="{BF621984-2DE0-4D8C-8259-6C8075F8C9DA}"/>
    <hyperlink ref="F29" r:id="rId35" display="http://wiki2.gamer.com.tw/wiki.php?n=7501%3A%E7%99%BD%E8%89%B2%E7%9A%84%E5%A4%A7%E8%A1%A3&amp;ss=7501" xr:uid="{9FB56F89-1897-4D8E-92E2-7B0B0AE95EB1}"/>
    <hyperlink ref="F31" r:id="rId36" display="http://wiki2.gamer.com.tw/wiki.php?n=7501%3A%E6%9C%80%E5%BC%B7%E7%9A%84%E9%BC%B4%E9%BC%A0&amp;ss=7501" xr:uid="{B3A38548-849E-47DA-A1E2-A41FFD0A845B}"/>
    <hyperlink ref="F32" r:id="rId37" display="http://wiki2.gamer.com.tw/wiki.php?n=7501%3A%E6%A3%AE%E6%9E%97%E7%9A%84%E5%90%88%E5%94%B1%E5%9C%98&amp;ss=7501" xr:uid="{B313F79C-A530-4A4C-B899-7C77FD0901A9}"/>
    <hyperlink ref="F30" r:id="rId38" xr:uid="{EBEC4B81-C80B-4D03-99BC-F3622A48F319}"/>
    <hyperlink ref="F33" r:id="rId39" xr:uid="{CD60C5F9-2D7A-4387-B5D3-B830ED168E7A}"/>
    <hyperlink ref="F26" r:id="rId40" xr:uid="{3E5F2811-5F8F-4495-B201-5BE0A36530B4}"/>
    <hyperlink ref="F34" r:id="rId41" xr:uid="{817C77CD-44F2-4907-9870-C98F3EFDC970}"/>
    <hyperlink ref="F28" r:id="rId42" display="http://wiki2.gamer.com.tw/wiki.php?n=7501:%E5%BB%BA%E9%80%A0%E5%B7%A2%E7%A9%B4%E7%9A%84%E5%8B%95%E7%89%A9" xr:uid="{AD493129-E62A-4DD6-B518-B5248424923D}"/>
    <hyperlink ref="P9" r:id="rId43" display="http://wiki2.gamer.com.tw/wiki.php?n=7501:%E5%8F%97%E4%B8%AD%E6%96%B7%E7%9A%84%E5%A7%94%E8%A8%97" xr:uid="{A7DBE6C6-F912-405A-B52C-4DD688944B6F}"/>
    <hyperlink ref="Q4" r:id="rId44" location="級別4" display="http://wiki2.gamer.com.tw/wiki.php?n=7501%3A%E7%94%9F%E7%89%A9%E5%AD%B8%E5%9C%B0%E5%9C%96 - 級別4" xr:uid="{7F36E654-FB00-49D1-A8FF-CB743814E270}"/>
    <hyperlink ref="P4" r:id="rId45" display="http://wiki2.gamer.com.tw/wiki.php?n=7501%3A%E5%A5%87%E6%80%AA&amp;ss=7501" xr:uid="{A302A71C-832E-41BC-9187-6FE052363344}"/>
    <hyperlink ref="P6" r:id="rId46" display="http://wiki2.gamer.com.tw/wiki.php?n=7501%3A%E6%BD%9B%E4%BC%8F%E5%9C%A8%E6%B2%B3%E4%B8%AD%E7%9A%84%E5%B7%A8%E5%A4%A7%E7%94%9F%E7%89%A9&amp;ss=7501" xr:uid="{C9F7417D-3756-4168-BF9F-C279BC754E93}"/>
    <hyperlink ref="P5" r:id="rId47" xr:uid="{2170B915-2BEE-407A-87AB-CAEB32DB6BC6}"/>
    <hyperlink ref="P8" r:id="rId48" display="http://wiki2.gamer.com.tw/wiki.php?n=7501:%E9%81%94%E6%96%87%E8%A5%BF%E5%85%88%E7%94%9F%E5%A7%94%E8%A8%97%E8%B7%91%E8%85%BF" xr:uid="{16EA588E-F63B-443D-AF89-088FEA291C29}"/>
    <hyperlink ref="Q8" r:id="rId49" display="http://wiki2.gamer.com.tw/wiki.php?n=7501:%E6%98%93%E6%96%BC%E9%A3%BC%E9%A4%8A%E7%9A%84%E7%8E%A9%E8%B3%9E%E7%8A%AC" xr:uid="{A00A354C-A62D-490F-8A1D-B498B6B96E5B}"/>
    <hyperlink ref="P11" r:id="rId50" display="http://wiki2.gamer.com.tw/wiki.php?n=7501%3A%E7%94%A2%E9%A6%99%E6%96%99%E7%9A%84%E8%B2%93&amp;ss=7501" xr:uid="{EBCF3007-CFD9-43AA-97CE-A9D71EC7D897}"/>
    <hyperlink ref="P15" r:id="rId51" display="http://wiki2.gamer.com.tw/wiki.php?n=7501:%E8%87%89%E8%89%B2%E9%AE%AE%E7%B4%85%E7%9A%84%E8%9C%A5%E8%9D%AA" xr:uid="{67978116-4F4A-4AC6-A12F-B42AA1A9A2EA}"/>
    <hyperlink ref="Q15" r:id="rId52" display="http://wiki2.gamer.com.tw/wiki.php?n=7501:%E5%B7%B4%E7%88%BE%E8%92%82%E7%B8%BD%E7%AE%A1%E7%9A%84%E8%88%88%E8%B6%A3" xr:uid="{124E277A-40C5-49D0-B53D-E1B44BB133B9}"/>
    <hyperlink ref="P13" r:id="rId53" display="http://wiki2.gamer.com.tw/wiki.php?n=7501%3A%E5%B7%A8%E4%BA%BA%E7%9A%84%E6%89%8B%E6%8E%8C&amp;ss=7501" xr:uid="{FF006317-2B32-4B5A-8BA5-325712FF77C8}"/>
    <hyperlink ref="P14" r:id="rId54" display="http://wiki2.gamer.com.tw/wiki.php?n=7501%3A%E6%9C%80%E5%BC%B7%E7%9A%84%E9%BC%B4%E9%BC%A0&amp;ss=7501" xr:uid="{371BE254-F078-43C0-8F7E-2C978162CBD5}"/>
    <hyperlink ref="P16" r:id="rId55" display="http://wiki2.gamer.com.tw/wiki.php?n=7501%3A%E6%9C%80%E5%BC%B7%E7%9A%84%E9%BC%B4%E9%BC%A0&amp;ss=7501" xr:uid="{CE318A3C-C310-4E6F-B34B-076AEC6459C9}"/>
    <hyperlink ref="P17" r:id="rId56" display="http://wiki2.gamer.com.tw/wiki.php?n=7501%3A%E5%8D%B1%E9%9A%AA%E7%9A%84%E9%9B%B2&amp;ss=7501" xr:uid="{84B2C524-37E0-4A9C-8530-3E54EF22BA6D}"/>
    <hyperlink ref="Q17" r:id="rId57" display="http://wiki2.gamer.com.tw/wiki.php?n=7501%3A%E9%80%9A%E5%BE%80%E5%8D%A1%E5%88%A9%E5%8D%A1%E7%89%B9%E7%9A%84%E8%B7%AF%E6%A8%99&amp;ss=7501" xr:uid="{7CEDF8CD-44A1-4D47-B51D-A8F13B79D0A9}"/>
    <hyperlink ref="P18" r:id="rId58" display="http://wiki2.gamer.com.tw/wiki.php?n=7501%3A%E9%80%B2%E8%A1%8C%E8%BF%BD%E8%B9%A4%E5%90%A7&amp;ss=7501" xr:uid="{68F86BB4-E614-490E-A1AC-C0CB313DB9FB}"/>
    <hyperlink ref="P12" r:id="rId59" display="http://wiki2.gamer.com.tw/wiki.php?n=7501:%E7%9F%A5%E4%B9%8B%E6%84%8F" xr:uid="{14E0F7D3-EA0D-4A4D-AD4A-26C80A8E4E25}"/>
    <hyperlink ref="Q12" r:id="rId60" display="http://wiki2.gamer.com.tw/wiki.php?n=7501:%E5%9B%A0%E9%B3%A5%E7%BE%BD%E6%AF%9B%E8%80%8C%E7%99%BC%E5%B1%95" xr:uid="{459A3EE0-8A84-4E15-A305-E7A7D067C2EE}"/>
    <hyperlink ref="P23" r:id="rId61" display="http://wiki2.gamer.com.tw/wiki.php?n=7501%3A%E9%BB%91%E8%89%B2%E7%9A%84%E7%8C%9B%E7%8D%B8&amp;ss=7501" xr:uid="{241DE3F1-30DC-4515-8705-C6D78A6A62E0}"/>
    <hyperlink ref="Q23" r:id="rId62" display="http://wiki2.gamer.com.tw/wiki.php?n=7501%3A%E7%8D%B5%E7%8A%AC&amp;ss=7501" xr:uid="{1F0CAB09-639F-43DC-83FD-04B82BD978E6}"/>
    <hyperlink ref="P20" r:id="rId63" display="http://wiki2.gamer.com.tw/wiki.php?n=7501%3A%E7%99%BE%E7%8D%B8%E4%B9%8B%E7%8E%8B&amp;ss=7501" xr:uid="{A3D62912-2E0F-4B0E-8EC1-049CDC087FBE}"/>
    <hyperlink ref="P21" r:id="rId64" display="http://wiki2.gamer.com.tw/wiki.php?n=7501:%E5%8C%97%E6%A5%B5%E7%9A%84%E7%94%9F%E7%89%A9%E8%AA%BF%E6%9F%A5%E5%9C%B0" xr:uid="{7AF78E6E-B66D-4C95-93C9-C5F2AF102EE6}"/>
    <hyperlink ref="P30" r:id="rId65" location="級別1" display="http://wiki2.gamer.com.tw/wiki.php?n=7501%3A%E7%94%9F%E7%89%A9%E5%AD%B8%E5%9C%B0%E5%9C%96 - 級別1" xr:uid="{4E1008EE-B570-45A5-95C4-6E4AE6CD0708}"/>
    <hyperlink ref="P26" r:id="rId66" xr:uid="{09701003-2CD0-46FB-8885-627F5D61DEC6}"/>
    <hyperlink ref="P28" r:id="rId67" xr:uid="{1DFA3E3E-2558-42F4-8C15-40EF721B2561}"/>
    <hyperlink ref="P27" r:id="rId68" display="https://wiki2.gamer.com.tw/wiki.php?n=7501%3A%E9%A6%AC%E8%96%A9%E5%85%8B%E5%9C%96%E6%A1%88%E8%8A%B1%E7%B4%8B%E7%9A%84%E7%94%B2%E6%AE%BC&amp;ss=7501" xr:uid="{79B42517-6D7A-47ED-ABC4-3713356683D7}"/>
    <hyperlink ref="P32" r:id="rId69" display="http://wiki2.gamer.com.tw/wiki.php?n=7501%3A%E7%B2%BE%E9%9D%88%E4%B9%8B%E8%88%9E&amp;ss=7501" xr:uid="{70A0FE37-BBBE-41DB-8855-B2E63F5A0D1B}"/>
    <hyperlink ref="Q32" r:id="rId70" display="http://wiki2.gamer.com.tw/wiki.php?n=7501%3A%E9%A6%AC%E9%81%94%E5%8A%A0%E6%96%AF%E5%8A%A0%E7%9A%84%E7%8E%8B%E8%80%85&amp;ss=7501" xr:uid="{37F42192-32B0-4A0E-A52D-72406266EE5D}"/>
    <hyperlink ref="P33" r:id="rId71" display="http://wiki2.gamer.com.tw/wiki.php?n=7501%3A%E5%A4%A7%E6%B2%99%E6%BC%A0&amp;ss=7501" xr:uid="{22E79EE9-CF9B-4630-B2BC-5D75508DC4A5}"/>
    <hyperlink ref="F36" r:id="rId72" display="http://wiki2.gamer.com.tw/wiki.php?n=7501%3A%E5%B0%96%E8%B9%84&amp;ss=7501" xr:uid="{CB78E4F8-FF61-4F04-A49A-E550293BAEB6}"/>
    <hyperlink ref="F37" r:id="rId73" display="http://wiki2.gamer.com.tw/wiki.php?n=7501%3A%E9%9D%A2%E7%9B%AE%E5%9A%87%E4%BA%BA%E7%9A%84%E7%8C%B4%E5%AD%90&amp;ss=7501" xr:uid="{708EF2F9-9FB5-459C-84A8-F9E23DB329D0}"/>
    <hyperlink ref="F41" r:id="rId74" display="http://wiki2.gamer.com.tw/wiki.php?n=7501:%E6%98%93%E6%96%BC%E9%A3%BC%E9%A4%8A%E7%9A%84%E7%8E%A9%E8%B3%9E%E7%8A%AC" xr:uid="{6DAB4B85-0D31-4AC4-970A-11A2EB460343}"/>
    <hyperlink ref="F38" r:id="rId75" display="http://wiki2.gamer.com.tw/wiki.php?n=7501:%E6%BD%9B%E8%97%8F%E6%96%BC%E6%BA%AA%E6%B5%81%E4%B8%AD%E7%9A%84%E5%B7%A8%E5%A4%A7%E8%BA%AB%E5%BD%B1" xr:uid="{1E6C70EB-30AA-4057-A7D4-D2EFA1A21A29}"/>
    <hyperlink ref="F39" r:id="rId76" display="http://wiki2.gamer.com.tw/wiki.php?n=7501:%E9%B9%BF%E7%9A%AE%E4%B9%8B%E6%89%80%E6%9C%89" xr:uid="{4C36EF83-D4F2-472C-A796-095A4CAADB2E}"/>
    <hyperlink ref="F40" r:id="rId77" location="%E7%94%9F%E7%89%A9%E5%AD%B8%E6%9B%B8%E5%BA%AB" display="圖：罕見的鹿的地圖(生物10)" xr:uid="{10F3D0FC-7CC4-4A3F-8609-27588EC738DE}"/>
    <hyperlink ref="F43" r:id="rId78" display="http://wiki2.gamer.com.tw/wiki.php?n=7501%3A%E4%B8%8D%E8%A6%8B%E8%B9%A4%E5%BD%B1%E7%9A%84%E7%94%9F%E7%89%A9&amp;ss=7501" xr:uid="{229FAA6C-5AC6-4A3C-8C51-AD9372ADE682}"/>
    <hyperlink ref="F47" r:id="rId79" display="http://wiki2.gamer.com.tw/wiki.php?n=7501:%E5%9B%9B%E7%9C%BC%E9%B9%BF" xr:uid="{6083C679-AF5C-4C4B-B573-00FF88E1B230}"/>
    <hyperlink ref="F45" r:id="rId80" display="http://wiki2.gamer.com.tw/wiki.php?n=7501:%E6%96%BC%E4%BB%99%E4%BA%BA%E6%8E%8C%E4%B9%8B%E4%B8%8B" xr:uid="{85BC2070-A8BC-49CA-9E81-5E3F5544F427}"/>
    <hyperlink ref="F44" r:id="rId81" xr:uid="{638A53AA-B62E-4D9D-8AB6-B3634E531152}"/>
    <hyperlink ref="F46" r:id="rId82" display="https://wiki2.gamer.com.tw/wiki.php?n=7501%3A%E5%8D%97%E7%BE%8E%E7%9A%84%E8%B3%A2%E8%80%85&amp;ss=7501" xr:uid="{9F774802-EF6E-41FE-8DA1-56EB4DAEAD86}"/>
    <hyperlink ref="F50" r:id="rId83" display="http://wiki2.gamer.com.tw/wiki.php?n=7501%3A%E8%A1%8C%E5%8B%95%E9%81%B2%E7%B7%A9%E7%9A%84%E7%94%9F%E7%89%A9&amp;ss=7501" xr:uid="{7DB82EA6-8201-4F12-8EEB-21FE7E50DAF7}"/>
    <hyperlink ref="F49" r:id="rId84" display="http://wiki2.gamer.com.tw/wiki.php?n=7501%3A%E5%A0%85%E5%9B%BA%E7%9A%84%E9%98%B2%E5%AE%88&amp;ss=7501" xr:uid="{AA82ECFF-FFD4-4A78-84EA-5481FA3870B1}"/>
    <hyperlink ref="F52" r:id="rId85" display="http://wiki2.gamer.com.tw/wiki.php?n=7501%3A%E7%8D%B5%E7%8A%AC&amp;ss=7501" xr:uid="{160A7E24-3E27-4BA7-B653-347ED3B4E33F}"/>
    <hyperlink ref="F54" r:id="rId86" display="http://wiki2.gamer.com.tw/wiki.php?n=7501:%E6%A3%B2%E6%81%AF%E6%96%BC%E6%B5%B7%E4%B8%AD%E7%9A%84%E8%9C%A5%E8%9D%AA" xr:uid="{F6073C58-1C18-406E-84BB-EBFDAB9019A8}"/>
    <hyperlink ref="F53" r:id="rId87" display="https://wiki2.gamer.com.tw/wiki.php?n=7501%3A%E9%A6%AC%E8%96%A9%E5%85%8B%E5%9C%96%E6%A1%88%E8%8A%B1%E7%B4%8B%E7%9A%84%E7%94%B2%E6%AE%BC&amp;ss=7501" xr:uid="{CC363B86-4612-44ED-BC19-515111C2261E}"/>
    <hyperlink ref="F51" r:id="rId88" display="https://wiki2.gamer.com.tw/wiki.php?n=7501%3A%E8%AA%BF%E6%9F%A5%E5%A5%87%E5%A6%99%E7%9A%84%E5%82%B3%E8%81%9E&amp;ss=7501" xr:uid="{8906A958-715F-43FE-ACCA-1FC2C98345BD}"/>
    <hyperlink ref="F60" r:id="rId89" display="http://wiki2.gamer.com.tw/wiki.php?n=7501%3A%E5%90%83%E7%AB%B9%E8%80%85&amp;ss=7501" xr:uid="{2A6B8959-A1D9-4741-A30D-84864AEC9C76}"/>
    <hyperlink ref="F58" r:id="rId90" display="http://wiki2.gamer.com.tw/wiki.php?n=7501%3A%E7%B2%BE%E9%9D%88%E4%B9%8B%E8%88%9E&amp;ss=7501" xr:uid="{7639737F-D707-4F21-8016-3E2416527DEE}"/>
    <hyperlink ref="F61" r:id="rId91" display="http://wiki2.gamer.com.tw/wiki.php?n=7501%3A%E7%8C%BF%E7%A5%9E%E4%B9%8B%E4%BD%BF%E8%80%85&amp;ss=7501" xr:uid="{82793614-6E0D-4BA4-B204-E34ADD5F691C}"/>
    <hyperlink ref="F59" r:id="rId92" display="http://wiki2.gamer.com.tw/wiki.php?n=7501:%E8%AA%BF%E6%9F%A5%E5%B3%B6%E4%B8%8A%E7%9A%84%E7%94%9F%E7%89%A9" xr:uid="{9CD08518-3119-4955-90B2-F7A56F87E33C}"/>
    <hyperlink ref="F62" r:id="rId93" display="https://wiki2.gamer.com.tw/wiki.php?n=7501%3A%E7%8C%B4%E5%AD%90%E7%9A%84%E7%94%9F%E6%85%8B%E8%AA%BF%E6%9F%A5&amp;ss=7501" xr:uid="{3FD2E9C4-7EAE-4A6C-86AE-3476FB3A3413}"/>
    <hyperlink ref="F65" r:id="rId94" display="http://wiki2.gamer.com.tw/wiki.php?n=7501%3A%E5%9C%A8%E6%AF%8D%E8%A6%AA%E7%9A%84%E8%83%8C%E4%B8%8A&amp;ss=7501" xr:uid="{E5B9CC12-C492-48A8-A452-B72F6CA84A55}"/>
    <hyperlink ref="F67" r:id="rId95" display="http://wiki2.gamer.com.tw/wiki.php?n=7501%3A%E6%AF%92%E8%9B%87%E7%9A%84%E5%A4%A9%E6%95%B5&amp;ss=7501" xr:uid="{8125696E-3872-45F4-85DC-6B0DD09AC49F}"/>
    <hyperlink ref="F68" r:id="rId96" display="http://wiki2.gamer.com.tw/wiki.php?n=7501%3A%E9%80%B2%E8%A1%8C%E8%BF%BD%E8%B9%A4%E5%90%A7&amp;ss=7501" xr:uid="{139C2BD6-85B6-4865-9274-715366E51209}"/>
    <hyperlink ref="F66" r:id="rId97" display="http://wiki2.gamer.com.tw/wiki.php?n=7501:%E9%86%AB%E7%94%9F%E6%89%80%E5%B0%8B%E6%89%BE%E7%9A%84%E6%AF%92%E8%9B%87" xr:uid="{BE95528F-E6DE-4728-9C19-706158926C1C}"/>
    <hyperlink ref="F64" r:id="rId98" location="%E7%94%9F%E7%89%A9%E5%AD%B8%E6%9B%B8%E5%BA%AB" display="圖：有圓點的海豹的地圖(生物5)" xr:uid="{4AB4CCF4-B4EC-4792-A6A9-081B4502E34D}"/>
    <hyperlink ref="P39" r:id="rId99" display="http://wiki2.gamer.com.tw/wiki.php?n=7501:%E5%8F%97%E4%B8%AD%E6%96%B7%E7%9A%84%E5%A7%94%E8%A8%97" xr:uid="{DA408641-C5A1-4A1D-B44E-A5E1DC26089F}"/>
    <hyperlink ref="P36" r:id="rId100" display="http://wiki2.gamer.com.tw/wiki.php?n=7501%3A%E5%A4%A7%E5%9C%B0%E7%9A%84%E8%BA%8D%E5%8B%95&amp;ss=7501" xr:uid="{654F02E1-9FB8-4D41-B54C-99F234F1753B}"/>
    <hyperlink ref="Q36" r:id="rId101" display="http://wiki2.gamer.com.tw/wiki.php?n=7501%3A%E5%A4%9A%E6%B1%9E%E6%97%8F%E7%9A%84%E7%A5%9E%E8%A9%B1&amp;ss=7501" xr:uid="{ACDC1E75-75A1-4347-8C7F-3EEAFCFB4BFE}"/>
    <hyperlink ref="P40" r:id="rId102" display="http://wiki2.gamer.com.tw/wiki.php?n=7501:%E8%A5%BF%E4%BC%AF%E5%88%A9%E4%BA%9E%E7%9A%84%E9%BA%9D%E9%A6%99" xr:uid="{89159D27-DD38-490E-83CC-59A43C503F97}"/>
    <hyperlink ref="P35" r:id="rId103" location="級別6" display="http://wiki2.gamer.com.tw/wiki.php?n=7501%3A%E7%94%9F%E7%89%A9%E5%AD%B8%E5%9C%B0%E5%9C%96 - 級別6" xr:uid="{6FCD1044-CAEF-4190-849F-88B71AC91F7A}"/>
    <hyperlink ref="P45" r:id="rId104" display="http://wiki2.gamer.com.tw/wiki.php?n=7501:%E6%A3%B2%E6%81%AF%E6%96%BC%E6%B5%B7%E4%B8%AD%E7%9A%84%E8%9C%A5%E8%9D%AA" xr:uid="{E911E069-8FD6-4AB1-91F4-B337A3AF8660}"/>
    <hyperlink ref="P43" r:id="rId105" display="http://wiki2.gamer.com.tw/wiki.php?n=7501%3A%E7%8D%B5%E7%8A%AC&amp;ss=7501" xr:uid="{2686505E-801A-4581-A373-502FC231A40B}"/>
    <hyperlink ref="P44" r:id="rId106" xr:uid="{26BD33CF-4679-4A05-A9EF-EC5CEE25020E}"/>
    <hyperlink ref="Q44" r:id="rId107" display="http://wiki2.gamer.com.tw/wiki.php?n=7501%3A%E5%94%B1%E6%AD%8C%E7%9A%84%E8%80%81%E9%BC%A0&amp;ss=7501" xr:uid="{5B7D8D80-FA84-4FA9-8CF8-72C2B5E3B3CE}"/>
    <hyperlink ref="P46" r:id="rId108" location="級別6" display="http://wiki2.gamer.com.tw/wiki.php?n=7501%3A%E7%94%9F%E7%89%A9%E5%AD%B8%E5%9C%B0%E5%9C%96 - 級別6" xr:uid="{AD7A7EFF-EA14-454E-94F8-36B87F9E2C95}"/>
    <hyperlink ref="P54" r:id="rId109" display="http://wiki2.gamer.com.tw/wiki.php?n=7501:%E8%AA%BF%E6%9F%A5%E8%AA%A4%E5%85%A5%E7%9A%84%E5%B3%B6%E5%B6%BC" xr:uid="{C635497C-F083-4118-BD93-DBB8E6E67F2C}"/>
    <hyperlink ref="P52" r:id="rId110" display="http://wiki2.gamer.com.tw/wiki.php?n=7501%3A%E9%BB%91%E8%80%B3%E6%9C%B5%E7%9A%84%E9%87%8E%E7%8D%B8&amp;ss=7501" xr:uid="{D000EC15-026A-4873-AD19-E824437D989D}"/>
    <hyperlink ref="P53" r:id="rId111" display="http://wiki2.gamer.com.tw/wiki.php?n=7501%3A%E4%B8%8D%E4%B8%8B%E6%B0%B4%E7%9A%84%E7%83%8F%E9%BE%9C&amp;ss=7501" xr:uid="{3F5B43C2-A7DA-4925-8FE2-1D77B7F370D8}"/>
    <hyperlink ref="Q53" r:id="rId112" display="http://wiki2.gamer.com.tw/wiki.php?n=7501%3A%E8%AA%BF%E6%9F%A5%E5%B3%B6%E4%B8%8A%E7%9A%84%E7%94%9F%E7%89%A9&amp;ss=7501" xr:uid="{BFEA6E8E-8BD3-4ECA-B590-0A607C31D8FD}"/>
    <hyperlink ref="P59" r:id="rId113" display="http://wiki2.gamer.com.tw/wiki.php?n=7501:%E6%A3%AE%E6%9E%97%E6%B7%B1%E8%99%95%E4%B9%8B%E8%AC%8E" xr:uid="{A92D4344-595D-44BB-B6B9-55B01E704A9C}"/>
    <hyperlink ref="P58" r:id="rId114" display="http://wiki2.gamer.com.tw/wiki.php?n=7501%3A%E9%A0%98%E5%8F%A3%E7%9A%84%E9%A1%8F%E8%89%B2&amp;ss=7501" xr:uid="{5061F2D5-668C-4930-B25E-893052920F75}"/>
    <hyperlink ref="P66" r:id="rId115" display="http://wiki2.gamer.com.tw/wiki.php?n=7501:%E8%AA%BF%E6%9F%A5%E5%8C%97%E6%AD%90%E7%9A%84%E6%AF%92%E8%9B%87" xr:uid="{53E1263E-1A14-4F4A-84CE-835C00AF7454}"/>
    <hyperlink ref="P67" r:id="rId116" display="http://wiki2.gamer.com.tw/wiki.php?n=7501%3A%E5%90%83%E8%9B%87%E7%9A%84%E6%AF%92%E8%9B%87&amp;ss=7501" xr:uid="{83B5FE75-8C37-44D6-89CB-CCA5A024B026}"/>
    <hyperlink ref="P68" r:id="rId117" display="http://wiki2.gamer.com.tw/wiki.php?n=7501%3A%E5%85%A9%E5%BC%B5%E8%87%89&amp;ss=7501" xr:uid="{D57C16FB-B8DD-4163-BBBD-D34EACFEB161}"/>
    <hyperlink ref="F74" r:id="rId118" xr:uid="{D576DF17-8747-4099-BC83-A19C3AC22FB3}"/>
    <hyperlink ref="F69" r:id="rId119" display="http://wiki2.gamer.com.tw/wiki.php?n=7501%3A%E9%96%83%E8%80%80%E7%9A%84%E8%9B%87&amp;ss=7501" xr:uid="{BE62A267-3F82-475A-8286-59F99C7D850A}"/>
    <hyperlink ref="F70" r:id="rId120" display="http://wiki2.gamer.com.tw/wiki.php?n=7501%3A%E6%A3%B2%E6%81%AF%E6%96%BC%E5%B3%B6%E4%B8%8A%E7%9A%84%E7%8C%B4%E5%AD%90&amp;ss=7501" xr:uid="{0B06B344-1D2F-4385-AA76-3CFA0CC70EF6}"/>
    <hyperlink ref="F72" r:id="rId121" display="http://wiki2.gamer.com.tw/wiki.php?n=7501%3A%E8%97%8D%E8%89%B2%E9%87%8E%E7%8D%B8%E7%9A%84%E8%AA%BF%E6%9F%A5&amp;ss=7501" xr:uid="{9780C30D-3FEC-431C-98A0-66A5533A6A45}"/>
    <hyperlink ref="F73" r:id="rId122" location="%E7%94%9F%E7%89%A9%E5%AD%B8%E6%9B%B8%E5%BA%AB" xr:uid="{669C7E13-12C4-4D67-9E36-DA2039DD2760}"/>
    <hyperlink ref="F75" r:id="rId123" display="http://wiki2.gamer.com.tw/wiki.php?n=7501%3A%E5%81%8F%E9%A3%9F&amp;ss=7501" xr:uid="{CDD7D55F-3FDF-4878-B335-B44FF6F9FCFE}"/>
    <hyperlink ref="F77" r:id="rId124" display="http://wiki2.gamer.com.tw/wiki.php?n=7501%3A%E9%99%B8%E5%9C%B0%E4%B8%8A%E7%9A%84%E9%AD%9A&amp;ss=7501" xr:uid="{D2FC8F09-1F6F-4003-A6A9-6CC6C621C881}"/>
    <hyperlink ref="F76" r:id="rId125" display="https://wiki2.gamer.com.tw/wiki.php?n=7501%3A%E7%82%BA%E4%BA%86%E7%A8%AE%E7%BE%A4&amp;ss=7501" xr:uid="{9C65EB8F-63AA-40EF-9F4B-3ACFE2658AA8}"/>
    <hyperlink ref="F80" r:id="rId126" display="http://wiki2.gamer.com.tw/wiki.php?n=7501%3A%E9%A0%98%E5%8F%A3%E7%9A%84%E9%A1%8F%E8%89%B2&amp;ss=7501" xr:uid="{21CBB1D8-49E6-4D6E-9738-82C2E4AC546C}"/>
    <hyperlink ref="F81" r:id="rId127" display="http://wiki2.gamer.com.tw/wiki.php?n=7501%3A%E9%BB%91%E8%80%B3%E6%9C%B5%E7%9A%84%E9%87%8E%E7%8D%B8&amp;ss=7501" xr:uid="{46EE8F41-8CD3-4921-8C27-103BE355DDA4}"/>
    <hyperlink ref="F83" r:id="rId128" location="級別8" display="http://wiki2.gamer.com.tw/wiki.php?n=7501%3A%E7%94%9F%E7%89%A9%E5%AD%B8%E5%9C%B0%E5%9C%96 - 級別8" xr:uid="{FA9FD388-6BA8-46A6-8B8A-3FE3CC369561}"/>
    <hyperlink ref="F82" r:id="rId129" display="http://wiki2.gamer.com.tw/wiki.php?n=7501%3A%E7%94%A2%E9%A6%99%E6%96%99%E7%9A%84%E8%B2%93&amp;ss=7501" xr:uid="{5B9B4EA5-8715-4FCD-A340-258345459FA1}"/>
    <hyperlink ref="F79" r:id="rId130" display="http://wiki2.gamer.com.tw/wiki.php?n=7501%3A%E9%BB%91%E7%99%BD%E7%8C%B4&amp;ss=7501" xr:uid="{97EBBD75-C865-4227-BD99-83FCA577DE8A}"/>
    <hyperlink ref="F87" r:id="rId131" display="http://wiki2.gamer.com.tw/wiki.php?n=7501:%E6%AF%92%E8%9B%87%E7%9A%84%E5%A8%81%E8%84%85" xr:uid="{C6258E22-00F9-44F4-AFC6-34CC4C3B4F31}"/>
    <hyperlink ref="F85" r:id="rId132" display="http://wiki2.gamer.com.tw/wiki.php?n=7501:%E8%AA%BF%E6%9F%BB%E5%B1%8B%E4%B9%85%E5%B3%B6%E7%9A%84%E7%8C%B4%E5%AD%90" xr:uid="{A2BFD4C4-6307-4C1F-84D5-118C535FDF54}"/>
    <hyperlink ref="F84" r:id="rId133" location="%E7%94%9F%E7%89%A9%E5%AD%B8%E6%9B%B8%E5%BA%AB" display="圖：有角的大型獸的地圖(生物8)" xr:uid="{ABD54A2E-8693-4CEC-A36D-57FC7440BC00}"/>
    <hyperlink ref="F86" r:id="rId134" xr:uid="{CF0DC0FD-9621-45DB-89A7-17F7FDE86898}"/>
    <hyperlink ref="F88" r:id="rId135" display="https://wiki2.gamer.com.tw/wiki.php?n=7501%3A%E8%8D%89%E5%8E%9F%E7%9A%84%E5%90%8D%E7%8D%B5%E6%89%8B&amp;ss=7501" xr:uid="{93FFCAB5-BF04-41F0-8045-34B3E2000F98}"/>
    <hyperlink ref="F92" r:id="rId136" xr:uid="{AE32480E-3D5D-484D-BC99-F294D47E1953}"/>
    <hyperlink ref="F91" r:id="rId137" display="http://wiki2.gamer.com.tw/wiki.php?n=7501%3A%E5%83%8F%E5%9C%93%E6%9C%A8%E7%9A%84%E5%8B%95%E7%89%A9&amp;ss=7501" xr:uid="{0259BCF3-CCFA-445A-966A-1FE24BCAF9F3}"/>
    <hyperlink ref="F90" r:id="rId138" location="%E7%94%9F%E7%89%A9%E5%AD%B8%E6%9B%B8%E5%BA%AB" xr:uid="{912F8247-AE90-4431-8021-0ACB8C78944B}"/>
    <hyperlink ref="F94" r:id="rId139" display="http://wiki2.gamer.com.tw/wiki.php?n=7501%3A%E6%9C%89%E8%B6%A3%E7%9A%84%E7%89%B9%E6%8A%80&amp;ss=7501" xr:uid="{7CAA62B8-5252-4B58-8282-0D76699D85B1}"/>
    <hyperlink ref="F95" r:id="rId140" display="http://wiki2.gamer.com.tw/wiki.php?n=7501%3A%E9%95%B7%E6%BB%BF%E9%BB%91%E6%AF%9B%E7%9A%84%E7%94%9F%E7%89%A9&amp;ss=7501" xr:uid="{77073FB5-258F-46AD-9E08-71812567B550}"/>
    <hyperlink ref="F93" r:id="rId141" location="級別7" display="http://wiki2.gamer.com.tw/wiki.php?n=7501%3A%E7%94%9F%E7%89%A9%E5%AD%B8%E5%9C%B0%E5%9C%96 - 級別7" xr:uid="{8C250569-B5DF-45B1-8A97-CDE7DE7BCD98}"/>
    <hyperlink ref="F97" r:id="rId142" display="http://wiki2.gamer.com.tw/wiki.php?n=7501%3A%E9%BB%91%E7%99%BD%E7%9B%B8%E9%96%93%E7%9A%84%E6%A2%9D%E7%8B%80%E8%8A%B1%E7%B4%8B&amp;ss=7501" xr:uid="{BDF859AD-F576-47FB-9491-98C09F2B0334}"/>
    <hyperlink ref="F98" r:id="rId143" location="%E7%94%9F%E7%89%A9%E5%AD%B8%E6%9B%B8%E5%BA%AB" xr:uid="{1CECB55D-6895-4E45-90E9-03C5F4E59EF4}"/>
    <hyperlink ref="F96" r:id="rId144" location="生物學" xr:uid="{1FC50253-B110-4F3B-83EC-ABB76E02F8DE}"/>
    <hyperlink ref="F99" r:id="rId145" location="%E7%B4%9A%E5%88%A55" xr:uid="{0DAEC89D-D1F5-410A-A159-87ED864812B4}"/>
    <hyperlink ref="P69" r:id="rId146" display="http://wiki2.gamer.com.tw/wiki.php?n=7501%3A%E5%8D%B0%E5%BA%A6%E7%9A%84%E5%A4%A7%E8%9B%87&amp;ss=7501" xr:uid="{4682D7FF-B88A-4738-8764-140F3C3F454E}"/>
    <hyperlink ref="Q69" r:id="rId147" display="http://wiki2.gamer.com.tw/wiki.php?n=7501%3A%E7%BA%8F%E8%91%97%E4%B8%8D%E6%94%BE&amp;ss=7501" xr:uid="{B301F964-40E3-4155-AEF2-28B306734841}"/>
    <hyperlink ref="P73" r:id="rId148" xr:uid="{EEC84EE2-2947-463D-BEA2-CE783CA90CA7}"/>
    <hyperlink ref="P77" r:id="rId149" display="http://wiki2.gamer.com.tw/wiki.php?n=7501%3A%E5%A0%85%E5%9B%BA%E7%9A%84%E9%98%B2%E5%AE%88&amp;ss=7501" xr:uid="{1F0F63FD-A093-4481-AC21-197116BC34FC}"/>
    <hyperlink ref="P76" r:id="rId150" location="級別1" display="野豬(圖：野生豬的地圖(生物6))" xr:uid="{BA5633B6-DF8C-4D4A-99A8-CA59632472CF}"/>
    <hyperlink ref="P81" r:id="rId151" location="級別2" display="http://wiki2.gamer.com.tw/wiki.php?n=7501%3A%E7%94%9F%E7%89%A9%E5%AD%B8%E5%9C%B0%E5%9C%96 - 級別2" xr:uid="{5069A598-962F-4B05-AB18-C334CF150BA1}"/>
    <hyperlink ref="P80" r:id="rId152" display="http://wiki2.gamer.com.tw/wiki.php?n=7501%3A%E9%95%B7%E6%BB%BF%E9%BB%91%E6%AF%9B%E7%9A%84%E7%94%9F%E7%89%A9&amp;ss=7501" xr:uid="{B6AA918A-A0AE-4B50-AF6A-9A182C8B946C}"/>
    <hyperlink ref="P85" r:id="rId153" display="http://wiki2.gamer.com.tw/wiki.php?n=7501:%E6%9D%B1%E6%96%B9%E7%9B%A1%E9%A0%AD%E4%B9%8B%E5%8A%A0%E6%8B%89%E5%B7%B4%E5%93%A5" xr:uid="{75FF6ED8-2EED-4568-B09F-956C9C2FF47F}"/>
    <hyperlink ref="P87" r:id="rId154" display="http://wiki2.gamer.com.tw/wiki.php?n=7501:%E7%A7%BB%E5%8B%95%E7%9A%84%E9%BB%83%E8%89%B2%E7%B7%9A%E6%A2%9D" xr:uid="{B123532B-6EFF-4279-B4D7-6B2802ADDDDF}"/>
    <hyperlink ref="P84" r:id="rId155" xr:uid="{F40385AC-3596-4A3E-BEB9-C6ED57414671}"/>
    <hyperlink ref="P88" r:id="rId156" location="級別2" display="鬣狗(图：野狗的地图(生物2))" xr:uid="{FD7FB4FE-43E2-4070-990C-3AE338D35F80}"/>
    <hyperlink ref="P90" r:id="rId157" xr:uid="{0604F9F1-9719-42E6-B63B-634FA910D806}"/>
    <hyperlink ref="P95" r:id="rId158" display="http://wiki2.gamer.com.tw/wiki.php?n=7501%3A%E9%BB%91%E7%99%BD%E7%9B%B8%E9%96%93%E7%9A%84%E6%A2%9D%E7%8B%80%E8%8A%B1%E7%B4%8B&amp;ss=7501" xr:uid="{CF07D2DA-626F-4FB8-BFD3-1FDC23DB236E}"/>
    <hyperlink ref="P97" r:id="rId159" display="http://wiki2.gamer.com.tw/wiki.php?n=7501%3A%E9%9D%9E%E6%B4%B2%E5%B7%A8%E6%9C%A8&amp;ss=7501" xr:uid="{1490F9ED-57BF-48EC-8928-192BF4125509}"/>
    <hyperlink ref="Q97" r:id="rId160" display="http://wiki2.gamer.com.tw/wiki.php?n=7501%3A%E5%8D%B0%E5%BA%A6%E6%B4%8B%E7%9A%84%E5%A4%A7%E5%B3%B6&amp;ss=7501" xr:uid="{DE39DA12-327E-4A39-BE0A-F69B69DDD4AA}"/>
    <hyperlink ref="R97" r:id="rId161" display="http://wiki2.gamer.com.tw/wiki.php?n=7501%3A%E9%80%9A%E5%BE%80%E5%8D%A1%E5%88%A9%E5%8D%A1%E7%89%B9%E7%9A%84%E8%B7%AF%E6%A8%99&amp;ss=7501" xr:uid="{146E425A-8D51-4031-90FC-337F8BC7F1C2}"/>
    <hyperlink ref="P96" r:id="rId162" display="野豬(圖：野生豬的地圖(生物1))" xr:uid="{7BEFB6C8-F53F-4026-8E67-158CA173B9D4}"/>
    <hyperlink ref="F101" r:id="rId163" location="級別6" display="http://wiki2.gamer.com.tw/wiki.php?n=7501%3A%E7%94%9F%E7%89%A9%E5%AD%B8%E5%9C%B0%E5%9C%96 - 級別6" xr:uid="{375E65E6-F9F7-4B52-A96D-D0FC48CBDC82}"/>
    <hyperlink ref="F102" r:id="rId164" display="http://wiki2.gamer.com.tw/wiki.php?n=7501%3A%E4%B8%8D%E4%B8%8B%E6%B0%B4%E7%9A%84%E7%83%8F%E9%BE%9C&amp;ss=7501" xr:uid="{90B29B66-456E-454B-93F4-A8A7174AB2EB}"/>
    <hyperlink ref="F104" r:id="rId165" display="http://wiki2.gamer.com.tw/wiki.php?n=7501%3A%E7%B6%A0%E9%BE%8D&amp;ss=7501" xr:uid="{C8E4AA9C-6753-4779-B152-D2430AC49EC3}"/>
    <hyperlink ref="F105" r:id="rId166" location="%E7%94%9F%E7%89%A9%E5%AD%B8%E6%9B%B8%E5%BA%AB" xr:uid="{379CBA65-2B30-41E1-B752-ACF8A00B5A6A}"/>
    <hyperlink ref="F103" r:id="rId167" location="%E9%87%8D%E6%96%B0%E8%AA%BF%E6%9F%A5%E7%8D%8E%E5%8B%B5" display="敏捷的狗的地圖" xr:uid="{A74993A1-E207-4165-B0F0-36C67ADDB634}"/>
    <hyperlink ref="F124" r:id="rId168" display="http://wiki2.gamer.com.tw/wiki.php?n=7501%3A%E8%A4%90%E8%89%B2%E7%9A%84%E6%B5%B7%E7%8D%B8&amp;ss=7501" xr:uid="{333D83CA-135B-473A-AA0F-035D97FCE856}"/>
    <hyperlink ref="F107" r:id="rId169" location="級別5" display="http://wiki2.gamer.com.tw/wiki.php?n=7501%3A%E7%94%9F%E7%89%A9%E5%AD%B8%E5%9C%B0%E5%9C%96 - 級別5" xr:uid="{0CD2E8A3-CBC3-4E04-885C-66C110279D0B}"/>
    <hyperlink ref="F110" r:id="rId170" display="http://wiki2.gamer.com.tw/wiki.php?n=7501%3A%E5%A6%82%E9%87%9D%E5%B1%B1%E8%88%AC%E7%9A%84%E5%8B%95%E7%89%A9&amp;ss=7501" xr:uid="{FB615DF7-569D-4D60-B238-10C856578F4C}"/>
    <hyperlink ref="F111" r:id="rId171" location="級別5" display="http://wiki2.gamer.com.tw/wiki.php?n=7501%3A%E7%94%9F%E7%89%A9%E5%AD%B8%E5%9C%B0%E5%9C%96 - 級別5" xr:uid="{315DDB9E-D692-4E1B-AA02-2ED874A195AE}"/>
    <hyperlink ref="F112" r:id="rId172" location="級別4" display="http://wiki2.gamer.com.tw/wiki.php?n=7501%3A%E7%94%9F%E7%89%A9%E5%AD%B8%E5%9C%B0%E5%9C%96 - 級別4" xr:uid="{CCB3DB79-16B6-424D-BB0B-4AFE207AC0F1}"/>
    <hyperlink ref="F114" r:id="rId173" location="級別4" display="http://wiki2.gamer.com.tw/wiki.php?n=7501%3A%E7%94%9F%E7%89%A9%E5%AD%B8%E5%9C%B0%E5%9C%96 - 級別4" xr:uid="{F3F5D4C0-32C8-4577-9388-BB43AF033E98}"/>
    <hyperlink ref="F115" r:id="rId174" location="級別5" display="http://wiki2.gamer.com.tw/wiki.php?n=7501%3A%E7%94%9F%E7%89%A9%E5%AD%B8%E5%9C%B0%E5%9C%96 - 級別5" xr:uid="{9A30A2A7-E602-4721-8DF0-A1DF2839792A}"/>
    <hyperlink ref="F117" r:id="rId175" display="http://wiki2.gamer.com.tw/wiki.php?n=7501%3A%E6%B2%99%E6%BC%A0%E7%8B%90%E7%8B%B8&amp;ss=7501" xr:uid="{847529C9-9A1F-4941-8EDE-12AE908CE8A1}"/>
    <hyperlink ref="F119" r:id="rId176" location="級別3" display="http://wiki2.gamer.com.tw/wiki.php?n=7501%3A%E7%94%9F%E7%89%A9%E5%AD%B8%E5%9C%B0%E5%9C%96 - 級別3" xr:uid="{20318341-96EE-4EF9-80CA-014F3C71BE47}"/>
    <hyperlink ref="F118" r:id="rId177" location="級別4" display="http://wiki2.gamer.com.tw/wiki.php?n=7501%3A%E7%94%9F%E7%89%A9%E5%AD%B8%E5%9C%B0%E5%9C%96 - 級別4" xr:uid="{999615BE-3DAA-46C3-B8C5-6893F67A1C2E}"/>
    <hyperlink ref="F120" r:id="rId178" location="級別4" display="http://wiki2.gamer.com.tw/wiki.php?n=7501%3A%E7%94%9F%E7%89%A9%E5%AD%B8%E5%9C%B0%E5%9C%96 - 級別4" xr:uid="{DC6DF473-1945-481C-9044-658585789B5D}"/>
    <hyperlink ref="F121" r:id="rId179" location="級別4" display="http://wiki2.gamer.com.tw/wiki.php?n=7501%3A%E7%94%9F%E7%89%A9%E5%AD%B8%E5%9C%B0%E5%9C%96 - 級別4" xr:uid="{F5768E25-BBE2-46E2-B8C6-0290DE495B6F}"/>
    <hyperlink ref="F122" r:id="rId180" location="級別3" display="http://wiki2.gamer.com.tw/wiki.php?n=7501%3A%E7%94%9F%E7%89%A9%E5%AD%B8%E5%9C%B0%E5%9C%96 - 級別3" xr:uid="{41138BFA-B2D6-4A01-99EF-E9D4A503FB19}"/>
    <hyperlink ref="F123" r:id="rId181" location="級別3" display="http://wiki2.gamer.com.tw/wiki.php?n=7501%3A%E7%94%9F%E7%89%A9%E5%AD%B8%E5%9C%B0%E5%9C%96 - 級別3" xr:uid="{6322AA13-D745-464D-B04C-FD9168E6ACCB}"/>
    <hyperlink ref="F125" r:id="rId182" location="級別2" display="圖：擁有奇異花紋動物的地圖" xr:uid="{D9A50524-8869-4130-B4AD-9925A7535104}"/>
    <hyperlink ref="F126" r:id="rId183" display="http://wiki2.gamer.com.tw/wiki.php?n=7501%3A%E9%BB%91%E7%9C%BC%E7%9D%9B%E6%B5%B7%E7%8D%B8&amp;ss=7501" xr:uid="{4C144493-181E-4547-A5CF-962BE7A37F35}"/>
    <hyperlink ref="F113" r:id="rId184" xr:uid="{5044B2CB-A9D6-4900-9930-775A5201086E}"/>
    <hyperlink ref="F108" r:id="rId185" location="%E7%94%9F%E7%89%A9%E5%AD%B8%E5%9C%B0%E5%9C%96" display="長尾猴的地圖" xr:uid="{FAE8ED9A-D10E-4691-BF67-121E5E314A64}"/>
    <hyperlink ref="F109" r:id="rId186" location="%E7%B4%9A%E5%88%A54" tooltip="クエスト検索:祭壇のレリーフの地図" xr:uid="{251C7FF4-5C9C-4C13-8877-F7C70F53977C}"/>
    <hyperlink ref="P114" r:id="rId187" display="http://wiki2.gamer.com.tw/wiki.php?n=7501%3A%E5%8B%95%E6%A4%8D%E7%89%A9%E7%9A%84%E6%A8%82%E5%9C%92&amp;ss=7501" xr:uid="{952C0C87-ED02-4625-AF27-218E92F8A7F3}"/>
    <hyperlink ref="P107" r:id="rId188" display="http://wiki2.gamer.com.tw/wiki.php?n=7501%3A%E5%8B%95%E6%A4%8D%E7%89%A9%E7%9A%84%E6%A8%82%E5%9C%92&amp;ss=7501" xr:uid="{ADB2D710-7A70-4ECC-BD11-2329EEEDE693}"/>
    <hyperlink ref="P116" r:id="rId189" display="http://wiki2.gamer.com.tw/wiki.php?n=7501:%E6%9D%B1%E6%96%B9%E7%9B%A1%E9%A0%AD%E4%B9%8B%E5%8A%A0%E6%8B%89%E5%B7%B4%E5%93%A5" xr:uid="{22663863-01CA-4058-B6CC-0E593BC428FA}"/>
    <hyperlink ref="P120" r:id="rId190" display="http://wiki2.gamer.com.tw/wiki.php?n=7501%3A%E8%AA%BF%E6%9F%A5%E6%96%B0%E5%A4%A7%E9%99%B8%E6%9D%B1%E5%B2%B8&amp;ss=7501" xr:uid="{CA65D1F7-FCF9-42E7-B4FF-B6696425C35C}"/>
    <hyperlink ref="P124" r:id="rId191" display="http://wiki2.gamer.com.tw/wiki.php?n=7501%3A%E9%BB%91%E7%9C%BC%E7%9D%9B%E6%B5%B7%E7%8D%B8&amp;ss=7501" xr:uid="{31CE150C-145E-4EAA-841A-F21C078F68C8}"/>
    <hyperlink ref="F127" r:id="rId192" location="級別2" display="http://wiki2.gamer.com.tw/wiki.php?n=7501%3A%E7%94%9F%E7%89%A9%E5%AD%B8%E5%9C%B0%E5%9C%96 - 級別2" xr:uid="{64C98C3F-C135-41CE-A1CF-8533B603BB86}"/>
    <hyperlink ref="F128" r:id="rId193" location="級別2" display="http://wiki2.gamer.com.tw/wiki.php?n=7501%3A%E7%94%9F%E7%89%A9%E5%AD%B8%E5%9C%B0%E5%9C%96 - 級別2" xr:uid="{2835DCF0-1C7E-4ADA-8779-0F11F52C03EF}"/>
    <hyperlink ref="F130" r:id="rId194" location="級別1" display="http://wiki2.gamer.com.tw/wiki.php?n=7501%3A%E7%94%9F%E7%89%A9%E5%AD%B8%E5%9C%B0%E5%9C%96 - 級別1" xr:uid="{79DB4064-2D69-4E38-8AD6-4C3BD16BD4CD}"/>
    <hyperlink ref="F129" r:id="rId195" location="級別1" display="http://wiki2.gamer.com.tw/wiki.php?n=7501%3A%E7%94%9F%E7%89%A9%E5%AD%B8%E5%9C%B0%E5%9C%96 - 級別1" xr:uid="{D84E9F27-D8A6-4672-AD78-2963AF09115F}"/>
    <hyperlink ref="F131" r:id="rId196" location="級別1" display="http://wiki2.gamer.com.tw/wiki.php?n=7501%3A%E7%94%9F%E7%89%A9%E5%AD%B8%E5%9C%B0%E5%9C%96 - 級別1" xr:uid="{B50398F9-B23A-4AD5-AB1B-D196DB850E48}"/>
    <hyperlink ref="F132" r:id="rId197" location="級別1" display="http://wiki2.gamer.com.tw/wiki.php?n=7501%3A%E7%94%9F%E7%89%A9%E5%AD%B8%E5%9C%B0%E5%9C%96 - 級別1" xr:uid="{7AFB00AD-7557-4861-A6A7-A83BA1E27D8C}"/>
    <hyperlink ref="F71" r:id="rId198" xr:uid="{19A3D290-1ADA-4E3B-BD68-0A7D5363D656}"/>
    <hyperlink ref="P64" r:id="rId199" display="https://wiki2.gamer.com.tw/wiki.php?n=7501%3A%E5%87%8D%E5%9C%9F%E7%9A%84%E6%A3%AE%E6%9E%97&amp;ss=7501" xr:uid="{434EAE2E-B255-4DFE-9589-13CD7ED0B1F3}"/>
    <hyperlink ref="P61" r:id="rId200" display="https://wiki2.gamer.com.tw/wiki.php?n=7501:%E5%B9%AB%E5%8A%A9%E7%BE%85%E6%91%A9%E7%9A%84%E7%8C%BF%E7%A5%9E" xr:uid="{56D85775-47B7-47E0-AD45-856EC55A6630}"/>
    <hyperlink ref="F35" r:id="rId201" display="https://wiki2.gamer.com.tw/wiki.php?n=7501%3A%E6%9C%80%E5%BF%AB%E7%9A%84%E7%8C%B4%E5%AD%90&amp;ss=7501" xr:uid="{82F6BFC8-0D22-45BC-A059-3E9C8F7AABD0}"/>
    <hyperlink ref="F27" r:id="rId202" display="https://wiki2.gamer.com.tw/wiki.php?n=7501:%E6%B2%99%E6%BC%A0%E7%9A%84%E7%83%8F%E9%BE%9C" xr:uid="{67484087-A644-462D-84B6-7F78D8467497}"/>
    <hyperlink ref="F2" r:id="rId203" display="https://wiki2.gamer.com.tw/wiki.php?n=7501%3A%E5%84%AA%E7%A7%80%E7%9A%84%E5%AE%B6%E7%95%9C&amp;ss=7501" xr:uid="{01A38A76-5112-4CFF-B678-D770D3D0AFB4}"/>
    <hyperlink ref="F3" r:id="rId204" display="https://wiki2.gamer.com.tw/wiki.php?n=7501%3A%E7%99%BC%E5%91%86%E7%9A%84%E8%87%89&amp;ss=7501" xr:uid="{3E158E1F-DEC7-4F6E-BC04-6E4B7FBB63B8}"/>
    <hyperlink ref="F10" r:id="rId205" display="https://wiki2.gamer.com.tw/wiki.php?n=7501%3A%E6%B9%96%E6%B3%8A%E7%9A%84%E4%B8%BB%E4%BA%BA&amp;ss=7501" xr:uid="{148AB72E-5854-4A7A-91CB-983C216A398A}"/>
    <hyperlink ref="F19" r:id="rId206" display="https://wiki2.gamer.com.tw/wiki.php?n=7501%3A%E8%87%B3%E4%BB%8A%E7%82%BA%E6%AD%A2%E6%9C%80%E8%B2%B4%E7%9A%84%E7%8A%AC&amp;ss=7501" xr:uid="{7D09EF5A-2DE5-445D-93E6-CC117501D0AF}"/>
    <hyperlink ref="P19" r:id="rId207" display="https://wiki2.gamer.com.tw/wiki.php?n=7501:%E6%98%93%E6%96%BC%E9%A3%BC%E9%A4%8A%E7%9A%84%E7%8E%A9%E8%B3%9E%E7%8A%AC" xr:uid="{EA32AC7B-E84E-48EA-B3A6-56D20D88CE37}"/>
    <hyperlink ref="Q19" r:id="rId208" display="https://wiki2.gamer.com.tw/wiki.php?n=7501:%E6%8B%89%E5%9C%96%E6%89%80%E9%97%9C%E5%BF%83%E7%9A%84%E7%8B%97" xr:uid="{65BF2378-3D45-4188-9A9C-F17DF736DA72}"/>
    <hyperlink ref="F24" r:id="rId209" display="https://wiki2.gamer.com.tw/wiki.php?n=7501%3A%E6%9C%89%E6%AF%92%E7%9A%84%E5%A4%A7%E8%9B%87&amp;ss=7501" xr:uid="{A826973A-A4B8-4E13-9538-1920011EAD91}"/>
    <hyperlink ref="F42" r:id="rId210" display="https://wiki2.gamer.com.tw/wiki.php?n=7501%3A%E9%9D%9E%E6%B4%B2%E8%A6%8B%E8%81%9E%E9%8C%84&amp;ss=7501" xr:uid="{8B15EADF-69BC-4333-A37D-55C6B23AB36A}"/>
    <hyperlink ref="F48" r:id="rId211" display="https://wiki2.gamer.com.tw/wiki.php?n=7501%3A%E8%B2%93%E4%B8%8D%E6%9C%83%E5%9C%A8%E8%A2%AB%E7%88%90%E4%B8%AD%E8%9C%B7%E8%B5%B7%E4%BE%86&amp;ss=7501" xr:uid="{8744ED5E-2A70-49B9-BF79-AE968B1B684F}"/>
    <hyperlink ref="F55" r:id="rId212" display="https://wiki2.gamer.com.tw/wiki.php?n=7501%3A%E5%85%88%E4%BA%BA%E7%9A%84%E7%99%BC%E7%8F%BE&amp;ss=7501" xr:uid="{594680A5-9444-4CE8-B933-21F613588251}"/>
    <hyperlink ref="F56" r:id="rId213" display="https://wiki2.gamer.com.tw/wiki.php?n=7501%3A%E5%AE%8C%E5%85%A8%E6%98%AF%E4%BE%8B%E5%A4%96&amp;ss=7501" xr:uid="{2E68623B-7318-4D01-AF0D-C6EC32778F03}"/>
    <hyperlink ref="F57" r:id="rId214" display="https://wiki2.gamer.com.tw/wiki.php?n=7501%3A%E5%B0%8B%E6%89%BE%E5%8F%88%E5%A4%A7%E5%8F%88%E6%BA%AB%E5%92%8C%E7%9A%84%E8%9D%99%E8%9D%A0&amp;ss=7501" xr:uid="{33F41139-DC80-473B-81AA-A7C83B0BF5E4}"/>
    <hyperlink ref="F63" r:id="rId215" display="https://wiki2.gamer.com.tw/wiki.php?n=7501%3A%E5%B7%B4%E6%8B%BF%E9%A6%AC%E6%83%A1%E8%87%AD%E4%BA%8B%E4%BB%B6%E7%B0%BF&amp;ss=7501" xr:uid="{CF46D3DA-1EAD-4F6D-8E4F-FA9F31E29464}"/>
    <hyperlink ref="Q55" r:id="rId216" display="https://wiki2.gamer.com.tw/wiki.php?n=7501%3A%E5%86%92%E9%9A%AA%E5%AE%B6%E7%9A%84%E7%B6%93%E5%85%B8%E8%91%97%E4%BD%9C&amp;ss=7501" xr:uid="{B9688861-3163-4A6B-A6A1-2D3149D32144}"/>
    <hyperlink ref="F78" r:id="rId217" display="https://wiki2.gamer.com.tw/wiki.php?n=7501%3A%E5%85%88%E6%9C%89%E7%A5%9E%E8%A9%B1%EF%BC%9F&amp;ss=7501" xr:uid="{C0455773-888E-4A6F-84DB-7FCD5A2641DA}"/>
    <hyperlink ref="F106" r:id="rId218" display="https://wiki2.gamer.com.tw/wiki.php?n=7501%3A%E6%9B%BF%E4%BB%A3%E7%A8%85%E9%87%91&amp;ss=7501" xr:uid="{42E68716-3FBC-4CD3-8F8E-32AD342D6C3F}"/>
    <hyperlink ref="P106" r:id="rId219" display="https://wiki2.gamer.com.tw/wiki.php?n=7501:%E9%86%AB%E7%94%9F%E6%89%80%E6%89%BE%E5%B0%8B%E7%9A%84%E6%AF%92%E8%9B%87" xr:uid="{F4F005FC-419F-4601-8C36-5875ABBD02BC}"/>
  </hyperlinks>
  <pageMargins left="0.7" right="0.7" top="0.75" bottom="0.75" header="0.3" footer="0.3"/>
  <tableParts count="1">
    <tablePart r:id="rId220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4">
    <tabColor theme="4" tint="0.39997558519241921"/>
  </sheetPr>
  <dimension ref="A1:S82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170" customWidth="1"/>
    <col min="2" max="2" width="4" style="107" customWidth="1"/>
    <col min="3" max="3" width="13.75" style="107" bestFit="1" customWidth="1"/>
    <col min="4" max="5" width="4.625" style="107" customWidth="1"/>
    <col min="6" max="6" width="29.5" style="202" bestFit="1" customWidth="1"/>
    <col min="7" max="7" width="6.625" style="107" customWidth="1"/>
    <col min="8" max="8" width="4.625" style="107" customWidth="1"/>
    <col min="9" max="13" width="4.625" style="21" customWidth="1"/>
    <col min="14" max="14" width="26.125" style="230" bestFit="1" customWidth="1"/>
    <col min="15" max="15" width="23.25" style="189" bestFit="1" customWidth="1"/>
    <col min="16" max="19" width="16.625" style="107" customWidth="1"/>
    <col min="20" max="16384" width="9" style="21"/>
  </cols>
  <sheetData>
    <row r="1" spans="1:19" s="5" customFormat="1" ht="22.5" customHeight="1">
      <c r="A1" s="172" t="s">
        <v>0</v>
      </c>
      <c r="B1" s="173" t="s">
        <v>1</v>
      </c>
      <c r="C1" s="172" t="s">
        <v>6526</v>
      </c>
      <c r="D1" s="173" t="s">
        <v>6527</v>
      </c>
      <c r="E1" s="173" t="s">
        <v>6528</v>
      </c>
      <c r="F1" s="172" t="s">
        <v>6</v>
      </c>
      <c r="G1" s="173" t="s">
        <v>7</v>
      </c>
      <c r="H1" s="174" t="s">
        <v>192</v>
      </c>
      <c r="I1" s="9" t="s">
        <v>193</v>
      </c>
      <c r="J1" s="8" t="s">
        <v>9</v>
      </c>
      <c r="K1" s="8" t="s">
        <v>10</v>
      </c>
      <c r="L1" s="8" t="s">
        <v>11</v>
      </c>
      <c r="M1" s="8" t="s">
        <v>12</v>
      </c>
      <c r="N1" s="172" t="s">
        <v>13</v>
      </c>
      <c r="O1" s="172" t="s">
        <v>5234</v>
      </c>
      <c r="P1" s="172" t="s">
        <v>6470</v>
      </c>
      <c r="Q1" s="172" t="s">
        <v>16</v>
      </c>
      <c r="R1" s="172" t="s">
        <v>17</v>
      </c>
      <c r="S1" s="172" t="s">
        <v>5236</v>
      </c>
    </row>
    <row r="2" spans="1:19" ht="22.5" customHeight="1">
      <c r="A2" s="166" t="s">
        <v>6862</v>
      </c>
      <c r="B2" s="99" t="s">
        <v>693</v>
      </c>
      <c r="C2" s="107" t="s">
        <v>7423</v>
      </c>
      <c r="D2" s="99">
        <v>15</v>
      </c>
      <c r="E2" s="99">
        <v>17</v>
      </c>
      <c r="F2" s="212" t="s">
        <v>7422</v>
      </c>
      <c r="G2" s="99">
        <v>1430</v>
      </c>
      <c r="H2" s="99">
        <v>9</v>
      </c>
      <c r="I2" s="9"/>
      <c r="J2" s="9"/>
      <c r="K2" s="9"/>
      <c r="L2" s="9"/>
      <c r="M2" s="9"/>
      <c r="N2" s="230" t="s">
        <v>7424</v>
      </c>
      <c r="O2" s="189" t="s">
        <v>7425</v>
      </c>
      <c r="P2" s="247"/>
      <c r="Q2" s="202"/>
      <c r="R2" s="202"/>
      <c r="S2" s="247"/>
    </row>
    <row r="3" spans="1:19" ht="22.5" customHeight="1">
      <c r="A3" s="166" t="s">
        <v>6865</v>
      </c>
      <c r="B3" s="99" t="s">
        <v>7212</v>
      </c>
      <c r="C3" s="107" t="s">
        <v>7244</v>
      </c>
      <c r="D3" s="99">
        <v>15</v>
      </c>
      <c r="E3" s="99">
        <v>17</v>
      </c>
      <c r="F3" s="212" t="s">
        <v>7243</v>
      </c>
      <c r="G3" s="99">
        <v>1430</v>
      </c>
      <c r="H3" s="99">
        <v>9</v>
      </c>
      <c r="I3" s="9"/>
      <c r="J3" s="9"/>
      <c r="K3" s="9"/>
      <c r="L3" s="9"/>
      <c r="M3" s="9"/>
      <c r="N3" s="230" t="s">
        <v>7245</v>
      </c>
      <c r="O3" s="189" t="s">
        <v>7246</v>
      </c>
      <c r="P3" s="212" t="s">
        <v>7211</v>
      </c>
      <c r="Q3" s="202"/>
      <c r="R3" s="202"/>
      <c r="S3" s="247"/>
    </row>
    <row r="4" spans="1:19" ht="22.5" customHeight="1">
      <c r="A4" s="166" t="s">
        <v>11705</v>
      </c>
      <c r="B4" s="99" t="s">
        <v>19</v>
      </c>
      <c r="C4" s="107" t="s">
        <v>11736</v>
      </c>
      <c r="D4" s="99">
        <v>13</v>
      </c>
      <c r="E4" s="99">
        <v>15</v>
      </c>
      <c r="F4" s="212" t="s">
        <v>11737</v>
      </c>
      <c r="G4" s="99">
        <v>1350</v>
      </c>
      <c r="H4" s="99">
        <v>9</v>
      </c>
      <c r="I4" s="24"/>
      <c r="J4" s="24"/>
      <c r="K4" s="24"/>
      <c r="L4" s="24"/>
      <c r="M4" s="24"/>
      <c r="N4" s="230" t="s">
        <v>11738</v>
      </c>
      <c r="O4" s="189" t="s">
        <v>2260</v>
      </c>
      <c r="P4" s="212" t="s">
        <v>2884</v>
      </c>
      <c r="Q4" s="212" t="s">
        <v>2002</v>
      </c>
      <c r="R4" s="202"/>
      <c r="S4" s="202"/>
    </row>
    <row r="5" spans="1:19" ht="22.5" customHeight="1">
      <c r="A5" s="166" t="s">
        <v>6865</v>
      </c>
      <c r="B5" s="99" t="s">
        <v>7212</v>
      </c>
      <c r="C5" s="107" t="s">
        <v>7213</v>
      </c>
      <c r="D5" s="99">
        <v>15</v>
      </c>
      <c r="E5" s="99">
        <v>17</v>
      </c>
      <c r="F5" s="212" t="s">
        <v>7211</v>
      </c>
      <c r="G5" s="99">
        <v>1330</v>
      </c>
      <c r="H5" s="99">
        <v>9</v>
      </c>
      <c r="I5" s="9"/>
      <c r="J5" s="9"/>
      <c r="K5" s="9"/>
      <c r="L5" s="9"/>
      <c r="M5" s="9"/>
      <c r="N5" s="230" t="s">
        <v>7214</v>
      </c>
      <c r="O5" s="189" t="s">
        <v>7215</v>
      </c>
      <c r="P5" s="247"/>
      <c r="Q5" s="202"/>
      <c r="R5" s="202"/>
      <c r="S5" s="247"/>
    </row>
    <row r="6" spans="1:19" ht="22.5" customHeight="1">
      <c r="A6" s="166">
        <v>3</v>
      </c>
      <c r="B6" s="99" t="s">
        <v>19</v>
      </c>
      <c r="C6" s="107" t="s">
        <v>2263</v>
      </c>
      <c r="D6" s="99">
        <v>11</v>
      </c>
      <c r="E6" s="99">
        <v>13</v>
      </c>
      <c r="F6" s="214" t="s">
        <v>2142</v>
      </c>
      <c r="G6" s="99">
        <v>1228</v>
      </c>
      <c r="H6" s="99">
        <v>9</v>
      </c>
      <c r="I6" s="9"/>
      <c r="J6" s="9"/>
      <c r="K6" s="9"/>
      <c r="L6" s="9"/>
      <c r="M6" s="9"/>
      <c r="N6" s="230" t="s">
        <v>5601</v>
      </c>
      <c r="O6" s="189" t="s">
        <v>5602</v>
      </c>
      <c r="P6" s="214" t="s">
        <v>6488</v>
      </c>
      <c r="Q6" s="214" t="s">
        <v>6476</v>
      </c>
      <c r="R6" s="212"/>
      <c r="S6" s="202"/>
    </row>
    <row r="7" spans="1:19" ht="22.5" customHeight="1">
      <c r="A7" s="166">
        <v>2</v>
      </c>
      <c r="B7" s="99" t="s">
        <v>19</v>
      </c>
      <c r="C7" s="107" t="s">
        <v>2264</v>
      </c>
      <c r="D7" s="99">
        <v>11</v>
      </c>
      <c r="E7" s="99">
        <v>13</v>
      </c>
      <c r="F7" s="214" t="s">
        <v>2265</v>
      </c>
      <c r="G7" s="99">
        <v>1222</v>
      </c>
      <c r="H7" s="175">
        <v>9</v>
      </c>
      <c r="I7" s="9"/>
      <c r="J7" s="9"/>
      <c r="K7" s="9"/>
      <c r="L7" s="9"/>
      <c r="M7" s="9"/>
      <c r="N7" s="230" t="s">
        <v>5250</v>
      </c>
      <c r="O7" s="189" t="s">
        <v>5246</v>
      </c>
      <c r="P7" s="214" t="s">
        <v>1557</v>
      </c>
      <c r="Q7" s="214" t="s">
        <v>2196</v>
      </c>
      <c r="R7" s="212"/>
      <c r="S7" s="229"/>
    </row>
    <row r="8" spans="1:19" ht="22.5" customHeight="1">
      <c r="A8" s="166"/>
      <c r="B8" s="99" t="s">
        <v>19</v>
      </c>
      <c r="C8" s="107" t="s">
        <v>2266</v>
      </c>
      <c r="D8" s="99">
        <v>13</v>
      </c>
      <c r="E8" s="99">
        <v>15</v>
      </c>
      <c r="F8" s="214" t="s">
        <v>2267</v>
      </c>
      <c r="G8" s="99">
        <v>1222</v>
      </c>
      <c r="H8" s="99">
        <v>10</v>
      </c>
      <c r="I8" s="9"/>
      <c r="J8" s="9"/>
      <c r="K8" s="9"/>
      <c r="L8" s="9"/>
      <c r="M8" s="9"/>
      <c r="N8" s="230" t="s">
        <v>5603</v>
      </c>
      <c r="O8" s="189" t="s">
        <v>5604</v>
      </c>
      <c r="P8" s="214" t="s">
        <v>6477</v>
      </c>
      <c r="Q8" s="202"/>
      <c r="R8" s="202"/>
      <c r="S8" s="234" t="s">
        <v>5605</v>
      </c>
    </row>
    <row r="9" spans="1:19" ht="22.5" customHeight="1">
      <c r="A9" s="166"/>
      <c r="B9" s="99" t="s">
        <v>19</v>
      </c>
      <c r="C9" s="107" t="s">
        <v>2268</v>
      </c>
      <c r="D9" s="99">
        <v>12</v>
      </c>
      <c r="E9" s="99">
        <v>14</v>
      </c>
      <c r="F9" s="214" t="s">
        <v>2269</v>
      </c>
      <c r="G9" s="99">
        <v>1209</v>
      </c>
      <c r="H9" s="175">
        <v>9</v>
      </c>
      <c r="I9" s="9"/>
      <c r="J9" s="9"/>
      <c r="K9" s="9"/>
      <c r="L9" s="9"/>
      <c r="M9" s="9"/>
      <c r="N9" s="230" t="s">
        <v>5606</v>
      </c>
      <c r="O9" s="189" t="s">
        <v>5604</v>
      </c>
      <c r="P9" s="214" t="s">
        <v>1993</v>
      </c>
      <c r="Q9" s="214" t="s">
        <v>1378</v>
      </c>
      <c r="R9" s="212"/>
      <c r="S9" s="234" t="s">
        <v>5550</v>
      </c>
    </row>
    <row r="10" spans="1:19" ht="22.5" customHeight="1">
      <c r="A10" s="166">
        <v>1</v>
      </c>
      <c r="B10" s="99" t="s">
        <v>19</v>
      </c>
      <c r="C10" s="107" t="s">
        <v>2270</v>
      </c>
      <c r="D10" s="99">
        <v>11</v>
      </c>
      <c r="E10" s="99">
        <v>13</v>
      </c>
      <c r="F10" s="214" t="s">
        <v>2271</v>
      </c>
      <c r="G10" s="99">
        <v>1170</v>
      </c>
      <c r="H10" s="99">
        <v>10</v>
      </c>
      <c r="I10" s="9"/>
      <c r="J10" s="9"/>
      <c r="K10" s="9"/>
      <c r="L10" s="9"/>
      <c r="M10" s="9"/>
      <c r="N10" s="230" t="s">
        <v>5158</v>
      </c>
      <c r="O10" s="189" t="s">
        <v>5551</v>
      </c>
      <c r="P10" s="214" t="s">
        <v>2197</v>
      </c>
      <c r="Q10" s="214" t="s">
        <v>2272</v>
      </c>
      <c r="R10" s="212"/>
      <c r="S10" s="257" t="s">
        <v>5552</v>
      </c>
    </row>
    <row r="11" spans="1:19" ht="22.5" customHeight="1">
      <c r="A11" s="166"/>
      <c r="B11" s="99" t="s">
        <v>19</v>
      </c>
      <c r="C11" s="107" t="s">
        <v>2273</v>
      </c>
      <c r="D11" s="99">
        <v>11</v>
      </c>
      <c r="E11" s="99">
        <v>13</v>
      </c>
      <c r="F11" s="214" t="s">
        <v>1774</v>
      </c>
      <c r="G11" s="99">
        <v>1163</v>
      </c>
      <c r="H11" s="175">
        <v>9</v>
      </c>
      <c r="I11" s="9"/>
      <c r="J11" s="9"/>
      <c r="K11" s="9"/>
      <c r="L11" s="9"/>
      <c r="M11" s="9"/>
      <c r="N11" s="230" t="s">
        <v>5553</v>
      </c>
      <c r="O11" s="189" t="s">
        <v>5554</v>
      </c>
      <c r="P11" s="214" t="s">
        <v>1872</v>
      </c>
      <c r="Q11" s="214" t="s">
        <v>2274</v>
      </c>
      <c r="R11" s="212"/>
      <c r="S11" s="234" t="s">
        <v>5555</v>
      </c>
    </row>
    <row r="12" spans="1:19" ht="22.5" customHeight="1">
      <c r="A12" s="166"/>
      <c r="B12" s="99" t="s">
        <v>19</v>
      </c>
      <c r="C12" s="107" t="s">
        <v>2275</v>
      </c>
      <c r="D12" s="99">
        <v>10</v>
      </c>
      <c r="E12" s="99">
        <v>12</v>
      </c>
      <c r="F12" s="214" t="s">
        <v>1993</v>
      </c>
      <c r="G12" s="99">
        <v>1118</v>
      </c>
      <c r="H12" s="99">
        <v>8</v>
      </c>
      <c r="I12" s="9"/>
      <c r="J12" s="9"/>
      <c r="K12" s="9"/>
      <c r="L12" s="9"/>
      <c r="M12" s="9"/>
      <c r="N12" s="230" t="s">
        <v>5556</v>
      </c>
      <c r="O12" s="189" t="s">
        <v>5199</v>
      </c>
      <c r="P12" s="202"/>
      <c r="Q12" s="202"/>
      <c r="R12" s="202"/>
      <c r="S12" s="234" t="s">
        <v>5550</v>
      </c>
    </row>
    <row r="13" spans="1:19" ht="22.5" customHeight="1">
      <c r="A13" s="166"/>
      <c r="B13" s="99" t="s">
        <v>19</v>
      </c>
      <c r="C13" s="107" t="s">
        <v>2276</v>
      </c>
      <c r="D13" s="99">
        <v>10</v>
      </c>
      <c r="E13" s="99">
        <v>12</v>
      </c>
      <c r="F13" s="214" t="s">
        <v>2196</v>
      </c>
      <c r="G13" s="99">
        <v>1118</v>
      </c>
      <c r="H13" s="175">
        <v>6</v>
      </c>
      <c r="I13" s="9"/>
      <c r="J13" s="9"/>
      <c r="K13" s="9"/>
      <c r="L13" s="9"/>
      <c r="M13" s="9"/>
      <c r="N13" s="230" t="s">
        <v>5557</v>
      </c>
      <c r="O13" s="189" t="s">
        <v>5558</v>
      </c>
      <c r="P13" s="202"/>
      <c r="Q13" s="202"/>
      <c r="R13" s="202"/>
      <c r="S13" s="229"/>
    </row>
    <row r="14" spans="1:19" ht="22.5" customHeight="1">
      <c r="A14" s="166" t="s">
        <v>1385</v>
      </c>
      <c r="B14" s="99" t="s">
        <v>6490</v>
      </c>
      <c r="C14" s="107" t="s">
        <v>6491</v>
      </c>
      <c r="D14" s="99">
        <v>11</v>
      </c>
      <c r="E14" s="99">
        <v>13</v>
      </c>
      <c r="F14" s="212" t="s">
        <v>7216</v>
      </c>
      <c r="G14" s="99">
        <v>1100</v>
      </c>
      <c r="H14" s="99">
        <v>10</v>
      </c>
      <c r="I14" s="9"/>
      <c r="J14" s="9"/>
      <c r="K14" s="9"/>
      <c r="L14" s="9"/>
      <c r="M14" s="9"/>
      <c r="N14" s="230" t="s">
        <v>5559</v>
      </c>
      <c r="O14" s="189" t="s">
        <v>515</v>
      </c>
      <c r="P14" s="212" t="s">
        <v>21</v>
      </c>
      <c r="Q14" s="212" t="s">
        <v>1897</v>
      </c>
      <c r="R14" s="202"/>
      <c r="S14" s="202"/>
    </row>
    <row r="15" spans="1:19" ht="22.5" customHeight="1">
      <c r="A15" s="166" t="s">
        <v>218</v>
      </c>
      <c r="B15" s="99" t="s">
        <v>6492</v>
      </c>
      <c r="C15" s="107" t="s">
        <v>6493</v>
      </c>
      <c r="D15" s="99">
        <v>8</v>
      </c>
      <c r="E15" s="99">
        <v>10</v>
      </c>
      <c r="F15" s="212" t="s">
        <v>2277</v>
      </c>
      <c r="G15" s="99">
        <v>1090</v>
      </c>
      <c r="H15" s="175">
        <v>9</v>
      </c>
      <c r="I15" s="9"/>
      <c r="J15" s="9"/>
      <c r="K15" s="9"/>
      <c r="L15" s="9"/>
      <c r="M15" s="9"/>
      <c r="N15" s="230" t="s">
        <v>5560</v>
      </c>
      <c r="O15" s="189" t="s">
        <v>2278</v>
      </c>
      <c r="P15" s="212" t="s">
        <v>1378</v>
      </c>
      <c r="Q15" s="240"/>
      <c r="R15" s="240"/>
      <c r="S15" s="257" t="s">
        <v>5561</v>
      </c>
    </row>
    <row r="16" spans="1:19" ht="22.5" customHeight="1">
      <c r="A16" s="166"/>
      <c r="B16" s="99" t="s">
        <v>19</v>
      </c>
      <c r="C16" s="107" t="s">
        <v>2279</v>
      </c>
      <c r="D16" s="99">
        <v>9</v>
      </c>
      <c r="E16" s="99">
        <v>11</v>
      </c>
      <c r="F16" s="214" t="s">
        <v>6917</v>
      </c>
      <c r="G16" s="99">
        <v>1040</v>
      </c>
      <c r="H16" s="99">
        <v>5</v>
      </c>
      <c r="I16" s="9"/>
      <c r="J16" s="9"/>
      <c r="K16" s="9"/>
      <c r="L16" s="9"/>
      <c r="M16" s="9"/>
      <c r="N16" s="230" t="s">
        <v>5562</v>
      </c>
      <c r="O16" s="189" t="s">
        <v>5218</v>
      </c>
      <c r="P16" s="214"/>
      <c r="Q16" s="202"/>
      <c r="R16" s="202"/>
      <c r="S16" s="229"/>
    </row>
    <row r="17" spans="1:19" ht="22.5" customHeight="1">
      <c r="A17" s="166" t="s">
        <v>30</v>
      </c>
      <c r="B17" s="99" t="s">
        <v>6492</v>
      </c>
      <c r="C17" s="107" t="s">
        <v>6494</v>
      </c>
      <c r="D17" s="99">
        <v>9</v>
      </c>
      <c r="E17" s="99">
        <v>11</v>
      </c>
      <c r="F17" s="214" t="s">
        <v>11270</v>
      </c>
      <c r="G17" s="99">
        <v>1030</v>
      </c>
      <c r="H17" s="175">
        <v>7</v>
      </c>
      <c r="I17" s="9"/>
      <c r="J17" s="9"/>
      <c r="K17" s="9"/>
      <c r="L17" s="9"/>
      <c r="M17" s="9"/>
      <c r="N17" s="230" t="s">
        <v>5563</v>
      </c>
      <c r="O17" s="189" t="s">
        <v>5196</v>
      </c>
      <c r="P17" s="214" t="s">
        <v>6478</v>
      </c>
      <c r="Q17" s="202"/>
      <c r="R17" s="202"/>
      <c r="S17" s="229"/>
    </row>
    <row r="18" spans="1:19" ht="22.5" customHeight="1">
      <c r="A18" s="166" t="s">
        <v>6495</v>
      </c>
      <c r="B18" s="99" t="s">
        <v>6490</v>
      </c>
      <c r="C18" s="107" t="s">
        <v>6853</v>
      </c>
      <c r="D18" s="99">
        <v>10</v>
      </c>
      <c r="E18" s="99">
        <v>12</v>
      </c>
      <c r="F18" s="212" t="s">
        <v>12911</v>
      </c>
      <c r="G18" s="99">
        <v>970</v>
      </c>
      <c r="H18" s="99">
        <v>8</v>
      </c>
      <c r="I18" s="9"/>
      <c r="J18" s="9"/>
      <c r="K18" s="9"/>
      <c r="L18" s="9"/>
      <c r="M18" s="9"/>
      <c r="N18" s="230" t="s">
        <v>6368</v>
      </c>
      <c r="O18" s="189" t="s">
        <v>6369</v>
      </c>
      <c r="P18" s="212" t="s">
        <v>1378</v>
      </c>
      <c r="Q18" s="212" t="s">
        <v>2277</v>
      </c>
      <c r="R18" s="202"/>
      <c r="S18" s="202"/>
    </row>
    <row r="19" spans="1:19" ht="22.5" customHeight="1">
      <c r="A19" s="166" t="s">
        <v>157</v>
      </c>
      <c r="B19" s="99" t="s">
        <v>19</v>
      </c>
      <c r="C19" s="107" t="s">
        <v>2280</v>
      </c>
      <c r="D19" s="99">
        <v>8</v>
      </c>
      <c r="E19" s="99">
        <v>10</v>
      </c>
      <c r="F19" s="214" t="s">
        <v>6897</v>
      </c>
      <c r="G19" s="99">
        <v>936</v>
      </c>
      <c r="H19" s="99">
        <v>7</v>
      </c>
      <c r="I19" s="9"/>
      <c r="J19" s="9"/>
      <c r="K19" s="9"/>
      <c r="L19" s="9"/>
      <c r="M19" s="9"/>
      <c r="N19" s="230" t="s">
        <v>5564</v>
      </c>
      <c r="O19" s="189" t="s">
        <v>5565</v>
      </c>
      <c r="P19" s="214" t="s">
        <v>13074</v>
      </c>
      <c r="Q19" s="202"/>
      <c r="R19" s="202"/>
      <c r="S19" s="229"/>
    </row>
    <row r="20" spans="1:19" ht="22.5" customHeight="1">
      <c r="A20" s="166">
        <v>2</v>
      </c>
      <c r="B20" s="99" t="s">
        <v>19</v>
      </c>
      <c r="C20" s="107" t="s">
        <v>2281</v>
      </c>
      <c r="D20" s="99">
        <v>8</v>
      </c>
      <c r="E20" s="99">
        <v>10</v>
      </c>
      <c r="F20" s="214" t="s">
        <v>6479</v>
      </c>
      <c r="G20" s="99">
        <v>923</v>
      </c>
      <c r="H20" s="175">
        <v>7</v>
      </c>
      <c r="I20" s="9"/>
      <c r="J20" s="9"/>
      <c r="K20" s="9"/>
      <c r="L20" s="9"/>
      <c r="M20" s="9"/>
      <c r="N20" s="230" t="s">
        <v>5607</v>
      </c>
      <c r="O20" s="189" t="s">
        <v>5608</v>
      </c>
      <c r="P20" s="212"/>
      <c r="Q20" s="202"/>
      <c r="R20" s="202"/>
      <c r="S20" s="202"/>
    </row>
    <row r="21" spans="1:19" ht="22.5" customHeight="1">
      <c r="A21" s="166"/>
      <c r="B21" s="99" t="s">
        <v>19</v>
      </c>
      <c r="C21" s="107" t="s">
        <v>2282</v>
      </c>
      <c r="D21" s="99">
        <v>8</v>
      </c>
      <c r="E21" s="99">
        <v>10</v>
      </c>
      <c r="F21" s="214" t="s">
        <v>7217</v>
      </c>
      <c r="G21" s="99">
        <v>910</v>
      </c>
      <c r="H21" s="99">
        <v>7</v>
      </c>
      <c r="I21" s="9"/>
      <c r="J21" s="9"/>
      <c r="K21" s="9"/>
      <c r="L21" s="9"/>
      <c r="M21" s="9"/>
      <c r="N21" s="230" t="s">
        <v>5607</v>
      </c>
      <c r="O21" s="189" t="s">
        <v>5609</v>
      </c>
      <c r="P21" s="212"/>
      <c r="Q21" s="202"/>
      <c r="R21" s="202"/>
      <c r="S21" s="202"/>
    </row>
    <row r="22" spans="1:19" ht="22.5" customHeight="1">
      <c r="A22" s="166">
        <v>1</v>
      </c>
      <c r="B22" s="99" t="s">
        <v>19</v>
      </c>
      <c r="C22" s="107" t="s">
        <v>2283</v>
      </c>
      <c r="D22" s="99">
        <v>8</v>
      </c>
      <c r="E22" s="99">
        <v>10</v>
      </c>
      <c r="F22" s="214" t="s">
        <v>7218</v>
      </c>
      <c r="G22" s="99">
        <v>910</v>
      </c>
      <c r="H22" s="175">
        <v>7</v>
      </c>
      <c r="I22" s="9"/>
      <c r="J22" s="9"/>
      <c r="K22" s="9"/>
      <c r="L22" s="9"/>
      <c r="M22" s="9"/>
      <c r="N22" s="230" t="s">
        <v>5610</v>
      </c>
      <c r="O22" s="189" t="s">
        <v>5611</v>
      </c>
      <c r="P22" s="212"/>
      <c r="Q22" s="202"/>
      <c r="R22" s="202"/>
      <c r="S22" s="212" t="s">
        <v>5612</v>
      </c>
    </row>
    <row r="23" spans="1:19" ht="22.5" customHeight="1">
      <c r="A23" s="166" t="s">
        <v>30</v>
      </c>
      <c r="B23" s="99" t="s">
        <v>6496</v>
      </c>
      <c r="C23" s="107" t="s">
        <v>6497</v>
      </c>
      <c r="D23" s="99">
        <v>8</v>
      </c>
      <c r="E23" s="99">
        <v>10</v>
      </c>
      <c r="F23" s="214" t="s">
        <v>7219</v>
      </c>
      <c r="G23" s="99">
        <v>830</v>
      </c>
      <c r="H23" s="99">
        <v>8</v>
      </c>
      <c r="I23" s="24"/>
      <c r="J23" s="24"/>
      <c r="K23" s="24"/>
      <c r="L23" s="24"/>
      <c r="M23" s="24"/>
      <c r="N23" s="230" t="s">
        <v>5607</v>
      </c>
      <c r="O23" s="189" t="s">
        <v>5613</v>
      </c>
      <c r="P23" s="214" t="s">
        <v>6479</v>
      </c>
      <c r="Q23" s="202"/>
      <c r="R23" s="202"/>
      <c r="S23" s="202"/>
    </row>
    <row r="24" spans="1:19" ht="22.5" customHeight="1">
      <c r="A24" s="166">
        <v>1</v>
      </c>
      <c r="B24" s="99" t="s">
        <v>19</v>
      </c>
      <c r="C24" s="107" t="s">
        <v>2284</v>
      </c>
      <c r="D24" s="99">
        <v>8</v>
      </c>
      <c r="E24" s="99">
        <v>10</v>
      </c>
      <c r="F24" s="214" t="s">
        <v>7220</v>
      </c>
      <c r="G24" s="99">
        <v>828</v>
      </c>
      <c r="H24" s="175">
        <v>9</v>
      </c>
      <c r="I24" s="24"/>
      <c r="J24" s="24"/>
      <c r="K24" s="24"/>
      <c r="L24" s="24"/>
      <c r="M24" s="24"/>
      <c r="N24" s="230" t="s">
        <v>5614</v>
      </c>
      <c r="O24" s="189" t="s">
        <v>5615</v>
      </c>
      <c r="P24" s="214" t="s">
        <v>6484</v>
      </c>
      <c r="Q24" s="202"/>
      <c r="R24" s="202"/>
      <c r="S24" s="202"/>
    </row>
    <row r="25" spans="1:19" ht="22.5" customHeight="1">
      <c r="A25" s="166"/>
      <c r="B25" s="99" t="s">
        <v>19</v>
      </c>
      <c r="C25" s="107" t="s">
        <v>2285</v>
      </c>
      <c r="D25" s="99">
        <v>8</v>
      </c>
      <c r="E25" s="99">
        <v>10</v>
      </c>
      <c r="F25" s="214" t="s">
        <v>7221</v>
      </c>
      <c r="G25" s="99">
        <v>828</v>
      </c>
      <c r="H25" s="99">
        <v>5</v>
      </c>
      <c r="I25" s="24"/>
      <c r="J25" s="24"/>
      <c r="K25" s="24"/>
      <c r="L25" s="24"/>
      <c r="M25" s="24"/>
      <c r="N25" s="230" t="s">
        <v>5616</v>
      </c>
      <c r="O25" s="189" t="s">
        <v>5218</v>
      </c>
      <c r="P25" s="214"/>
      <c r="Q25" s="202"/>
      <c r="R25" s="202"/>
      <c r="S25" s="202"/>
    </row>
    <row r="26" spans="1:19" ht="22.5" customHeight="1">
      <c r="A26" s="166" t="s">
        <v>37</v>
      </c>
      <c r="B26" s="99" t="s">
        <v>6498</v>
      </c>
      <c r="C26" s="107" t="s">
        <v>2286</v>
      </c>
      <c r="D26" s="99">
        <v>7</v>
      </c>
      <c r="E26" s="99">
        <v>9</v>
      </c>
      <c r="F26" s="212" t="s">
        <v>1286</v>
      </c>
      <c r="G26" s="99">
        <v>800</v>
      </c>
      <c r="H26" s="175">
        <v>7</v>
      </c>
      <c r="I26" s="24"/>
      <c r="J26" s="24"/>
      <c r="K26" s="24"/>
      <c r="L26" s="24"/>
      <c r="M26" s="24"/>
      <c r="N26" s="230" t="s">
        <v>121</v>
      </c>
      <c r="O26" s="189" t="s">
        <v>5617</v>
      </c>
      <c r="P26" s="212" t="s">
        <v>21</v>
      </c>
      <c r="Q26" s="240"/>
      <c r="R26" s="240"/>
      <c r="S26" s="257"/>
    </row>
    <row r="27" spans="1:19" ht="22.5" customHeight="1">
      <c r="A27" s="166" t="s">
        <v>42</v>
      </c>
      <c r="B27" s="99" t="s">
        <v>6499</v>
      </c>
      <c r="C27" s="107" t="s">
        <v>6500</v>
      </c>
      <c r="D27" s="99">
        <v>5</v>
      </c>
      <c r="E27" s="99">
        <v>7</v>
      </c>
      <c r="F27" s="212" t="s">
        <v>2287</v>
      </c>
      <c r="G27" s="99">
        <v>750</v>
      </c>
      <c r="H27" s="175">
        <v>5</v>
      </c>
      <c r="I27" s="24"/>
      <c r="J27" s="24"/>
      <c r="K27" s="24"/>
      <c r="L27" s="24"/>
      <c r="M27" s="24"/>
      <c r="N27" s="230" t="s">
        <v>5564</v>
      </c>
      <c r="O27" s="189" t="s">
        <v>2288</v>
      </c>
      <c r="P27" s="212" t="s">
        <v>1632</v>
      </c>
      <c r="Q27" s="202"/>
      <c r="R27" s="202"/>
      <c r="S27" s="257" t="s">
        <v>5618</v>
      </c>
    </row>
    <row r="28" spans="1:19" ht="22.5" customHeight="1">
      <c r="A28" s="166" t="s">
        <v>218</v>
      </c>
      <c r="B28" s="99" t="s">
        <v>6501</v>
      </c>
      <c r="C28" s="107" t="s">
        <v>2289</v>
      </c>
      <c r="D28" s="99">
        <v>6</v>
      </c>
      <c r="E28" s="99">
        <v>8</v>
      </c>
      <c r="F28" s="212" t="s">
        <v>2290</v>
      </c>
      <c r="G28" s="99">
        <v>740</v>
      </c>
      <c r="H28" s="175">
        <v>8</v>
      </c>
      <c r="I28" s="24"/>
      <c r="J28" s="24"/>
      <c r="K28" s="24"/>
      <c r="L28" s="24"/>
      <c r="M28" s="24"/>
      <c r="N28" s="230" t="s">
        <v>5619</v>
      </c>
      <c r="O28" s="189" t="s">
        <v>20</v>
      </c>
      <c r="P28" s="212" t="s">
        <v>21</v>
      </c>
      <c r="Q28" s="212" t="s">
        <v>13075</v>
      </c>
      <c r="R28" s="240"/>
      <c r="S28" s="263"/>
    </row>
    <row r="29" spans="1:19" ht="22.5" customHeight="1">
      <c r="A29" s="166" t="s">
        <v>37</v>
      </c>
      <c r="B29" s="99" t="s">
        <v>6498</v>
      </c>
      <c r="C29" s="107" t="s">
        <v>2291</v>
      </c>
      <c r="D29" s="99">
        <v>5</v>
      </c>
      <c r="E29" s="99">
        <v>7</v>
      </c>
      <c r="F29" s="212" t="s">
        <v>2292</v>
      </c>
      <c r="G29" s="99">
        <v>730</v>
      </c>
      <c r="H29" s="175">
        <v>5</v>
      </c>
      <c r="I29" s="24"/>
      <c r="J29" s="24"/>
      <c r="K29" s="24"/>
      <c r="L29" s="24"/>
      <c r="M29" s="24"/>
      <c r="N29" s="230" t="s">
        <v>121</v>
      </c>
      <c r="O29" s="189" t="s">
        <v>5566</v>
      </c>
      <c r="P29" s="214" t="s">
        <v>2293</v>
      </c>
      <c r="Q29" s="240"/>
      <c r="R29" s="240"/>
      <c r="S29" s="257" t="s">
        <v>5567</v>
      </c>
    </row>
    <row r="30" spans="1:19" ht="22.5" customHeight="1">
      <c r="A30" s="166"/>
      <c r="B30" s="99" t="s">
        <v>56</v>
      </c>
      <c r="C30" s="107" t="s">
        <v>2294</v>
      </c>
      <c r="D30" s="99">
        <v>7</v>
      </c>
      <c r="E30" s="99">
        <v>9</v>
      </c>
      <c r="F30" s="214" t="s">
        <v>6926</v>
      </c>
      <c r="G30" s="99">
        <v>708</v>
      </c>
      <c r="H30" s="175">
        <v>5</v>
      </c>
      <c r="I30" s="24"/>
      <c r="J30" s="24"/>
      <c r="K30" s="24"/>
      <c r="L30" s="24"/>
      <c r="M30" s="24"/>
      <c r="N30" s="230" t="s">
        <v>5568</v>
      </c>
      <c r="O30" s="189" t="s">
        <v>5569</v>
      </c>
      <c r="P30" s="214" t="s">
        <v>2295</v>
      </c>
      <c r="Q30" s="202"/>
      <c r="R30" s="202"/>
      <c r="S30" s="202"/>
    </row>
    <row r="31" spans="1:19" ht="22.5" customHeight="1">
      <c r="A31" s="166" t="s">
        <v>6502</v>
      </c>
      <c r="B31" s="99" t="s">
        <v>6503</v>
      </c>
      <c r="C31" s="107" t="s">
        <v>6854</v>
      </c>
      <c r="D31" s="99">
        <v>7</v>
      </c>
      <c r="E31" s="99">
        <v>9</v>
      </c>
      <c r="F31" s="212" t="s">
        <v>6370</v>
      </c>
      <c r="G31" s="99">
        <v>690</v>
      </c>
      <c r="H31" s="99">
        <v>6</v>
      </c>
      <c r="I31" s="24"/>
      <c r="J31" s="24"/>
      <c r="K31" s="24"/>
      <c r="L31" s="24"/>
      <c r="M31" s="24"/>
      <c r="N31" s="230" t="s">
        <v>6371</v>
      </c>
      <c r="O31" s="189" t="s">
        <v>6372</v>
      </c>
      <c r="P31" s="247"/>
      <c r="Q31" s="202"/>
      <c r="R31" s="202"/>
      <c r="S31" s="202"/>
    </row>
    <row r="32" spans="1:19" ht="22.5" customHeight="1">
      <c r="A32" s="166">
        <v>1</v>
      </c>
      <c r="B32" s="99" t="s">
        <v>56</v>
      </c>
      <c r="C32" s="107" t="s">
        <v>2296</v>
      </c>
      <c r="D32" s="99">
        <v>6</v>
      </c>
      <c r="E32" s="99">
        <v>8</v>
      </c>
      <c r="F32" s="214" t="s">
        <v>7222</v>
      </c>
      <c r="G32" s="99">
        <v>624</v>
      </c>
      <c r="H32" s="99">
        <v>7</v>
      </c>
      <c r="I32" s="24"/>
      <c r="J32" s="24"/>
      <c r="K32" s="24"/>
      <c r="L32" s="24"/>
      <c r="M32" s="24"/>
      <c r="N32" s="230" t="s">
        <v>5570</v>
      </c>
      <c r="O32" s="189" t="s">
        <v>5571</v>
      </c>
      <c r="P32" s="212" t="s">
        <v>13076</v>
      </c>
      <c r="Q32" s="212" t="s">
        <v>13077</v>
      </c>
      <c r="R32" s="202"/>
      <c r="S32" s="257" t="s">
        <v>5572</v>
      </c>
    </row>
    <row r="33" spans="1:19" ht="22.5" customHeight="1">
      <c r="A33" s="166" t="s">
        <v>151</v>
      </c>
      <c r="B33" s="99" t="s">
        <v>56</v>
      </c>
      <c r="C33" s="107" t="s">
        <v>2297</v>
      </c>
      <c r="D33" s="99">
        <v>6</v>
      </c>
      <c r="E33" s="99">
        <v>8</v>
      </c>
      <c r="F33" s="214" t="s">
        <v>7223</v>
      </c>
      <c r="G33" s="99">
        <v>624</v>
      </c>
      <c r="H33" s="175">
        <v>7</v>
      </c>
      <c r="I33" s="24"/>
      <c r="J33" s="24"/>
      <c r="K33" s="24"/>
      <c r="L33" s="24"/>
      <c r="M33" s="24"/>
      <c r="N33" s="230" t="s">
        <v>5573</v>
      </c>
      <c r="O33" s="189" t="s">
        <v>5574</v>
      </c>
      <c r="P33" s="202"/>
      <c r="Q33" s="202"/>
      <c r="R33" s="202"/>
      <c r="S33" s="202"/>
    </row>
    <row r="34" spans="1:19" ht="22.5" customHeight="1">
      <c r="A34" s="166" t="s">
        <v>49</v>
      </c>
      <c r="B34" s="99" t="s">
        <v>56</v>
      </c>
      <c r="C34" s="107" t="s">
        <v>2298</v>
      </c>
      <c r="D34" s="99">
        <v>6</v>
      </c>
      <c r="E34" s="99">
        <v>8</v>
      </c>
      <c r="F34" s="214" t="s">
        <v>12483</v>
      </c>
      <c r="G34" s="99">
        <v>624</v>
      </c>
      <c r="H34" s="99">
        <v>7</v>
      </c>
      <c r="I34" s="24"/>
      <c r="J34" s="24"/>
      <c r="K34" s="24"/>
      <c r="L34" s="24"/>
      <c r="M34" s="24"/>
      <c r="N34" s="230" t="s">
        <v>5575</v>
      </c>
      <c r="O34" s="189" t="s">
        <v>5576</v>
      </c>
      <c r="P34" s="214" t="s">
        <v>2265</v>
      </c>
      <c r="Q34" s="202"/>
      <c r="R34" s="202"/>
      <c r="S34" s="202"/>
    </row>
    <row r="35" spans="1:19" ht="22.5" customHeight="1">
      <c r="A35" s="166">
        <v>2</v>
      </c>
      <c r="B35" s="99" t="s">
        <v>56</v>
      </c>
      <c r="C35" s="107" t="s">
        <v>2299</v>
      </c>
      <c r="D35" s="99">
        <v>6</v>
      </c>
      <c r="E35" s="99">
        <v>8</v>
      </c>
      <c r="F35" s="214" t="s">
        <v>7224</v>
      </c>
      <c r="G35" s="99">
        <v>624</v>
      </c>
      <c r="H35" s="175">
        <v>6</v>
      </c>
      <c r="I35" s="24"/>
      <c r="J35" s="24"/>
      <c r="K35" s="24"/>
      <c r="L35" s="24"/>
      <c r="M35" s="24"/>
      <c r="N35" s="230" t="s">
        <v>5577</v>
      </c>
      <c r="O35" s="189" t="s">
        <v>5578</v>
      </c>
      <c r="P35" s="214" t="s">
        <v>2300</v>
      </c>
      <c r="Q35" s="202"/>
      <c r="R35" s="202"/>
      <c r="S35" s="202"/>
    </row>
    <row r="36" spans="1:19" ht="22.5" customHeight="1">
      <c r="A36" s="166" t="s">
        <v>11952</v>
      </c>
      <c r="B36" s="99" t="s">
        <v>11954</v>
      </c>
      <c r="C36" s="107" t="s">
        <v>11953</v>
      </c>
      <c r="D36" s="99">
        <v>6</v>
      </c>
      <c r="E36" s="99">
        <v>8</v>
      </c>
      <c r="F36" s="212" t="s">
        <v>12912</v>
      </c>
      <c r="G36" s="99">
        <v>620</v>
      </c>
      <c r="H36" s="99">
        <v>8</v>
      </c>
      <c r="I36" s="24"/>
      <c r="J36" s="24"/>
      <c r="K36" s="24"/>
      <c r="L36" s="24"/>
      <c r="M36" s="24"/>
      <c r="N36" s="230" t="s">
        <v>11955</v>
      </c>
      <c r="O36" s="189" t="s">
        <v>11956</v>
      </c>
      <c r="P36" s="212" t="s">
        <v>13078</v>
      </c>
      <c r="Q36" s="202"/>
      <c r="R36" s="202"/>
      <c r="S36" s="202"/>
    </row>
    <row r="37" spans="1:19" ht="22.5" customHeight="1">
      <c r="A37" s="166"/>
      <c r="B37" s="99" t="s">
        <v>56</v>
      </c>
      <c r="C37" s="107" t="s">
        <v>2301</v>
      </c>
      <c r="D37" s="99">
        <v>6</v>
      </c>
      <c r="E37" s="99">
        <v>8</v>
      </c>
      <c r="F37" s="214" t="s">
        <v>7225</v>
      </c>
      <c r="G37" s="99">
        <v>612</v>
      </c>
      <c r="H37" s="99">
        <v>4</v>
      </c>
      <c r="I37" s="24"/>
      <c r="J37" s="24"/>
      <c r="K37" s="24"/>
      <c r="L37" s="24"/>
      <c r="M37" s="24"/>
      <c r="N37" s="230" t="s">
        <v>5579</v>
      </c>
      <c r="O37" s="189" t="s">
        <v>5274</v>
      </c>
      <c r="P37" s="202"/>
      <c r="Q37" s="202"/>
      <c r="R37" s="202"/>
      <c r="S37" s="202"/>
    </row>
    <row r="38" spans="1:19" ht="22.5" customHeight="1">
      <c r="A38" s="166" t="s">
        <v>27</v>
      </c>
      <c r="B38" s="99" t="s">
        <v>79</v>
      </c>
      <c r="C38" s="107" t="s">
        <v>2302</v>
      </c>
      <c r="D38" s="99">
        <v>6</v>
      </c>
      <c r="E38" s="99">
        <v>8</v>
      </c>
      <c r="F38" s="214" t="s">
        <v>6478</v>
      </c>
      <c r="G38" s="99">
        <v>600</v>
      </c>
      <c r="H38" s="175">
        <v>6</v>
      </c>
      <c r="I38" s="24"/>
      <c r="J38" s="24"/>
      <c r="K38" s="24"/>
      <c r="L38" s="24"/>
      <c r="M38" s="24"/>
      <c r="N38" s="230" t="s">
        <v>5581</v>
      </c>
      <c r="O38" s="189" t="s">
        <v>5582</v>
      </c>
      <c r="P38" s="214" t="s">
        <v>13079</v>
      </c>
      <c r="Q38" s="202"/>
      <c r="R38" s="202"/>
      <c r="S38" s="202"/>
    </row>
    <row r="39" spans="1:19" ht="22.5" customHeight="1">
      <c r="A39" s="166" t="s">
        <v>6504</v>
      </c>
      <c r="B39" s="99" t="s">
        <v>6505</v>
      </c>
      <c r="C39" s="107" t="s">
        <v>6506</v>
      </c>
      <c r="D39" s="99">
        <v>5</v>
      </c>
      <c r="E39" s="99">
        <v>7</v>
      </c>
      <c r="F39" s="212" t="s">
        <v>2303</v>
      </c>
      <c r="G39" s="99">
        <v>550</v>
      </c>
      <c r="H39" s="99">
        <v>6</v>
      </c>
      <c r="I39" s="24"/>
      <c r="J39" s="24"/>
      <c r="K39" s="24"/>
      <c r="L39" s="24"/>
      <c r="M39" s="24"/>
      <c r="N39" s="230" t="s">
        <v>5583</v>
      </c>
      <c r="O39" s="189" t="s">
        <v>78</v>
      </c>
      <c r="P39" s="214" t="s">
        <v>5286</v>
      </c>
      <c r="Q39" s="212" t="s">
        <v>2201</v>
      </c>
      <c r="R39" s="202"/>
      <c r="S39" s="202"/>
    </row>
    <row r="40" spans="1:19" ht="22.5" customHeight="1">
      <c r="A40" s="166" t="s">
        <v>27</v>
      </c>
      <c r="B40" s="99" t="s">
        <v>79</v>
      </c>
      <c r="C40" s="107" t="s">
        <v>2304</v>
      </c>
      <c r="D40" s="99">
        <v>6</v>
      </c>
      <c r="E40" s="99">
        <v>8</v>
      </c>
      <c r="F40" s="214" t="s">
        <v>6481</v>
      </c>
      <c r="G40" s="99">
        <v>540</v>
      </c>
      <c r="H40" s="99">
        <v>5</v>
      </c>
      <c r="I40" s="24"/>
      <c r="J40" s="24"/>
      <c r="K40" s="24"/>
      <c r="L40" s="24"/>
      <c r="M40" s="24"/>
      <c r="N40" s="230" t="s">
        <v>5584</v>
      </c>
      <c r="O40" s="189" t="s">
        <v>5585</v>
      </c>
      <c r="P40" s="214" t="s">
        <v>1810</v>
      </c>
      <c r="Q40" s="202"/>
      <c r="R40" s="202"/>
      <c r="S40" s="202"/>
    </row>
    <row r="41" spans="1:19" ht="22.5" customHeight="1">
      <c r="A41" s="166" t="s">
        <v>42</v>
      </c>
      <c r="B41" s="99" t="s">
        <v>6507</v>
      </c>
      <c r="C41" s="107" t="s">
        <v>2305</v>
      </c>
      <c r="D41" s="99">
        <v>9</v>
      </c>
      <c r="E41" s="99">
        <v>9</v>
      </c>
      <c r="F41" s="214" t="s">
        <v>7226</v>
      </c>
      <c r="G41" s="99">
        <v>530</v>
      </c>
      <c r="H41" s="99">
        <v>7</v>
      </c>
      <c r="I41" s="24"/>
      <c r="J41" s="24"/>
      <c r="K41" s="24"/>
      <c r="L41" s="24"/>
      <c r="M41" s="24"/>
      <c r="N41" s="230" t="s">
        <v>5581</v>
      </c>
      <c r="O41" s="189" t="s">
        <v>2288</v>
      </c>
      <c r="P41" s="212" t="s">
        <v>2287</v>
      </c>
      <c r="Q41" s="202"/>
      <c r="R41" s="202"/>
      <c r="S41" s="257" t="s">
        <v>5586</v>
      </c>
    </row>
    <row r="42" spans="1:19" ht="22.5" customHeight="1">
      <c r="A42" s="166" t="s">
        <v>1385</v>
      </c>
      <c r="B42" s="99" t="s">
        <v>6508</v>
      </c>
      <c r="C42" s="107" t="s">
        <v>2306</v>
      </c>
      <c r="D42" s="99">
        <v>5</v>
      </c>
      <c r="E42" s="99">
        <v>7</v>
      </c>
      <c r="F42" s="212" t="s">
        <v>7227</v>
      </c>
      <c r="G42" s="99">
        <v>520</v>
      </c>
      <c r="H42" s="99">
        <v>7</v>
      </c>
      <c r="I42" s="24"/>
      <c r="J42" s="24"/>
      <c r="K42" s="24"/>
      <c r="L42" s="24"/>
      <c r="M42" s="24"/>
      <c r="N42" s="230" t="s">
        <v>5587</v>
      </c>
      <c r="O42" s="189" t="s">
        <v>5588</v>
      </c>
      <c r="P42" s="247"/>
      <c r="Q42" s="202"/>
      <c r="R42" s="202"/>
      <c r="S42" s="202"/>
    </row>
    <row r="43" spans="1:19" ht="22.5" customHeight="1">
      <c r="A43" s="166"/>
      <c r="B43" s="99" t="s">
        <v>79</v>
      </c>
      <c r="C43" s="107" t="s">
        <v>2307</v>
      </c>
      <c r="D43" s="99">
        <v>5</v>
      </c>
      <c r="E43" s="99">
        <v>7</v>
      </c>
      <c r="F43" s="214" t="s">
        <v>7228</v>
      </c>
      <c r="G43" s="99">
        <v>506</v>
      </c>
      <c r="H43" s="175">
        <v>4</v>
      </c>
      <c r="I43" s="24"/>
      <c r="J43" s="24"/>
      <c r="K43" s="24"/>
      <c r="L43" s="24"/>
      <c r="M43" s="24"/>
      <c r="N43" s="230" t="s">
        <v>5579</v>
      </c>
      <c r="O43" s="189" t="s">
        <v>5589</v>
      </c>
      <c r="P43" s="214" t="s">
        <v>2308</v>
      </c>
      <c r="Q43" s="202"/>
      <c r="R43" s="202"/>
      <c r="S43" s="202"/>
    </row>
    <row r="44" spans="1:19" ht="22.5" customHeight="1">
      <c r="A44" s="166" t="s">
        <v>1385</v>
      </c>
      <c r="B44" s="99" t="s">
        <v>6508</v>
      </c>
      <c r="C44" s="107" t="s">
        <v>2309</v>
      </c>
      <c r="D44" s="99">
        <v>5</v>
      </c>
      <c r="E44" s="99">
        <v>7</v>
      </c>
      <c r="F44" s="212" t="s">
        <v>7229</v>
      </c>
      <c r="G44" s="99">
        <v>500</v>
      </c>
      <c r="H44" s="99">
        <v>6</v>
      </c>
      <c r="I44" s="24"/>
      <c r="J44" s="24"/>
      <c r="K44" s="24"/>
      <c r="L44" s="24"/>
      <c r="M44" s="24"/>
      <c r="N44" s="230" t="s">
        <v>5590</v>
      </c>
      <c r="O44" s="189" t="s">
        <v>5588</v>
      </c>
      <c r="P44" s="212" t="s">
        <v>1441</v>
      </c>
      <c r="Q44" s="212" t="s">
        <v>6485</v>
      </c>
      <c r="R44" s="202"/>
      <c r="S44" s="292"/>
    </row>
    <row r="45" spans="1:19" ht="22.5" customHeight="1">
      <c r="A45" s="166"/>
      <c r="B45" s="99" t="s">
        <v>79</v>
      </c>
      <c r="C45" s="107" t="s">
        <v>2310</v>
      </c>
      <c r="D45" s="99">
        <v>5</v>
      </c>
      <c r="E45" s="99">
        <v>7</v>
      </c>
      <c r="F45" s="214" t="s">
        <v>12484</v>
      </c>
      <c r="G45" s="99">
        <v>484</v>
      </c>
      <c r="H45" s="99">
        <v>5</v>
      </c>
      <c r="I45" s="24"/>
      <c r="J45" s="24"/>
      <c r="K45" s="24"/>
      <c r="L45" s="24"/>
      <c r="M45" s="24"/>
      <c r="N45" s="230" t="s">
        <v>5577</v>
      </c>
      <c r="O45" s="189" t="s">
        <v>5589</v>
      </c>
      <c r="P45" s="202"/>
      <c r="Q45" s="202"/>
      <c r="R45" s="202"/>
      <c r="S45" s="229"/>
    </row>
    <row r="46" spans="1:19" ht="22.5" customHeight="1">
      <c r="A46" s="166"/>
      <c r="B46" s="99" t="s">
        <v>79</v>
      </c>
      <c r="C46" s="107" t="s">
        <v>2311</v>
      </c>
      <c r="D46" s="99">
        <v>5</v>
      </c>
      <c r="E46" s="99">
        <v>7</v>
      </c>
      <c r="F46" s="214" t="s">
        <v>6964</v>
      </c>
      <c r="G46" s="99">
        <v>467</v>
      </c>
      <c r="H46" s="175">
        <v>5</v>
      </c>
      <c r="I46" s="24"/>
      <c r="J46" s="24"/>
      <c r="K46" s="24"/>
      <c r="L46" s="24"/>
      <c r="M46" s="24"/>
      <c r="N46" s="230" t="s">
        <v>5591</v>
      </c>
      <c r="O46" s="189" t="s">
        <v>5592</v>
      </c>
      <c r="P46" s="214" t="s">
        <v>2312</v>
      </c>
      <c r="Q46" s="214" t="s">
        <v>2313</v>
      </c>
      <c r="R46" s="212"/>
      <c r="S46" s="234" t="s">
        <v>5593</v>
      </c>
    </row>
    <row r="47" spans="1:19" ht="22.5" customHeight="1">
      <c r="A47" s="166"/>
      <c r="B47" s="99" t="s">
        <v>79</v>
      </c>
      <c r="C47" s="107" t="s">
        <v>2314</v>
      </c>
      <c r="D47" s="99">
        <v>5</v>
      </c>
      <c r="E47" s="99">
        <v>7</v>
      </c>
      <c r="F47" s="214" t="s">
        <v>7230</v>
      </c>
      <c r="G47" s="99">
        <v>462</v>
      </c>
      <c r="H47" s="99">
        <v>4</v>
      </c>
      <c r="I47" s="24"/>
      <c r="J47" s="24"/>
      <c r="K47" s="24"/>
      <c r="L47" s="24"/>
      <c r="M47" s="24"/>
      <c r="N47" s="230" t="s">
        <v>5594</v>
      </c>
      <c r="O47" s="189" t="s">
        <v>5592</v>
      </c>
      <c r="P47" s="214" t="s">
        <v>6480</v>
      </c>
      <c r="Q47" s="202"/>
      <c r="R47" s="202"/>
      <c r="S47" s="234" t="s">
        <v>5595</v>
      </c>
    </row>
    <row r="48" spans="1:19" ht="22.5" customHeight="1">
      <c r="A48" s="166" t="s">
        <v>25</v>
      </c>
      <c r="B48" s="99" t="s">
        <v>79</v>
      </c>
      <c r="C48" s="107" t="s">
        <v>6509</v>
      </c>
      <c r="D48" s="99">
        <v>4</v>
      </c>
      <c r="E48" s="99">
        <v>6</v>
      </c>
      <c r="F48" s="214" t="s">
        <v>7231</v>
      </c>
      <c r="G48" s="99">
        <v>450</v>
      </c>
      <c r="H48" s="175">
        <v>5</v>
      </c>
      <c r="I48" s="24"/>
      <c r="J48" s="24"/>
      <c r="K48" s="24"/>
      <c r="L48" s="24"/>
      <c r="M48" s="24"/>
      <c r="N48" s="230" t="s">
        <v>5591</v>
      </c>
      <c r="O48" s="189" t="s">
        <v>5596</v>
      </c>
      <c r="P48" s="214" t="s">
        <v>2293</v>
      </c>
      <c r="Q48" s="214" t="s">
        <v>12486</v>
      </c>
      <c r="R48" s="202"/>
      <c r="S48" s="229"/>
    </row>
    <row r="49" spans="1:19" ht="22.5" customHeight="1">
      <c r="A49" s="166">
        <v>1</v>
      </c>
      <c r="B49" s="99" t="s">
        <v>85</v>
      </c>
      <c r="C49" s="107" t="s">
        <v>2315</v>
      </c>
      <c r="D49" s="99">
        <v>4</v>
      </c>
      <c r="E49" s="99">
        <v>6</v>
      </c>
      <c r="F49" s="214" t="s">
        <v>7232</v>
      </c>
      <c r="G49" s="99">
        <v>380</v>
      </c>
      <c r="H49" s="99">
        <v>4</v>
      </c>
      <c r="I49" s="24"/>
      <c r="J49" s="24"/>
      <c r="K49" s="24"/>
      <c r="L49" s="24"/>
      <c r="M49" s="24"/>
      <c r="N49" s="230" t="s">
        <v>5597</v>
      </c>
      <c r="O49" s="189" t="s">
        <v>5598</v>
      </c>
      <c r="P49" s="214" t="s">
        <v>2316</v>
      </c>
      <c r="Q49" s="202"/>
      <c r="R49" s="202"/>
      <c r="S49" s="229"/>
    </row>
    <row r="50" spans="1:19" ht="22.5" customHeight="1">
      <c r="A50" s="166" t="s">
        <v>37</v>
      </c>
      <c r="B50" s="99" t="s">
        <v>6510</v>
      </c>
      <c r="C50" s="107" t="s">
        <v>6511</v>
      </c>
      <c r="D50" s="99">
        <v>6</v>
      </c>
      <c r="E50" s="99">
        <v>6</v>
      </c>
      <c r="F50" s="212" t="s">
        <v>12485</v>
      </c>
      <c r="G50" s="99">
        <v>370</v>
      </c>
      <c r="H50" s="175">
        <v>4</v>
      </c>
      <c r="I50" s="24"/>
      <c r="J50" s="24"/>
      <c r="K50" s="24"/>
      <c r="L50" s="24"/>
      <c r="M50" s="24"/>
      <c r="N50" s="230" t="s">
        <v>5599</v>
      </c>
      <c r="O50" s="189" t="s">
        <v>5600</v>
      </c>
      <c r="P50" s="212" t="s">
        <v>2317</v>
      </c>
      <c r="Q50" s="240"/>
      <c r="R50" s="240"/>
      <c r="S50" s="257" t="s">
        <v>5620</v>
      </c>
    </row>
    <row r="51" spans="1:19" ht="22.5" customHeight="1">
      <c r="A51" s="166" t="s">
        <v>27</v>
      </c>
      <c r="B51" s="99" t="s">
        <v>85</v>
      </c>
      <c r="C51" s="107" t="s">
        <v>2318</v>
      </c>
      <c r="D51" s="99">
        <v>4</v>
      </c>
      <c r="E51" s="99">
        <v>6</v>
      </c>
      <c r="F51" s="214" t="s">
        <v>2319</v>
      </c>
      <c r="G51" s="99">
        <v>360</v>
      </c>
      <c r="H51" s="175">
        <v>6</v>
      </c>
      <c r="I51" s="24"/>
      <c r="J51" s="24"/>
      <c r="K51" s="24"/>
      <c r="L51" s="24"/>
      <c r="M51" s="24"/>
      <c r="N51" s="230" t="s">
        <v>5621</v>
      </c>
      <c r="O51" s="189" t="s">
        <v>5622</v>
      </c>
      <c r="P51" s="214" t="s">
        <v>2320</v>
      </c>
      <c r="Q51" s="202"/>
      <c r="R51" s="202"/>
      <c r="S51" s="229"/>
    </row>
    <row r="52" spans="1:19" ht="22.5" customHeight="1">
      <c r="A52" s="166"/>
      <c r="B52" s="99" t="s">
        <v>85</v>
      </c>
      <c r="C52" s="107" t="s">
        <v>2321</v>
      </c>
      <c r="D52" s="99">
        <v>4</v>
      </c>
      <c r="E52" s="99">
        <v>6</v>
      </c>
      <c r="F52" s="214" t="s">
        <v>2322</v>
      </c>
      <c r="G52" s="99">
        <v>350</v>
      </c>
      <c r="H52" s="99">
        <v>3</v>
      </c>
      <c r="I52" s="24"/>
      <c r="J52" s="24"/>
      <c r="K52" s="24"/>
      <c r="L52" s="24"/>
      <c r="M52" s="24"/>
      <c r="N52" s="230" t="s">
        <v>2323</v>
      </c>
      <c r="O52" s="189" t="s">
        <v>5592</v>
      </c>
      <c r="P52" s="202"/>
      <c r="Q52" s="202"/>
      <c r="R52" s="202"/>
      <c r="S52" s="229"/>
    </row>
    <row r="53" spans="1:19" ht="22.5" customHeight="1">
      <c r="A53" s="166" t="s">
        <v>1385</v>
      </c>
      <c r="B53" s="99" t="s">
        <v>6512</v>
      </c>
      <c r="C53" s="107" t="s">
        <v>2324</v>
      </c>
      <c r="D53" s="99">
        <v>3</v>
      </c>
      <c r="E53" s="99">
        <v>5</v>
      </c>
      <c r="F53" s="212" t="s">
        <v>6485</v>
      </c>
      <c r="G53" s="99">
        <v>350</v>
      </c>
      <c r="H53" s="99">
        <v>6</v>
      </c>
      <c r="I53" s="24"/>
      <c r="J53" s="24"/>
      <c r="K53" s="24"/>
      <c r="L53" s="24"/>
      <c r="M53" s="24"/>
      <c r="N53" s="230" t="s">
        <v>5587</v>
      </c>
      <c r="O53" s="189" t="s">
        <v>5588</v>
      </c>
      <c r="P53" s="214" t="s">
        <v>13074</v>
      </c>
      <c r="Q53" s="202"/>
      <c r="R53" s="202"/>
      <c r="S53" s="202"/>
    </row>
    <row r="54" spans="1:19" ht="22.5" customHeight="1">
      <c r="A54" s="166" t="s">
        <v>27</v>
      </c>
      <c r="B54" s="99" t="s">
        <v>85</v>
      </c>
      <c r="C54" s="107" t="s">
        <v>2325</v>
      </c>
      <c r="D54" s="99">
        <v>4</v>
      </c>
      <c r="E54" s="99">
        <v>6</v>
      </c>
      <c r="F54" s="214" t="s">
        <v>2320</v>
      </c>
      <c r="G54" s="99">
        <v>340</v>
      </c>
      <c r="H54" s="175">
        <v>7</v>
      </c>
      <c r="I54" s="24"/>
      <c r="J54" s="24"/>
      <c r="K54" s="24"/>
      <c r="L54" s="24"/>
      <c r="M54" s="24"/>
      <c r="N54" s="230" t="s">
        <v>5621</v>
      </c>
      <c r="O54" s="189" t="s">
        <v>5622</v>
      </c>
      <c r="P54" s="214" t="s">
        <v>13075</v>
      </c>
      <c r="Q54" s="202"/>
      <c r="R54" s="202"/>
      <c r="S54" s="229"/>
    </row>
    <row r="55" spans="1:19" ht="22.5" customHeight="1">
      <c r="A55" s="166" t="s">
        <v>35</v>
      </c>
      <c r="B55" s="99" t="s">
        <v>85</v>
      </c>
      <c r="C55" s="107" t="s">
        <v>2326</v>
      </c>
      <c r="D55" s="99">
        <v>9</v>
      </c>
      <c r="E55" s="99">
        <v>9</v>
      </c>
      <c r="F55" s="214" t="s">
        <v>7233</v>
      </c>
      <c r="G55" s="99">
        <v>320</v>
      </c>
      <c r="H55" s="99">
        <v>4</v>
      </c>
      <c r="I55" s="24"/>
      <c r="J55" s="24"/>
      <c r="K55" s="24"/>
      <c r="L55" s="24"/>
      <c r="M55" s="24"/>
      <c r="N55" s="230" t="s">
        <v>5623</v>
      </c>
      <c r="O55" s="189" t="s">
        <v>5624</v>
      </c>
      <c r="P55" s="202"/>
      <c r="Q55" s="202"/>
      <c r="R55" s="202"/>
      <c r="S55" s="229"/>
    </row>
    <row r="56" spans="1:19" ht="22.5" customHeight="1">
      <c r="A56" s="166" t="s">
        <v>151</v>
      </c>
      <c r="B56" s="99" t="s">
        <v>85</v>
      </c>
      <c r="C56" s="107" t="s">
        <v>2327</v>
      </c>
      <c r="D56" s="99">
        <v>4</v>
      </c>
      <c r="E56" s="99">
        <v>6</v>
      </c>
      <c r="F56" s="214" t="s">
        <v>2328</v>
      </c>
      <c r="G56" s="99">
        <v>320</v>
      </c>
      <c r="H56" s="175">
        <v>7</v>
      </c>
      <c r="I56" s="24"/>
      <c r="J56" s="24"/>
      <c r="K56" s="24"/>
      <c r="L56" s="24"/>
      <c r="M56" s="24"/>
      <c r="N56" s="230" t="s">
        <v>5573</v>
      </c>
      <c r="O56" s="189" t="s">
        <v>5574</v>
      </c>
      <c r="P56" s="214" t="s">
        <v>13080</v>
      </c>
      <c r="Q56" s="202"/>
      <c r="R56" s="202"/>
      <c r="S56" s="229"/>
    </row>
    <row r="57" spans="1:19" ht="22.5" customHeight="1">
      <c r="A57" s="166"/>
      <c r="B57" s="99" t="s">
        <v>85</v>
      </c>
      <c r="C57" s="107" t="s">
        <v>2329</v>
      </c>
      <c r="D57" s="99">
        <v>9</v>
      </c>
      <c r="E57" s="99">
        <v>9</v>
      </c>
      <c r="F57" s="214" t="s">
        <v>7234</v>
      </c>
      <c r="G57" s="99">
        <v>310</v>
      </c>
      <c r="H57" s="99">
        <v>3</v>
      </c>
      <c r="I57" s="24"/>
      <c r="J57" s="24"/>
      <c r="K57" s="24"/>
      <c r="L57" s="24"/>
      <c r="M57" s="24"/>
      <c r="N57" s="230" t="s">
        <v>5623</v>
      </c>
      <c r="O57" s="189" t="s">
        <v>5592</v>
      </c>
      <c r="P57" s="202"/>
      <c r="Q57" s="202"/>
      <c r="R57" s="202"/>
      <c r="S57" s="202"/>
    </row>
    <row r="58" spans="1:19" ht="22.5" customHeight="1">
      <c r="A58" s="166" t="s">
        <v>82</v>
      </c>
      <c r="B58" s="99" t="s">
        <v>85</v>
      </c>
      <c r="C58" s="107" t="s">
        <v>6513</v>
      </c>
      <c r="D58" s="99">
        <v>3</v>
      </c>
      <c r="E58" s="99">
        <v>5</v>
      </c>
      <c r="F58" s="214" t="s">
        <v>7235</v>
      </c>
      <c r="G58" s="99">
        <v>310</v>
      </c>
      <c r="H58" s="175">
        <v>4</v>
      </c>
      <c r="I58" s="24"/>
      <c r="J58" s="24"/>
      <c r="K58" s="24"/>
      <c r="L58" s="24"/>
      <c r="M58" s="24"/>
      <c r="N58" s="230" t="s">
        <v>5625</v>
      </c>
      <c r="O58" s="189" t="s">
        <v>5626</v>
      </c>
      <c r="P58" s="202"/>
      <c r="Q58" s="202"/>
      <c r="R58" s="202"/>
      <c r="S58" s="202"/>
    </row>
    <row r="59" spans="1:19" ht="22.5" customHeight="1">
      <c r="A59" s="166" t="s">
        <v>1385</v>
      </c>
      <c r="B59" s="99" t="s">
        <v>6512</v>
      </c>
      <c r="C59" s="107" t="s">
        <v>2330</v>
      </c>
      <c r="D59" s="99">
        <v>3</v>
      </c>
      <c r="E59" s="99">
        <v>5</v>
      </c>
      <c r="F59" s="212" t="s">
        <v>1441</v>
      </c>
      <c r="G59" s="99">
        <v>300</v>
      </c>
      <c r="H59" s="99">
        <v>5</v>
      </c>
      <c r="I59" s="24"/>
      <c r="J59" s="24"/>
      <c r="K59" s="24"/>
      <c r="L59" s="24"/>
      <c r="M59" s="24"/>
      <c r="N59" s="230" t="s">
        <v>5627</v>
      </c>
      <c r="O59" s="189" t="s">
        <v>5628</v>
      </c>
      <c r="P59" s="214" t="s">
        <v>6489</v>
      </c>
      <c r="Q59" s="202"/>
      <c r="R59" s="202"/>
      <c r="S59" s="292"/>
    </row>
    <row r="60" spans="1:19" ht="22.5" customHeight="1">
      <c r="A60" s="166" t="s">
        <v>30</v>
      </c>
      <c r="B60" s="177" t="s">
        <v>85</v>
      </c>
      <c r="C60" s="107" t="s">
        <v>6514</v>
      </c>
      <c r="D60" s="99">
        <v>8</v>
      </c>
      <c r="E60" s="99">
        <v>8</v>
      </c>
      <c r="F60" s="214" t="s">
        <v>7236</v>
      </c>
      <c r="G60" s="99">
        <v>280</v>
      </c>
      <c r="H60" s="99">
        <v>6</v>
      </c>
      <c r="I60" s="24"/>
      <c r="J60" s="24"/>
      <c r="K60" s="24"/>
      <c r="L60" s="24"/>
      <c r="M60" s="24"/>
      <c r="N60" s="230" t="s">
        <v>5629</v>
      </c>
      <c r="O60" s="189" t="s">
        <v>5630</v>
      </c>
      <c r="P60" s="212" t="s">
        <v>3388</v>
      </c>
      <c r="Q60" s="227"/>
      <c r="R60" s="227"/>
      <c r="S60" s="227"/>
    </row>
    <row r="61" spans="1:19" ht="22.5" customHeight="1">
      <c r="A61" s="166">
        <v>1</v>
      </c>
      <c r="B61" s="99" t="s">
        <v>85</v>
      </c>
      <c r="C61" s="107" t="s">
        <v>2331</v>
      </c>
      <c r="D61" s="99">
        <v>3</v>
      </c>
      <c r="E61" s="99">
        <v>5</v>
      </c>
      <c r="F61" s="214" t="s">
        <v>2197</v>
      </c>
      <c r="G61" s="99">
        <v>280</v>
      </c>
      <c r="H61" s="175">
        <v>3</v>
      </c>
      <c r="I61" s="24"/>
      <c r="J61" s="24"/>
      <c r="K61" s="24"/>
      <c r="L61" s="24"/>
      <c r="M61" s="24"/>
      <c r="N61" s="230" t="s">
        <v>5597</v>
      </c>
      <c r="O61" s="189" t="s">
        <v>5598</v>
      </c>
      <c r="P61" s="202"/>
      <c r="Q61" s="202"/>
      <c r="R61" s="202"/>
      <c r="S61" s="212" t="s">
        <v>5631</v>
      </c>
    </row>
    <row r="62" spans="1:19" ht="22.5" customHeight="1">
      <c r="A62" s="166" t="s">
        <v>6515</v>
      </c>
      <c r="B62" s="99" t="s">
        <v>6512</v>
      </c>
      <c r="C62" s="107" t="s">
        <v>6516</v>
      </c>
      <c r="D62" s="99">
        <v>9</v>
      </c>
      <c r="E62" s="99">
        <v>9</v>
      </c>
      <c r="F62" s="214" t="s">
        <v>7237</v>
      </c>
      <c r="G62" s="99">
        <v>280</v>
      </c>
      <c r="H62" s="99">
        <v>6</v>
      </c>
      <c r="I62" s="24"/>
      <c r="J62" s="24"/>
      <c r="K62" s="24"/>
      <c r="L62" s="24"/>
      <c r="M62" s="24"/>
      <c r="N62" s="230" t="s">
        <v>5632</v>
      </c>
      <c r="O62" s="189" t="s">
        <v>78</v>
      </c>
      <c r="P62" s="214" t="s">
        <v>5286</v>
      </c>
      <c r="Q62" s="202"/>
      <c r="R62" s="202"/>
      <c r="S62" s="202"/>
    </row>
    <row r="63" spans="1:19" ht="22.5" customHeight="1">
      <c r="A63" s="166"/>
      <c r="B63" s="99" t="s">
        <v>85</v>
      </c>
      <c r="C63" s="107" t="s">
        <v>2332</v>
      </c>
      <c r="D63" s="99">
        <v>3</v>
      </c>
      <c r="E63" s="99">
        <v>5</v>
      </c>
      <c r="F63" s="214" t="s">
        <v>2312</v>
      </c>
      <c r="G63" s="99">
        <v>260</v>
      </c>
      <c r="H63" s="99">
        <v>5</v>
      </c>
      <c r="I63" s="24"/>
      <c r="J63" s="24"/>
      <c r="K63" s="24"/>
      <c r="L63" s="24"/>
      <c r="M63" s="24"/>
      <c r="N63" s="230" t="s">
        <v>5591</v>
      </c>
      <c r="O63" s="189" t="s">
        <v>5633</v>
      </c>
      <c r="P63" s="214" t="s">
        <v>2067</v>
      </c>
      <c r="Q63" s="214" t="s">
        <v>13081</v>
      </c>
      <c r="R63" s="214" t="s">
        <v>6482</v>
      </c>
      <c r="S63" s="234" t="s">
        <v>5593</v>
      </c>
    </row>
    <row r="64" spans="1:19" ht="22.5" customHeight="1">
      <c r="A64" s="166"/>
      <c r="B64" s="99" t="s">
        <v>85</v>
      </c>
      <c r="C64" s="107" t="s">
        <v>2333</v>
      </c>
      <c r="D64" s="99">
        <v>3</v>
      </c>
      <c r="E64" s="99">
        <v>5</v>
      </c>
      <c r="F64" s="214" t="s">
        <v>2334</v>
      </c>
      <c r="G64" s="99">
        <v>250</v>
      </c>
      <c r="H64" s="175">
        <v>2</v>
      </c>
      <c r="I64" s="24"/>
      <c r="J64" s="24"/>
      <c r="K64" s="24"/>
      <c r="L64" s="24"/>
      <c r="M64" s="24"/>
      <c r="N64" s="230" t="s">
        <v>5625</v>
      </c>
      <c r="O64" s="189" t="s">
        <v>5634</v>
      </c>
      <c r="P64" s="202"/>
      <c r="Q64" s="202"/>
      <c r="R64" s="202"/>
      <c r="S64" s="257" t="s">
        <v>5635</v>
      </c>
    </row>
    <row r="65" spans="1:19" ht="22.5" customHeight="1">
      <c r="A65" s="166" t="s">
        <v>6517</v>
      </c>
      <c r="B65" s="99" t="s">
        <v>6518</v>
      </c>
      <c r="C65" s="107" t="s">
        <v>2335</v>
      </c>
      <c r="D65" s="99">
        <v>6</v>
      </c>
      <c r="E65" s="99">
        <v>6</v>
      </c>
      <c r="F65" s="214" t="s">
        <v>7238</v>
      </c>
      <c r="G65" s="99">
        <v>220</v>
      </c>
      <c r="H65" s="99">
        <v>3</v>
      </c>
      <c r="I65" s="24"/>
      <c r="J65" s="24"/>
      <c r="K65" s="24"/>
      <c r="L65" s="24"/>
      <c r="M65" s="24"/>
      <c r="N65" s="230" t="s">
        <v>5636</v>
      </c>
      <c r="O65" s="189" t="s">
        <v>5637</v>
      </c>
      <c r="P65" s="212" t="s">
        <v>13082</v>
      </c>
      <c r="Q65" s="202"/>
      <c r="R65" s="202"/>
      <c r="S65" s="202"/>
    </row>
    <row r="66" spans="1:19" ht="22.5" customHeight="1">
      <c r="A66" s="166"/>
      <c r="B66" s="99" t="s">
        <v>103</v>
      </c>
      <c r="C66" s="107" t="s">
        <v>2337</v>
      </c>
      <c r="D66" s="99">
        <v>2</v>
      </c>
      <c r="E66" s="99">
        <v>4</v>
      </c>
      <c r="F66" s="214" t="s">
        <v>2131</v>
      </c>
      <c r="G66" s="99">
        <v>200</v>
      </c>
      <c r="H66" s="99">
        <v>3</v>
      </c>
      <c r="I66" s="24"/>
      <c r="J66" s="24"/>
      <c r="K66" s="24"/>
      <c r="L66" s="24"/>
      <c r="M66" s="24"/>
      <c r="N66" s="230" t="s">
        <v>5579</v>
      </c>
      <c r="O66" s="189" t="s">
        <v>5580</v>
      </c>
      <c r="P66" s="202"/>
      <c r="Q66" s="202"/>
      <c r="R66" s="202"/>
      <c r="S66" s="234" t="s">
        <v>5638</v>
      </c>
    </row>
    <row r="67" spans="1:19" ht="22.5" customHeight="1">
      <c r="A67" s="166" t="s">
        <v>27</v>
      </c>
      <c r="B67" s="99" t="s">
        <v>103</v>
      </c>
      <c r="C67" s="107" t="s">
        <v>2338</v>
      </c>
      <c r="D67" s="99">
        <v>1</v>
      </c>
      <c r="E67" s="99">
        <v>3</v>
      </c>
      <c r="F67" s="214" t="s">
        <v>2339</v>
      </c>
      <c r="G67" s="99">
        <v>200</v>
      </c>
      <c r="H67" s="175">
        <v>2</v>
      </c>
      <c r="I67" s="24"/>
      <c r="J67" s="24"/>
      <c r="K67" s="24"/>
      <c r="L67" s="24"/>
      <c r="M67" s="24"/>
      <c r="N67" s="230" t="s">
        <v>5581</v>
      </c>
      <c r="O67" s="189" t="s">
        <v>5639</v>
      </c>
      <c r="P67" s="202"/>
      <c r="Q67" s="202"/>
      <c r="R67" s="202"/>
      <c r="S67" s="229"/>
    </row>
    <row r="68" spans="1:19" ht="22.5" customHeight="1">
      <c r="A68" s="166"/>
      <c r="B68" s="99" t="s">
        <v>103</v>
      </c>
      <c r="C68" s="107" t="s">
        <v>2340</v>
      </c>
      <c r="D68" s="99">
        <v>2</v>
      </c>
      <c r="E68" s="99">
        <v>4</v>
      </c>
      <c r="F68" s="214" t="s">
        <v>2341</v>
      </c>
      <c r="G68" s="99">
        <v>180</v>
      </c>
      <c r="H68" s="99">
        <v>2</v>
      </c>
      <c r="I68" s="24"/>
      <c r="J68" s="24"/>
      <c r="K68" s="24"/>
      <c r="L68" s="24"/>
      <c r="M68" s="24"/>
      <c r="N68" s="230" t="s">
        <v>5640</v>
      </c>
      <c r="O68" s="189" t="s">
        <v>5641</v>
      </c>
      <c r="P68" s="202"/>
      <c r="Q68" s="202"/>
      <c r="R68" s="202"/>
      <c r="S68" s="229"/>
    </row>
    <row r="69" spans="1:19" ht="22.5" customHeight="1">
      <c r="A69" s="166" t="s">
        <v>151</v>
      </c>
      <c r="B69" s="99" t="s">
        <v>103</v>
      </c>
      <c r="C69" s="256" t="s">
        <v>6519</v>
      </c>
      <c r="D69" s="287">
        <v>6</v>
      </c>
      <c r="E69" s="287">
        <v>6</v>
      </c>
      <c r="F69" s="214" t="s">
        <v>7239</v>
      </c>
      <c r="G69" s="287">
        <v>165</v>
      </c>
      <c r="H69" s="288">
        <v>5</v>
      </c>
      <c r="I69" s="94"/>
      <c r="J69" s="94"/>
      <c r="K69" s="94"/>
      <c r="L69" s="24"/>
      <c r="M69" s="24"/>
      <c r="N69" s="230" t="s">
        <v>5642</v>
      </c>
      <c r="O69" s="189" t="s">
        <v>5574</v>
      </c>
      <c r="P69" s="202"/>
      <c r="Q69" s="202"/>
      <c r="R69" s="202"/>
      <c r="S69" s="229"/>
    </row>
    <row r="70" spans="1:19" ht="22.5" customHeight="1">
      <c r="A70" s="166"/>
      <c r="B70" s="99" t="s">
        <v>103</v>
      </c>
      <c r="C70" s="256" t="s">
        <v>2342</v>
      </c>
      <c r="D70" s="287">
        <v>1</v>
      </c>
      <c r="E70" s="287">
        <v>3</v>
      </c>
      <c r="F70" s="214" t="s">
        <v>2293</v>
      </c>
      <c r="G70" s="287">
        <v>140</v>
      </c>
      <c r="H70" s="287">
        <v>2</v>
      </c>
      <c r="I70" s="94"/>
      <c r="J70" s="94"/>
      <c r="K70" s="94"/>
      <c r="L70" s="24"/>
      <c r="M70" s="24"/>
      <c r="N70" s="230" t="s">
        <v>5643</v>
      </c>
      <c r="O70" s="189" t="s">
        <v>5644</v>
      </c>
      <c r="P70" s="202"/>
      <c r="Q70" s="202"/>
      <c r="R70" s="202"/>
      <c r="S70" s="202"/>
    </row>
    <row r="71" spans="1:19" ht="22.5" customHeight="1">
      <c r="A71" s="166">
        <v>2</v>
      </c>
      <c r="B71" s="99" t="s">
        <v>103</v>
      </c>
      <c r="C71" s="256" t="s">
        <v>6520</v>
      </c>
      <c r="D71" s="287">
        <v>4</v>
      </c>
      <c r="E71" s="287">
        <v>4</v>
      </c>
      <c r="F71" s="214" t="s">
        <v>7240</v>
      </c>
      <c r="G71" s="287">
        <v>110</v>
      </c>
      <c r="H71" s="288">
        <v>3</v>
      </c>
      <c r="I71" s="94"/>
      <c r="J71" s="94"/>
      <c r="K71" s="94"/>
      <c r="L71" s="24"/>
      <c r="M71" s="24"/>
      <c r="N71" s="230" t="s">
        <v>5577</v>
      </c>
      <c r="O71" s="189" t="s">
        <v>5645</v>
      </c>
      <c r="P71" s="284" t="s">
        <v>1714</v>
      </c>
      <c r="Q71" s="202"/>
      <c r="R71" s="202"/>
      <c r="S71" s="202"/>
    </row>
    <row r="72" spans="1:19" ht="22.5" customHeight="1">
      <c r="A72" s="166">
        <v>3</v>
      </c>
      <c r="B72" s="99" t="s">
        <v>103</v>
      </c>
      <c r="C72" s="256" t="s">
        <v>2326</v>
      </c>
      <c r="D72" s="287">
        <v>4</v>
      </c>
      <c r="E72" s="287">
        <v>4</v>
      </c>
      <c r="F72" s="214" t="s">
        <v>7241</v>
      </c>
      <c r="G72" s="287">
        <v>110</v>
      </c>
      <c r="H72" s="287">
        <v>3</v>
      </c>
      <c r="I72" s="94"/>
      <c r="J72" s="94"/>
      <c r="K72" s="94"/>
      <c r="L72" s="24"/>
      <c r="M72" s="24"/>
      <c r="N72" s="230" t="s">
        <v>5642</v>
      </c>
      <c r="O72" s="189" t="s">
        <v>5578</v>
      </c>
      <c r="P72" s="202"/>
      <c r="Q72" s="202"/>
      <c r="R72" s="202"/>
      <c r="S72" s="202"/>
    </row>
    <row r="73" spans="1:19" ht="22.5" customHeight="1">
      <c r="A73" s="166" t="s">
        <v>6521</v>
      </c>
      <c r="B73" s="224" t="s">
        <v>6522</v>
      </c>
      <c r="C73" s="256" t="s">
        <v>6523</v>
      </c>
      <c r="D73" s="287">
        <v>2</v>
      </c>
      <c r="E73" s="287">
        <v>2</v>
      </c>
      <c r="F73" s="214" t="s">
        <v>7242</v>
      </c>
      <c r="G73" s="289">
        <v>100</v>
      </c>
      <c r="H73" s="289">
        <v>1</v>
      </c>
      <c r="I73" s="90"/>
      <c r="J73" s="90"/>
      <c r="K73" s="89"/>
      <c r="L73" s="15"/>
      <c r="M73" s="15"/>
      <c r="N73" s="230" t="s">
        <v>5599</v>
      </c>
      <c r="O73" s="189" t="s">
        <v>5646</v>
      </c>
      <c r="P73" s="214" t="s">
        <v>13068</v>
      </c>
      <c r="Q73" s="202"/>
      <c r="R73" s="202"/>
      <c r="S73" s="202"/>
    </row>
    <row r="74" spans="1:19" ht="22.5" customHeight="1">
      <c r="A74" s="166"/>
      <c r="B74" s="99" t="s">
        <v>103</v>
      </c>
      <c r="C74" s="256" t="s">
        <v>2343</v>
      </c>
      <c r="D74" s="287">
        <v>3</v>
      </c>
      <c r="E74" s="287">
        <v>3</v>
      </c>
      <c r="F74" s="214" t="s">
        <v>12487</v>
      </c>
      <c r="G74" s="287">
        <v>76</v>
      </c>
      <c r="H74" s="288">
        <v>1</v>
      </c>
      <c r="I74" s="94"/>
      <c r="J74" s="94"/>
      <c r="K74" s="94"/>
      <c r="L74" s="24"/>
      <c r="M74" s="24"/>
      <c r="N74" s="230" t="s">
        <v>5647</v>
      </c>
      <c r="O74" s="189" t="s">
        <v>5648</v>
      </c>
      <c r="P74" s="202"/>
      <c r="Q74" s="202"/>
      <c r="R74" s="202"/>
      <c r="S74" s="202"/>
    </row>
    <row r="75" spans="1:19" ht="22.5" customHeight="1">
      <c r="A75" s="166"/>
      <c r="B75" s="99" t="s">
        <v>103</v>
      </c>
      <c r="C75" s="256" t="s">
        <v>2344</v>
      </c>
      <c r="D75" s="287">
        <v>1</v>
      </c>
      <c r="E75" s="287">
        <v>1</v>
      </c>
      <c r="F75" s="214" t="s">
        <v>2345</v>
      </c>
      <c r="G75" s="287">
        <v>36</v>
      </c>
      <c r="H75" s="287">
        <v>1</v>
      </c>
      <c r="I75" s="94"/>
      <c r="J75" s="94"/>
      <c r="K75" s="94"/>
      <c r="L75" s="24"/>
      <c r="M75" s="24"/>
      <c r="N75" s="230" t="s">
        <v>5575</v>
      </c>
      <c r="O75" s="189" t="s">
        <v>5649</v>
      </c>
      <c r="P75" s="247" t="s">
        <v>6468</v>
      </c>
      <c r="Q75" s="202"/>
      <c r="R75" s="202"/>
      <c r="S75" s="202"/>
    </row>
    <row r="76" spans="1:19" ht="22.5" customHeight="1">
      <c r="A76" s="166"/>
      <c r="B76" s="99" t="s">
        <v>103</v>
      </c>
      <c r="C76" s="256" t="s">
        <v>2346</v>
      </c>
      <c r="D76" s="287">
        <v>2</v>
      </c>
      <c r="E76" s="287">
        <v>2</v>
      </c>
      <c r="F76" s="214" t="s">
        <v>2347</v>
      </c>
      <c r="G76" s="287">
        <v>30</v>
      </c>
      <c r="H76" s="288">
        <v>1</v>
      </c>
      <c r="I76" s="94"/>
      <c r="J76" s="94"/>
      <c r="K76" s="94"/>
      <c r="L76" s="24"/>
      <c r="M76" s="24"/>
      <c r="N76" s="230" t="s">
        <v>5650</v>
      </c>
      <c r="O76" s="189" t="s">
        <v>5580</v>
      </c>
      <c r="P76" s="247" t="s">
        <v>6467</v>
      </c>
      <c r="Q76" s="202"/>
      <c r="R76" s="202"/>
      <c r="S76" s="202"/>
    </row>
    <row r="77" spans="1:19" ht="22.5" customHeight="1">
      <c r="A77" s="166"/>
      <c r="B77" s="99" t="s">
        <v>103</v>
      </c>
      <c r="C77" s="256" t="s">
        <v>2348</v>
      </c>
      <c r="D77" s="287">
        <v>2</v>
      </c>
      <c r="E77" s="287">
        <v>2</v>
      </c>
      <c r="F77" s="214" t="s">
        <v>2349</v>
      </c>
      <c r="G77" s="287">
        <v>26</v>
      </c>
      <c r="H77" s="287">
        <v>2</v>
      </c>
      <c r="I77" s="94"/>
      <c r="J77" s="94"/>
      <c r="K77" s="94"/>
      <c r="L77" s="24"/>
      <c r="M77" s="24"/>
      <c r="N77" s="230" t="s">
        <v>2350</v>
      </c>
      <c r="O77" s="189" t="s">
        <v>5651</v>
      </c>
      <c r="P77" s="247" t="s">
        <v>6465</v>
      </c>
      <c r="Q77" s="202"/>
      <c r="R77" s="202"/>
      <c r="S77" s="202"/>
    </row>
    <row r="78" spans="1:19" ht="22.5" customHeight="1">
      <c r="A78" s="166"/>
      <c r="B78" s="99" t="s">
        <v>103</v>
      </c>
      <c r="C78" s="256" t="s">
        <v>6524</v>
      </c>
      <c r="D78" s="287">
        <v>1</v>
      </c>
      <c r="E78" s="287">
        <v>1</v>
      </c>
      <c r="F78" s="214" t="s">
        <v>2351</v>
      </c>
      <c r="G78" s="287">
        <v>25</v>
      </c>
      <c r="H78" s="288">
        <v>1</v>
      </c>
      <c r="I78" s="94"/>
      <c r="J78" s="94"/>
      <c r="K78" s="94"/>
      <c r="L78" s="24"/>
      <c r="M78" s="24"/>
      <c r="N78" s="230" t="s">
        <v>5575</v>
      </c>
      <c r="O78" s="189" t="s">
        <v>5652</v>
      </c>
      <c r="P78" s="247" t="s">
        <v>6468</v>
      </c>
      <c r="Q78" s="202"/>
      <c r="R78" s="202"/>
      <c r="S78" s="202"/>
    </row>
    <row r="79" spans="1:19" ht="22.5" customHeight="1">
      <c r="A79" s="166"/>
      <c r="B79" s="99" t="s">
        <v>103</v>
      </c>
      <c r="C79" s="107" t="s">
        <v>6525</v>
      </c>
      <c r="D79" s="99">
        <v>1</v>
      </c>
      <c r="E79" s="99">
        <v>1</v>
      </c>
      <c r="F79" s="214" t="s">
        <v>2352</v>
      </c>
      <c r="G79" s="99">
        <v>11</v>
      </c>
      <c r="H79" s="99">
        <v>1</v>
      </c>
      <c r="I79" s="24"/>
      <c r="J79" s="24"/>
      <c r="K79" s="24"/>
      <c r="L79" s="24"/>
      <c r="M79" s="24"/>
      <c r="N79" s="230" t="s">
        <v>5623</v>
      </c>
      <c r="O79" s="189" t="s">
        <v>5653</v>
      </c>
      <c r="P79" s="247" t="s">
        <v>6483</v>
      </c>
      <c r="Q79" s="202"/>
      <c r="R79" s="202"/>
      <c r="S79" s="202"/>
    </row>
    <row r="80" spans="1:19" s="5" customFormat="1" ht="22.5" customHeight="1">
      <c r="A80" s="166" t="s">
        <v>145</v>
      </c>
      <c r="B80" s="166"/>
      <c r="C80" s="183">
        <f>SUBTOTAL(103,大型生物[大型生物])</f>
        <v>78</v>
      </c>
      <c r="D80" s="166"/>
      <c r="E80" s="166"/>
      <c r="F80" s="290"/>
      <c r="G80" s="166"/>
      <c r="H80" s="166"/>
      <c r="I80" s="72">
        <f>SUBTOTAL(103,大型生物[þ])</f>
        <v>0</v>
      </c>
      <c r="J80" s="72">
        <f>SUBTOTAL(103,大型生物[2])</f>
        <v>0</v>
      </c>
      <c r="K80" s="77">
        <f>SUBTOTAL(103,大型生物[3])</f>
        <v>0</v>
      </c>
      <c r="L80" s="72">
        <f>SUBTOTAL(103,大型生物[4])</f>
        <v>0</v>
      </c>
      <c r="M80" s="77">
        <f>SUBTOTAL(103,大型生物[5])</f>
        <v>0</v>
      </c>
      <c r="N80" s="230"/>
      <c r="O80" s="189"/>
      <c r="P80" s="170"/>
      <c r="Q80" s="170"/>
      <c r="R80" s="170"/>
      <c r="S80" s="166"/>
    </row>
    <row r="82" spans="3:6" ht="22.5" customHeight="1">
      <c r="C82" s="291"/>
      <c r="F82" s="212"/>
    </row>
  </sheetData>
  <sheetProtection insertColumns="0" insertRows="0" deleteColumns="0" deleteRows="0" sort="0" autoFilter="0"/>
  <protectedRanges>
    <protectedRange sqref="A1:S79" name="大型"/>
  </protectedRanges>
  <phoneticPr fontId="1" type="noConversion"/>
  <conditionalFormatting sqref="C2:C79">
    <cfRule type="expression" dxfId="559" priority="9">
      <formula>IF(COUNTIF($I2:$M2,"þ")&gt;=5,1,0)</formula>
    </cfRule>
  </conditionalFormatting>
  <conditionalFormatting sqref="F2:F79">
    <cfRule type="expression" dxfId="558" priority="1">
      <formula>IF(COUNTIF($I2:$M2,"þ")&gt;=5,1,0)</formula>
    </cfRule>
  </conditionalFormatting>
  <hyperlinks>
    <hyperlink ref="S22" r:id="rId1" xr:uid="{00000000-0004-0000-0D00-000000000000}"/>
    <hyperlink ref="S47" r:id="rId2" display="象系列4" xr:uid="{00000000-0004-0000-0D00-000001000000}"/>
    <hyperlink ref="S8" r:id="rId3" display="熊系列4" xr:uid="{00000000-0004-0000-0D00-000002000000}"/>
    <hyperlink ref="S9" r:id="rId4" display="白神系列6" xr:uid="{00000000-0004-0000-0D00-000003000000}"/>
    <hyperlink ref="S11" r:id="rId5" display="怪鳥系列7" xr:uid="{00000000-0004-0000-0D00-000004000000}"/>
    <hyperlink ref="S66" r:id="rId6" display="獵人系列1" xr:uid="{00000000-0004-0000-0D00-000005000000}"/>
    <hyperlink ref="S46" r:id="rId7" display="尖蹄系列4" xr:uid="{00000000-0004-0000-0D00-000006000000}"/>
    <hyperlink ref="S60" r:id="rId8" display="怪鳥系列2" xr:uid="{00000000-0004-0000-0D00-000007000000}"/>
    <hyperlink ref="S12" r:id="rId9" display="白神系列6" xr:uid="{00000000-0004-0000-0D00-000008000000}"/>
    <hyperlink ref="S63" r:id="rId10" display="尖蹄系列4" xr:uid="{00000000-0004-0000-0D00-000009000000}"/>
    <hyperlink ref="P32" r:id="rId11" location="加勒比‧中美" display="大銀板魚(釣魚2)" xr:uid="{00000000-0004-0000-0D00-00003F000000}"/>
    <hyperlink ref="Q32" r:id="rId12" location="加勒比‧中美" xr:uid="{00000000-0004-0000-0D00-000040000000}"/>
    <hyperlink ref="S61" r:id="rId13" xr:uid="{00000000-0004-0000-0D00-000074000000}"/>
    <hyperlink ref="P36" r:id="rId14" location="級別3" xr:uid="{E5FED950-2B16-44BC-8B29-45540F5B3A72}"/>
    <hyperlink ref="F6" r:id="rId15" display="http://wiki2.gamer.com.tw/wiki.php?n=7501%3A%E5%9B%A0%E9%B3%A5%E7%BE%BD%E6%AF%9B%E8%80%8C%E7%99%BC%E5%B1%95&amp;ss=7501" xr:uid="{C246B560-974F-43A0-A481-C59AEC119630}"/>
    <hyperlink ref="F7" r:id="rId16" display="http://wiki2.gamer.com.tw/wiki.php?n=7501%3A%E9%A3%9B%E9%BE%8D%E7%9A%84%E5%AD%90%E5%AD%AB&amp;ss=7501" xr:uid="{0711BED0-9ADB-4821-A403-2735690AD082}"/>
    <hyperlink ref="F8" r:id="rId17" display="http://wiki2.gamer.com.tw/wiki.php?n=7501%3A%E5%A4%A2%E6%83%B3%E4%B9%8B%E6%97%85%E7%9B%B8%E7%95%B6%E9%81%99%E9%81%A0&amp;ss=7501" xr:uid="{2095EB09-C622-4E25-A349-93E8945FA1CC}"/>
    <hyperlink ref="F9" r:id="rId18" display="http://wiki2.gamer.com.tw/wiki.php?n=7501%3A%E7%99%BD%E7%A5%9E%E7%9A%84%E4%BD%BF%E8%80%85&amp;ss=7501" xr:uid="{06C8595C-8A5D-401B-B799-9B94D27BED83}"/>
    <hyperlink ref="F10" r:id="rId19" display="http://wiki2.gamer.com.tw/wiki.php?n=7501%3A%E4%BA%9E%E9%A6%AC%E9%81%9C%E7%9A%84%E5%A4%A7%E8%9B%87&amp;ss=7501" xr:uid="{64CC23DB-8750-4A5C-A869-ECB22E998DEF}"/>
    <hyperlink ref="F11" r:id="rId20" display="http://wiki2.gamer.com.tw/wiki.php?n=7501%3A%E6%80%AA%E9%B3%A5&amp;ss=7501" xr:uid="{A4C309D2-EC2A-474C-B155-0CBDD7B459E9}"/>
    <hyperlink ref="F12" r:id="rId21" display="http://wiki2.gamer.com.tw/wiki.php?n=7501%3A%E4%B8%80%E6%93%8A%EF%BC%81&amp;ss=7501" xr:uid="{92871E0A-FAF2-419F-9117-FA94EA048708}"/>
    <hyperlink ref="F13" r:id="rId22" display="http://wiki2.gamer.com.tw/wiki.php?n=7501%3A%E5%8D%B0%E5%BA%A6%E7%9A%84%E5%A4%A7%E8%9B%87&amp;ss=7501" xr:uid="{E9B4733C-038B-4401-A199-A0D5E30CECB2}"/>
    <hyperlink ref="F16" r:id="rId23" display="http://wiki2.gamer.com.tw/wiki.php?n=7501%3A%E7%99%BE%E7%8D%B8%E4%B9%8B%E7%8E%8B&amp;ss=7501" xr:uid="{C4885ED5-D900-488D-B3C4-B908F6EEB9D4}"/>
    <hyperlink ref="F17" r:id="rId24" display="鹿牛馬和驢" xr:uid="{55D5A296-8762-4850-88ED-8F00E5A29134}"/>
    <hyperlink ref="F15" r:id="rId25" display="http://wiki2.gamer.com.tw/wiki.php?n=7501:%E5%AF%92%E5%86%B7%E5%9C%B0%E5%B8%B6%E7%9A%84%E8%80%81%E8%99%8E%E8%AA%BF%E6%9F%A5" xr:uid="{ECFA3B59-CBDC-4746-B952-18254857459F}"/>
    <hyperlink ref="F14" r:id="rId26" xr:uid="{BEAE25B7-10FF-45BF-B474-29168DF14753}"/>
    <hyperlink ref="Q28" r:id="rId27" location="級別1" xr:uid="{00000000-0004-0000-0D00-000038000000}"/>
    <hyperlink ref="F19" r:id="rId28" display="http://wiki2.gamer.com.tw/wiki.php?n=7501%3A%E5%B7%A8%E4%BA%BA%E7%9A%84%E6%89%8B%E6%8E%8C&amp;ss=7501" xr:uid="{0679F02D-D3A7-4652-855C-AD26A2B74D5E}"/>
    <hyperlink ref="F20" r:id="rId29" display="http://wiki2.gamer.com.tw/wiki.php?n=7501%3A%E5%92%8C%E5%B0%8F%E5%AD%A9%E4%B8%80%E8%88%AC%E9%AB%98%E7%9A%84%E5%B0%8F%E7%86%8A&amp;ss=7501" xr:uid="{785CB236-F31C-4700-88C9-E487C3AFC8DB}"/>
    <hyperlink ref="F22" r:id="rId30" display="http://wiki2.gamer.com.tw/wiki.php?n=7501%3A%E9%87%91%E8%89%B2%E7%9A%84%E6%8D%95%E9%A3%9F%E8%80%85&amp;ss=7501" xr:uid="{A8F77485-7992-4FBB-9540-005EB1B9DC06}"/>
    <hyperlink ref="F21" r:id="rId31" display="http://wiki2.gamer.com.tw/wiki.php?n=7501%3A%E6%A3%B2%E6%81%AF%E6%96%BC%E8%81%96%E6%B2%B3%E8%80%85&amp;ss=7501" xr:uid="{1DDD6AA2-6A70-4C21-A2F2-7C9A021C973B}"/>
    <hyperlink ref="F24" r:id="rId32" display="http://wiki2.gamer.com.tw/wiki.php?n=7501%3A%E9%A3%9F%E8%9F%BB%E7%8D%B8%E7%9A%84%E9%A0%AD%E7%9B%AE&amp;ss=7501" xr:uid="{C38E13C9-3C1E-4BB5-A339-0AFEB785C4A3}"/>
    <hyperlink ref="F25" r:id="rId33" display="http://wiki2.gamer.com.tw/wiki.php?n=7501%3A%E9%9B%A3%E4%BB%A5%E7%BD%AE%E4%BF%A1%E7%9A%84%E9%80%9F%E5%BA%A6&amp;ss=7501" xr:uid="{9290D49A-AEF0-4A63-BEE2-6FFE456624BC}"/>
    <hyperlink ref="F30" r:id="rId34" display="http://wiki2.gamer.com.tw/wiki.php?n=7501%3A%E9%BB%91%E8%89%B2%E7%9A%84%E7%8C%9B%E7%8D%B8&amp;ss=7501" xr:uid="{7EC6EE64-C38B-419A-8012-8F7281773349}"/>
    <hyperlink ref="F23" r:id="rId35" xr:uid="{832F640B-0DC9-4B97-9042-9F3143F37191}"/>
    <hyperlink ref="F29" r:id="rId36" display="http://wiki2.gamer.com.tw/wiki.php?n=7501:%E5%86%B0%E5%A4%A9%E9%9B%AA%E5%9C%B0%E7%9A%84%E7%86%8A" xr:uid="{7FFEDE49-C8E3-4AF1-B093-258443B3B35F}"/>
    <hyperlink ref="F26" r:id="rId37" display="http://wiki2.gamer.com.tw/wiki.php?n=7501:%E5%9C%A8%E8%8D%89%E5%8E%9F%E5%9C%B0%E5%B8%B6%E7%94%9F%E6%B4%BB" xr:uid="{4D2F49DD-DD6B-43BC-B414-9F1588C7F794}"/>
    <hyperlink ref="F28" r:id="rId38" display="http://wiki2.gamer.com.tw/wiki.php?n=7501:%E6%9C%89%E8%91%97%E9%9B%99%E5%B3%B0%E7%9A%84%E9%A7%B1%E9%A7%9D" xr:uid="{C35CF26C-EF9A-4DF3-B9F6-64F8776286B3}"/>
    <hyperlink ref="F27" r:id="rId39" display="http://wiki2.gamer.com.tw/wiki.php?n=7501:%E6%A5%B5%E5%8C%97%E4%B9%8B%E5%9C%B0%E7%9A%84%E7%89%9B" xr:uid="{2B1CB611-3E84-4B00-BE12-C28F8AC0DA89}"/>
    <hyperlink ref="F34" r:id="rId40" display="http://wiki2.gamer.com.tw/wiki.php?n=7501%3A%E6%A3%B2%E6%81%AF%E5%9C%A8%E6%A3%AE%E6%9E%97%E7%9A%84%E9%BE%8D&amp;ss=7501" xr:uid="{D0B3130F-A0B8-4D29-99B5-03B943C070A5}"/>
    <hyperlink ref="F33" r:id="rId41" display="http://wiki2.gamer.com.tw/wiki.php?n=7501%3A%E6%A3%B2%E6%81%AF%E6%96%BC%E6%9D%B1%E5%8D%97%E5%A4%A7%E9%99%B8%E7%9A%84%E9%B1%B7%E9%AD%9A&amp;ss=7501" xr:uid="{FD2531B2-F95A-4DC1-A24A-0AB1E7DFDB03}"/>
    <hyperlink ref="F32" r:id="rId42" display="http://wiki2.gamer.com.tw/wiki.php?n=7501%3A%E4%BA%9E%E9%A6%AC%E9%81%9C%E6%B2%B3%E4%B8%AD%E7%9A%84%E7%94%9F%E7%89%A9&amp;ss=7501" xr:uid="{42656E5C-6938-47C4-8795-61D8C28FDC91}"/>
    <hyperlink ref="P6" r:id="rId43" xr:uid="{BDFA5D5A-9631-4340-B135-9DFE577EABA7}"/>
    <hyperlink ref="Q6" r:id="rId44" xr:uid="{6D107DC7-5BC8-4951-A2AD-FF635AF93C38}"/>
    <hyperlink ref="P7" r:id="rId45" display="http://wiki2.gamer.com.tw/wiki.php?n=7501%3A%E6%96%B0%E5%A4%A7%E9%99%B8%E7%9A%84%E9%A3%9B%E9%BE%8D&amp;ss=7501" xr:uid="{0F1B0D82-74D9-45AB-9C43-15092B621E08}"/>
    <hyperlink ref="Q7" r:id="rId46" display="http://wiki2.gamer.com.tw/wiki.php?n=7501%3A%E5%8D%B0%E5%BA%A6%E7%9A%84%E5%A4%A7%E8%9B%87&amp;ss=7501" xr:uid="{2A4CBC22-68FC-4F25-98A6-EBA0ACF89A2D}"/>
    <hyperlink ref="P8" r:id="rId47" xr:uid="{CE73570C-DABD-4C6F-9B30-CA6D1E5BAEE8}"/>
    <hyperlink ref="P9" r:id="rId48" display="http://wiki2.gamer.com.tw/wiki.php?n=7501%3A%E4%B8%80%E6%93%8A%EF%BC%81&amp;ss=7501" xr:uid="{9716A2C3-3B13-4370-B6DA-2081BD460684}"/>
    <hyperlink ref="Q9" r:id="rId49" display="http://wiki2.gamer.com.tw/wiki.php?n=7501%3A%E6%9C%89%E5%AE%B3%E7%9A%84%E7%8C%9B%E7%8D%B8&amp;ss=7501" xr:uid="{D5D02E3A-DCBE-405C-904B-AAE5218C1826}"/>
    <hyperlink ref="P10" r:id="rId50" display="http://wiki2.gamer.com.tw/wiki.php?n=7501%3A%E7%BA%8F%E8%91%97%E4%B8%8D%E6%94%BE&amp;ss=7501" xr:uid="{0622FCD0-821F-4FBC-A71C-59888BBA924E}"/>
    <hyperlink ref="Q10" r:id="rId51" display="http://wiki2.gamer.com.tw/wiki.php?n=7501%3A%E4%BA%9E%E9%A6%AC%E9%81%9C%E6%B2%B3%E4%B8%AD%E7%9A%84%E7%94%9F%E7%89%A9&amp;ss=7501" xr:uid="{5563033A-0C3A-41ED-94CB-5A026AE2F823}"/>
    <hyperlink ref="P11" r:id="rId52" display="http://wiki2.gamer.com.tw/wiki.php?n=7501%3A%E5%A6%82%E9%A6%AC%E8%88%AC%E7%9A%84%E9%B3%A5&amp;ss=7501" xr:uid="{35BE4110-9A72-404F-97A1-7ED1E1EA8EE2}"/>
    <hyperlink ref="Q11" r:id="rId53" display="http://wiki2.gamer.com.tw/wiki.php?n=7501%3A%E6%A3%AE%E6%9E%97%E7%9A%84%E5%90%88%E5%94%B1%E5%9C%98&amp;ss=7501" xr:uid="{3AAFCD4F-2768-408A-8BFA-5A845FD63AEA}"/>
    <hyperlink ref="P17" r:id="rId54" display="http://wiki2.gamer.com.tw/wiki.php?n=7501%3A%E5%83%85%E6%9C%89%E4%B8%80%E5%8D%8A%E7%82%BA%E6%96%91%E9%A6%AC&amp;ss=7501" xr:uid="{04494599-3C79-4BF9-9B24-7C0E80860C3F}"/>
    <hyperlink ref="P15" r:id="rId55" display="http://wiki2.gamer.com.tw/wiki.php?n=7501:%E6%9C%89%E5%AE%B3%E7%9A%84%E7%8C%9B%E7%8D%B8" xr:uid="{D67AE5A4-FEF6-4106-A3B9-A0ED5424ACFA}"/>
    <hyperlink ref="P14" r:id="rId56" display="http://wiki2.gamer.com.tw/wiki.php?n=7501:%E7%B5%A6%E4%BA%88%E7%B4%84%E5%AE%9A%E7%9A%84%E6%9C%AA%E4%BE%86" xr:uid="{A27A887D-FB0B-412B-BDAE-3E882006F3F6}"/>
    <hyperlink ref="Q14" r:id="rId57" display="http://wiki2.gamer.com.tw/wiki.php?n=7501:%E5%8C%97%E7%BE%8E%E7%9A%84%E9%B6%B4%E7%9A%84%E7%94%9F%E6%85%8B%E8%AA%BF%E6%9F%A5" xr:uid="{7E84CB0D-6A01-4C90-A167-5FC56904BCC9}"/>
    <hyperlink ref="P19" r:id="rId58" location="級別1" display="http://wiki2.gamer.com.tw/wiki.php?n=7501%3A%E7%94%9F%E7%89%A9%E5%AD%B8%E5%9C%B0%E5%9C%96 - 級別1" xr:uid="{1E64C5BD-CB56-46D2-80E6-D255F46367E6}"/>
    <hyperlink ref="P24" r:id="rId59" display="http://wiki2.gamer.com.tw/wiki.php?n=7501%3A%E5%81%8F%E9%A3%9F&amp;ss=7501" xr:uid="{0321A27C-B863-4B14-9CF9-A0A0F7409597}"/>
    <hyperlink ref="P23" r:id="rId60" display="http://wiki2.gamer.com.tw/wiki.php?n=7501%3A%E5%92%8C%E5%B0%8F%E5%AD%A9%E4%B8%80%E8%88%AC%E9%AB%98%E7%9A%84%E5%B0%8F%E7%86%8A&amp;ss=7501" xr:uid="{D19E2444-4D13-4E0D-B884-5EE37289D482}"/>
    <hyperlink ref="P30" r:id="rId61" display="http://wiki2.gamer.com.tw/wiki.php?n=7501%3A%E6%A8%B9%E4%B8%8A%E7%9A%84%E7%8D%B5%E4%BA%BA&amp;ss=7501" xr:uid="{2237C40C-252C-4296-8F32-51D7867715F0}"/>
    <hyperlink ref="P29" r:id="rId62" display="http://wiki2.gamer.com.tw/wiki.php?n=7501%3A%E8%AA%BF%E6%9F%A5%E6%A3%95%E7%86%8A%E7%9A%84%E6%A3%B2%E6%81%AF%E5%9C%B0&amp;ss=7501" xr:uid="{B06C3AA1-F3CA-4C8A-B042-20AB40A1DD48}"/>
    <hyperlink ref="P26" r:id="rId63" display="http://wiki2.gamer.com.tw/wiki.php?n=7501:%E7%B5%A6%E4%BA%88%E7%B4%84%E5%AE%9A%E7%9A%84%E6%9C%AA%E4%BE%86" xr:uid="{879D7271-3B9A-47E0-A788-AC1D0ED1A7A8}"/>
    <hyperlink ref="P28" r:id="rId64" display="http://wiki2.gamer.com.tw/wiki.php?n=7501:%E7%B5%A6%E4%BA%88%E7%B4%84%E5%AE%9A%E7%9A%84%E6%9C%AA%E4%BE%86" xr:uid="{9B7EBD8E-AD94-45DD-A28B-B1A699970305}"/>
    <hyperlink ref="P27" r:id="rId65" display="http://wiki2.gamer.com.tw/wiki.php?n=7501:%E6%A5%B5%E5%AF%92%E4%B9%8B%E5%9C%B0%E7%B6%BB%E6%94%BE%E7%9A%84%E8%8A%B1%E6%9C%B5" xr:uid="{0D264BA0-9997-4918-9555-CAFDF1B96890}"/>
    <hyperlink ref="P34" r:id="rId66" display="http://wiki2.gamer.com.tw/wiki.php?n=7501%3A%E9%A3%9B%E9%BE%8D%E7%9A%84%E5%AD%90%E5%AD%AB&amp;ss=7501" xr:uid="{F84FF634-AA44-46C9-8ADE-E63343225608}"/>
    <hyperlink ref="P35" r:id="rId67" display="http://wiki2.gamer.com.tw/wiki.php?n=7501%3A%E6%B5%B7%E5%B3%BD%E5%8D%97%E9%82%8A%E7%9A%84%E5%B3%B6%E5%B6%BC&amp;ss=7501" xr:uid="{E9407FA5-3E74-4A02-8C0C-BD46579F4A78}"/>
    <hyperlink ref="F35" r:id="rId68" display="http://wiki2.gamer.com.tw/wiki.php?n=7501%3A%E9%87%8B%E8%BF%A6%E4%B9%98%E5%9D%90%E7%9A%84%E5%8B%95%E7%89%A9&amp;ss=7501" xr:uid="{6C6F6469-BF49-4CB9-ABD9-C0C5D80DC7CD}"/>
    <hyperlink ref="F57" r:id="rId69" location="級別9" display="http://wiki2.gamer.com.tw/wiki.php?n=7501%3A%E7%94%9F%E7%89%A9%E5%AD%B8%E5%9C%B0%E5%9C%96 - 級別9" xr:uid="{537416FC-D41B-42F9-AA08-C4E45CE46B86}"/>
    <hyperlink ref="F37" r:id="rId70" display="http://wiki2.gamer.com.tw/wiki.php?n=7501%3A%E6%A8%B9%E4%B8%8A%E7%9A%84%E7%8D%B5%E4%BA%BA&amp;ss=7501" xr:uid="{7B56E63E-15F2-4022-8AD1-9B7E9E42A559}"/>
    <hyperlink ref="F38" r:id="rId71" display="http://wiki2.gamer.com.tw/wiki.php?n=7501%3A%E5%83%85%E6%9C%89%E4%B8%80%E5%8D%8A%E7%82%BA%E6%96%91%E9%A6%AC&amp;ss=7501" xr:uid="{DC4EAAC4-E0AD-4256-AE67-09C13B91EBA1}"/>
    <hyperlink ref="F40" r:id="rId72" display="http://wiki2.gamer.com.tw/wiki.php?n=7501%3A%E6%88%B4%E7%9C%BC%E9%8F%A1%E7%9A%84%E7%86%8A&amp;ss=7501" xr:uid="{D8DF9954-E7C3-4B83-80DD-E8D0B01B399D}"/>
    <hyperlink ref="F43" r:id="rId73" display="http://wiki2.gamer.com.tw/wiki.php?n=7501%3A%E5%8D%B0%E5%BA%A6%E8%B1%A1&amp;ss=7501" xr:uid="{8B9CBC1D-9B9E-4CBA-9439-BEF9C1F24649}"/>
    <hyperlink ref="F45" r:id="rId74" display="http://wiki2.gamer.com.tw/wiki.php?n=7501%3A%E6%9C%89%E5%AE%B3%E7%9A%84%E7%8C%9B%E7%8D%B8&amp;ss=7501" xr:uid="{C5CAD79C-CD55-49C9-A27B-EADD3DD2A83B}"/>
    <hyperlink ref="F46" r:id="rId75" display="http://wiki2.gamer.com.tw/wiki.php?n=7501%3A%E5%A4%A7%E5%9C%B0%E7%9A%84%E8%BA%8D%E5%8B%95&amp;ss=7501" xr:uid="{9B0908A2-8CF2-4DF2-BB3C-D54CFB46A15A}"/>
    <hyperlink ref="F47" r:id="rId76" display="http://wiki2.gamer.com.tw/wiki.php?n=7501%3A%E6%90%9C%E7%B4%A2%E9%9D%9E%E6%B4%B2%E8%B1%A1&amp;ss=7501" xr:uid="{8D5BB185-C48A-4655-B245-4795232A4526}"/>
    <hyperlink ref="F49" r:id="rId77" display="http://wiki2.gamer.com.tw/wiki.php?n=7501%3A%E8%99%95%E7%90%86%E5%8D%B1%E6%A9%9F&amp;ss=7501" xr:uid="{F6A3CC26-9C81-4032-B27B-0F37711D63E6}"/>
    <hyperlink ref="F51" r:id="rId78" display="http://wiki2.gamer.com.tw/wiki.php?n=7501%3A%E4%BC%BC%E6%A0%97%E8%89%B2%E7%BE%8A%E9%A7%9D%E7%9A%84%E5%8B%95%E7%89%A9&amp;ss=7501" xr:uid="{140838B0-1446-41EB-A9FE-EF128705C17C}"/>
    <hyperlink ref="F52" r:id="rId79" display="http://wiki2.gamer.com.tw/wiki.php?n=7501%3A%E6%A3%AE%E6%9E%97%E4%B8%AD%E7%9A%84%E9%BB%91%E5%BD%B1&amp;ss=7501" xr:uid="{83B4D71F-70A3-4785-A7CF-59E8E47FF036}"/>
    <hyperlink ref="F54" r:id="rId80" display="http://wiki2.gamer.com.tw/wiki.php?n=7501%3A%E4%BC%BC%E9%A7%B1%E9%A7%9D%E7%9A%84%E5%8B%95%E7%89%A9&amp;ss=7501" xr:uid="{624D22C5-CADD-4266-87FC-D03ED42B84CF}"/>
    <hyperlink ref="F56" r:id="rId81" display="http://wiki2.gamer.com.tw/wiki.php?n=7501%3A%E5%8A%87%E6%AF%92&amp;ss=7501" xr:uid="{F4A7F2B7-B84E-4D77-9AAB-3D2B2D8C65A0}"/>
    <hyperlink ref="F61" r:id="rId82" display="http://wiki2.gamer.com.tw/wiki.php?n=7501%3A%E7%BA%8F%E8%91%97%E4%B8%8D%E6%94%BE&amp;ss=7501" xr:uid="{C4EACE9A-65FA-4C7D-AA76-F986D546DFE8}"/>
    <hyperlink ref="F58" r:id="rId83" xr:uid="{1CD29788-85BF-4D96-8840-6095EF957AFF}"/>
    <hyperlink ref="F55" r:id="rId84" location="%E7%94%9F%E7%89%A9%E5%AD%B8%E5%9C%B0%E5%9C%96" display="大型鹿的地圖" xr:uid="{BCE8ACD0-FCD1-424E-8927-963E42530733}"/>
    <hyperlink ref="F60" r:id="rId85" location="%E7%94%9F%E7%89%A9%E5%AD%B8%E6%9B%B8%E5%BA%AB" xr:uid="{9E808A2C-4188-44C2-8661-4DF96707C414}"/>
    <hyperlink ref="F48" r:id="rId86" xr:uid="{41CF6ED4-5C9D-4FE8-934B-A5D989DF9832}"/>
    <hyperlink ref="F41" r:id="rId87" location="%E7%94%9F%E7%89%A9%E5%AD%B8%E6%9B%B8%E5%BA%AB" display="圖：生活在孤島上馴鹿的地圖(生物9)" xr:uid="{B487F5C5-FB61-4AA9-BA9B-6FA366CCEE73}"/>
    <hyperlink ref="F50" r:id="rId88" location="%E7%94%9F%E7%89%A9%E5%AD%B8%E6%9B%B8%E5%BA%AB" xr:uid="{337AA3EF-306D-467C-9185-CE5C5370E6DB}"/>
    <hyperlink ref="F53" r:id="rId89" xr:uid="{B99CDBB1-B8A4-4616-8ED1-80B3D802D66F}"/>
    <hyperlink ref="F42" r:id="rId90" xr:uid="{C6A33232-5255-4C1D-9EBC-B90524D03FDD}"/>
    <hyperlink ref="F59" r:id="rId91" xr:uid="{73D97EF9-79F3-47D1-849F-93F70AD6D1D4}"/>
    <hyperlink ref="F44" r:id="rId92" xr:uid="{FDA76C37-1BA7-4B72-B412-011D8B4B57D6}"/>
    <hyperlink ref="F62" r:id="rId93" location="%E7%B4%9A%E5%88%A59" tooltip="クエスト検索:祭壇のレリーフの地図" xr:uid="{C5FFC304-8069-4FEB-AC89-4552AD1E5B83}"/>
    <hyperlink ref="F39" r:id="rId94" display="https://wiki2.gamer.com.tw/wiki.php?n=7501%3A%E8%9E%BA%E6%97%8B%E5%BD%A2%E8%A7%92%E7%9A%84%E5%8B%95%E7%89%A9&amp;ss=7501" xr:uid="{3800F2FB-FA1D-48F7-A55C-091D8FAB6755}"/>
    <hyperlink ref="P38" r:id="rId95" location="級別2" display="圖：擁有奇異花紋動物的地圖" xr:uid="{A49220D4-B33E-4336-9F07-346F08894A33}"/>
    <hyperlink ref="P40" r:id="rId96" display="http://wiki2.gamer.com.tw/wiki.php?n=7501%3A%E6%88%B4%E8%91%97%E7%9C%BC%E9%8F%A1%E7%9A%84%E7%94%9F%E7%89%A9&amp;ss=7501" xr:uid="{F17CD589-957A-4E37-84FB-0BBCAF73EC1A}"/>
    <hyperlink ref="P43" r:id="rId97" display="http://wiki2.gamer.com.tw/wiki.php?n=7501%3A%E6%90%9C%E7%B4%A2%E9%9D%9E%E6%B4%B2%E8%B1%A1&amp;ss=7501" xr:uid="{DDD1E974-E6FB-4157-A717-5A30CA865AEE}"/>
    <hyperlink ref="P46" r:id="rId98" display="http://wiki2.gamer.com.tw/wiki.php?n=7501%3A%E9%95%B7%E8%91%97%E8%A7%92%E5%92%8C%E9%AC%83%E6%AF%9B%E7%9A%84%E5%8B%95%E7%89%A9&amp;ss=7501" xr:uid="{AB425AC7-108F-41F6-8901-32BE75333733}"/>
    <hyperlink ref="Q46" r:id="rId99" display="http://wiki2.gamer.com.tw/wiki.php?n=7501%3A%E6%96%87%E5%AD%97%E6%89%80%E4%BB%A3%E8%A1%A8%E7%9A%84%E6%84%8F%E7%BE%A9&amp;ss=7501" xr:uid="{B228F9AE-256A-45BA-9C1F-0F5799C7B2C3}"/>
    <hyperlink ref="P47" r:id="rId100" xr:uid="{DC60724D-5F7C-43CF-A7E0-4BF7662C5CDE}"/>
    <hyperlink ref="P49" r:id="rId101" display="http://wiki2.gamer.com.tw/wiki.php?n=7501%3A%E9%87%91%E8%89%B2%E7%9A%84%E6%8D%95%E9%A3%9F%E8%80%85&amp;ss=7501" xr:uid="{A52F515D-5AAC-44F3-BAC1-88036FE7ACD3}"/>
    <hyperlink ref="P51" r:id="rId102" display="http://wiki2.gamer.com.tw/wiki.php?n=7501%3A%E4%BC%BC%E9%A7%B1%E9%A7%9D%E7%9A%84%E5%8B%95%E7%89%A9&amp;ss=7501" xr:uid="{38A9DA02-3411-467E-A46B-BF69AD43289D}"/>
    <hyperlink ref="P54" r:id="rId103" location="級別1" display="http://wiki2.gamer.com.tw/wiki.php?n=7501%3A%E7%94%9F%E7%89%A9%E5%AD%B8%E5%9C%B0%E5%9C%96 - 級別1" xr:uid="{09F0104B-B0C0-400E-A5EE-3FF0A61C62AE}"/>
    <hyperlink ref="P56" r:id="rId104" location="級別6" display="http://wiki2.gamer.com.tw/wiki.php?n=7501%3A%E7%94%9F%E7%89%A9%E5%AD%B8%E5%9C%B0%E5%9C%96 - 級別6" xr:uid="{CF80F056-9D19-4DF5-B0DC-10328F662AEB}"/>
    <hyperlink ref="P48" r:id="rId105" display="http://wiki2.gamer.com.tw/wiki.php?n=7501%3A%E8%AA%BF%E6%9F%A5%E6%A3%95%E7%86%8A%E7%9A%84%E6%A3%B2%E6%81%AF%E5%9C%B0&amp;ss=7501" xr:uid="{061A6B2B-DFCB-4955-BBF2-41B8398A6C7F}"/>
    <hyperlink ref="Q48" r:id="rId106" display="http://wiki2.gamer.com.tw/wiki.php?n=7501%3A%E6%88%B4%E7%9C%BC%E9%8F%A1%E7%9A%84%E7%86%8A&amp;ss=7501" xr:uid="{42AD5101-604B-48C0-BE60-9B5903312B3C}"/>
    <hyperlink ref="P50" r:id="rId107" display="http://wiki2.gamer.com.tw/wiki.php?n=7501:%E6%9D%B1%E5%8C%97%E8%88%AA%E8%B7%AF%E6%9D%B1%E7%AB%AF%E8%AA%BF%E6%9F%A5" xr:uid="{CE4DF683-DBC9-4678-B9CF-CEA9DEDBC060}"/>
    <hyperlink ref="P41" r:id="rId108" display="http://wiki2.gamer.com.tw/wiki.php?n=7501:%E6%A5%B5%E5%8C%97%E4%B9%8B%E5%9C%B0%E7%9A%84%E7%89%9B" xr:uid="{E35C9D99-E32D-4C61-A4C5-87BC650800C4}"/>
    <hyperlink ref="P53" r:id="rId109" location="級別1" display="http://wiki2.gamer.com.tw/wiki.php?n=7501%3A%E7%94%9F%E7%89%A9%E5%AD%B8%E5%9C%B0%E5%9C%96 - 級別1" xr:uid="{B9770231-0B67-4B86-95C0-7EC27398CB89}"/>
    <hyperlink ref="Q44" r:id="rId110" xr:uid="{67B3D72B-4F3F-4216-9330-D684059A077B}"/>
    <hyperlink ref="P44" r:id="rId111" xr:uid="{91379DDE-C928-4D48-8B3D-75687F6B0A3C}"/>
    <hyperlink ref="P39" r:id="rId112" display="http://wiki2.gamer.com.tw/wiki.php?n=7501%3A%E5%A4%A7%E6%B2%99%E6%BC%A0&amp;ss=7501" xr:uid="{20B86D9E-12F9-4927-BE9D-124B06A44BD4}"/>
    <hyperlink ref="Q39" r:id="rId113" display="http://wiki2.gamer.com.tw/wiki.php?n=7501:%E8%97%8D%E8%89%B2%E9%87%8E%E7%8D%B8%E7%9A%84%E8%AA%BF%E6%9F%A5" xr:uid="{12AE5F38-F363-4A78-88CB-A98A73978008}"/>
    <hyperlink ref="P63" r:id="rId114" display="http://wiki2.gamer.com.tw/wiki.php?n=7501%3A%E9%80%83%E5%BE%97%E5%BE%88%E5%BF%AB%E7%9A%84%E5%85%94%E5%AD%90&amp;ss=7501" xr:uid="{1B9619ED-91E3-4554-893B-D757B58BE388}"/>
    <hyperlink ref="Q63" r:id="rId115" location="級別2" display="http://wiki2.gamer.com.tw/wiki.php?n=7501%3A%E7%94%9F%E7%89%A9%E5%AD%B8%E5%9C%B0%E5%9C%96 - 級別2" xr:uid="{6BE06E98-8E97-4E80-83F5-62FDED73C17B}"/>
    <hyperlink ref="P62" r:id="rId116" display="http://wiki2.gamer.com.tw/wiki.php?n=7501%3A%E5%A4%A7%E6%B2%99%E6%BC%A0&amp;ss=7501" xr:uid="{DCA838A4-9B57-4B61-9F5E-1DAB0384D416}"/>
    <hyperlink ref="F63" r:id="rId117" display="http://wiki2.gamer.com.tw/wiki.php?n=7501%3A%E9%95%B7%E8%91%97%E8%A7%92%E5%92%8C%E9%AC%83%E6%AF%9B%E7%9A%84%E5%8B%95%E7%89%A9&amp;ss=7501" xr:uid="{C5779CD4-5721-4123-AD86-99C98D25C61E}"/>
    <hyperlink ref="F64" r:id="rId118" display="http://wiki2.gamer.com.tw/wiki.php?n=7501%3A%E6%BD%9B%E4%BC%8F%E5%9C%A8%E5%A4%A7%E6%B2%B3%E4%B8%AD%E7%9A%84%E6%80%AA%E7%8D%B8&amp;ss=7501" xr:uid="{3E8614C2-E67B-4167-9CA8-580AAFAD7B25}"/>
    <hyperlink ref="F67" r:id="rId119" display="http://wiki2.gamer.com.tw/wiki.php?n=7501%3A%E4%BC%BC%E7%89%9B%E7%9A%84%E7%94%9F%E7%89%A9&amp;ss=7501" xr:uid="{69CEF9A6-8D00-41F3-B08E-F0D0E41348C3}"/>
    <hyperlink ref="F66" r:id="rId120" display="http://wiki2.gamer.com.tw/wiki.php?n=7501%3A%E6%BD%9B%E4%BC%8F%E5%9C%A8%E6%B2%B3%E4%B8%AD%E7%9A%84%E5%B7%A8%E5%A4%A7%E7%94%9F%E7%89%A9&amp;ss=7501" xr:uid="{886D2147-ED08-4A74-AA94-C4F68DAFCBB2}"/>
    <hyperlink ref="F68" r:id="rId121" display="http://wiki2.gamer.com.tw/wiki.php?n=7501%3A%E9%87%8E%E7%94%9F%E6%AD%90%E6%B4%B2%E7%89%9B%E7%9A%84%E8%AA%BF%E6%9F%A5&amp;ss=7501" xr:uid="{BC258320-31E9-4C35-8418-6DED3DE67512}"/>
    <hyperlink ref="F69" r:id="rId122" location="級別6" display="http://wiki2.gamer.com.tw/wiki.php?n=7501%3A%E7%94%9F%E7%89%A9%E5%AD%B8%E5%9C%B0%E5%9C%96 - 級別6" xr:uid="{F0E5A4D2-0441-411E-9C2F-D8B55BCFEFEA}"/>
    <hyperlink ref="F70" r:id="rId123" display="http://wiki2.gamer.com.tw/wiki.php?n=7501%3A%E8%AA%BF%E6%9F%A5%E6%A3%95%E7%86%8A%E7%9A%84%E6%A3%B2%E6%81%AF%E5%9C%B0&amp;ss=7501" xr:uid="{13FEAAA1-7131-4544-9DDE-279C9055885E}"/>
    <hyperlink ref="F71" r:id="rId124" location="級別4" display="http://wiki2.gamer.com.tw/wiki.php?n=7501%3A%E7%94%9F%E7%89%A9%E5%AD%B8%E5%9C%B0%E5%9C%96 - 級別4" xr:uid="{D9EA4BCB-1765-4B4C-8296-F8A911810F3E}"/>
    <hyperlink ref="F72" r:id="rId125" location="級別4" display="http://wiki2.gamer.com.tw/wiki.php?n=7501%3A%E7%94%9F%E7%89%A9%E5%AD%B8%E5%9C%B0%E5%9C%96 - 級別4" xr:uid="{C694AF7E-43CF-410F-996F-3D3117D98811}"/>
    <hyperlink ref="F74" r:id="rId126" location="級別3" display="http://wiki2.gamer.com.tw/wiki.php?n=7501%3A%E7%94%9F%E7%89%A9%E5%AD%B8%E5%9C%B0%E5%9C%96 - 級別3" xr:uid="{0A62603A-3D23-450A-8733-8AF39C3B1E24}"/>
    <hyperlink ref="F75" r:id="rId127" location="級別1" display="http://wiki2.gamer.com.tw/wiki.php?n=7501%3A%E7%94%9F%E7%89%A9%E5%AD%B8%E5%9C%B0%E5%9C%96 - 級別1" xr:uid="{909679BA-E85B-4667-8A36-969CF4A186E5}"/>
    <hyperlink ref="F76" r:id="rId128" location="級別2" display="http://wiki2.gamer.com.tw/wiki.php?n=7501%3A%E7%94%9F%E7%89%A9%E5%AD%B8%E5%9C%B0%E5%9C%96 - 級別2" xr:uid="{BDCCE59F-03BA-44CC-874C-43F4E9DC2651}"/>
    <hyperlink ref="F77" r:id="rId129" location="級別2" display="http://wiki2.gamer.com.tw/wiki.php?n=7501%3A%E7%94%9F%E7%89%A9%E5%AD%B8%E5%9C%B0%E5%9C%96 - 級別2" xr:uid="{909BD0A7-98A9-41B6-941A-DBA4354E439D}"/>
    <hyperlink ref="F78" r:id="rId130" location="級別1" display="http://wiki2.gamer.com.tw/wiki.php?n=7501%3A%E7%94%9F%E7%89%A9%E5%AD%B8%E5%9C%B0%E5%9C%96 - 級別1" xr:uid="{9CCAE7A2-FF20-40CF-BE45-F9EC3D5604DE}"/>
    <hyperlink ref="F79" r:id="rId131" location="級別1" display="http://wiki2.gamer.com.tw/wiki.php?n=7501%3A%E7%94%9F%E7%89%A9%E5%AD%B8%E5%9C%B0%E5%9C%96 - 級別1" xr:uid="{1A0E3A6B-CEAD-4595-AEA3-6519CA5345A3}"/>
    <hyperlink ref="F65" r:id="rId132" location="%E7%B4%9A%E5%88%A56" xr:uid="{ACC6B874-9441-44F4-BA7B-396CD232C5F5}"/>
    <hyperlink ref="F73" r:id="rId133" display="图：孔雀模样的鱼的地图(生物4)" xr:uid="{C92F4FDF-709B-4136-B497-8FDA9BD04158}"/>
    <hyperlink ref="P71" r:id="rId134" display="http://wiki2.gamer.com.tw/wiki.php?n=7501%3A%E8%98%87%E9%96%80%E9%81%94%E8%87%98%E6%9D%B1%E5%8D%97%E9%82%8A%E7%9A%84%E5%B3%B6%E5%B6%BC&amp;ss=7501" xr:uid="{C3A1BBA7-E5D0-41CA-B914-84CCAE42A19B}"/>
    <hyperlink ref="P73" r:id="rId135" display="野豬(圖：野生豬的地圖(生物1))" xr:uid="{562B4E89-F944-4657-9EE6-4072AA6DF6EB}"/>
    <hyperlink ref="P65" r:id="rId136" location="%E7%94%9F%E7%89%A9%E5%AD%B8%E6%9B%B8%E5%BA%AB" display="圖：極北的猛獸的地圖(生物6)" xr:uid="{900B981B-6AD4-4EA4-A547-355D6A80B8DA}"/>
    <hyperlink ref="R63" r:id="rId137" xr:uid="{DB1BA1D8-A650-49C9-B3EA-DEDA7378897D}"/>
    <hyperlink ref="P60" r:id="rId138" display="https://wiki2.gamer.com.tw/wiki.php?n=7501%3A%E8%8F%AF%E5%8D%97%E7%9A%84%E5%A4%A7%E4%BD%9B&amp;ss=7501" xr:uid="{98A3E34F-A944-46BB-8475-A55EB0B826D1}"/>
    <hyperlink ref="F2" r:id="rId139" display="https://wiki2.gamer.com.tw/wiki.php?n=7501%3A%E8%B3%A2%E8%80%85%E7%9A%84%E9%AC%8D%E9%AC%9A&amp;ss=7501" xr:uid="{BCE524FC-A299-44A9-8818-14BF25FA7BBF}"/>
    <hyperlink ref="F3" r:id="rId140" display="https://wiki2.gamer.com.tw/wiki.php?n=7501%3A%E9%A6%AC%E7%99%A1&amp;ss=7501" xr:uid="{2323FB8D-58E5-4CE5-935D-EBFD40F242EF}"/>
    <hyperlink ref="P3" r:id="rId141" display="https://wiki2.gamer.com.tw/wiki.php?n=7501:%E5%B0%8B%E6%89%BE%E6%AC%A0%E7%BC%BA%E7%9A%84%E9%BB%91%E8%89%B2" xr:uid="{4F9D0BEE-2A11-4A03-A694-42756B920F9B}"/>
    <hyperlink ref="F4" r:id="rId142" display="https://wiki2.gamer.com.tw/wiki.php?n=7501%3A%E7%8E%8B%E8%80%85%E4%B9%8B%E9%A2%A8&amp;ss=7501" xr:uid="{087BC56E-4655-43FF-805B-E191F6A6BFBF}"/>
    <hyperlink ref="Q4" r:id="rId143" display="https://wiki2.gamer.com.tw/wiki.php?n=7501:%E7%99%BE%E7%8D%B8%E4%B9%8B%E7%8E%8B" xr:uid="{F8CD256A-4E74-48E6-881F-ACFC333CE507}"/>
    <hyperlink ref="P4" r:id="rId144" display="https://wiki2.gamer.com.tw/wiki.php?n=7501:%E5%B7%A8%E7%A5%9E%E7%9A%84%E5%B1%B1%E8%84%88" xr:uid="{624C4685-C50D-470A-8476-EFCDCBFA468B}"/>
    <hyperlink ref="F5" r:id="rId145" display="https://wiki2.gamer.com.tw/wiki.php?n=7501:%E5%B0%8B%E6%89%BE%E6%AC%A0%E7%BC%BA%E7%9A%84%E9%BB%91%E8%89%B2" xr:uid="{D2F41BD9-D300-4489-A648-358D9F40D075}"/>
    <hyperlink ref="F18" r:id="rId146" display="https://wiki2.gamer.com.tw/wiki.php?n=7501%3A%E9%AA%A8%E9%AA%BC%E5%85%B7%E6%9C%89%E8%97%A5%E6%95%88%E7%9A%84%E8%80%81%E8%99%8E&amp;ss=7501" xr:uid="{6CC21A98-98D5-4382-8B63-7EFF3F0D20F6}"/>
    <hyperlink ref="P18" r:id="rId147" display="https://wiki2.gamer.com.tw/wiki.php?n=7501:%E6%9C%89%E5%AE%B3%E7%9A%84%E7%8C%9B%E7%8D%B8" xr:uid="{8D331E3D-F97A-44A7-9ACC-8FDA5237B9C3}"/>
    <hyperlink ref="Q18" r:id="rId148" display="https://wiki2.gamer.com.tw/wiki.php?n=7501:%E5%AF%92%E5%86%B7%E5%9C%B0%E5%B8%B6%E7%9A%84%E8%80%81%E8%99%8E%E8%AA%BF%E6%9F%A5" xr:uid="{AF091D11-46D7-44F5-B6B1-1024C86E29AE}"/>
    <hyperlink ref="F31" r:id="rId149" display="https://wiki2.gamer.com.tw/wiki.php?n=7501%3A%E9%AB%98%E5%B1%B1%E7%9A%84%E5%AE%B6%E7%95%9C&amp;ss=7501" xr:uid="{91AFDD47-DF95-4EC4-8B0D-08E77CDFCC95}"/>
    <hyperlink ref="F36" r:id="rId150" display="https://wiki2.gamer.com.tw/wiki.php?n=7501:%E7%A9%BF%E8%91%97%E9%8E%A7%E7%94%B2%E7%9A%84%E5%8B%95%E7%89%A9" xr:uid="{29377791-262E-4E8A-AFBB-A287F3899D56}"/>
  </hyperlinks>
  <pageMargins left="0.7" right="0.7" top="0.75" bottom="0.75" header="0.3" footer="0.3"/>
  <tableParts count="1">
    <tablePart r:id="rId15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15">
    <tabColor theme="3" tint="0.39997558519241921"/>
  </sheetPr>
  <dimension ref="A1:U191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70" bestFit="1" customWidth="1"/>
    <col min="2" max="2" width="4" style="107" customWidth="1"/>
    <col min="3" max="3" width="15" style="107" bestFit="1" customWidth="1"/>
    <col min="4" max="6" width="4.625" style="107" customWidth="1"/>
    <col min="7" max="7" width="33.125" style="262" customWidth="1"/>
    <col min="8" max="8" width="6.625" style="107" customWidth="1"/>
    <col min="9" max="9" width="4.625" style="107" customWidth="1"/>
    <col min="10" max="14" width="4.625" style="17" customWidth="1"/>
    <col min="15" max="15" width="27.625" style="38" customWidth="1"/>
    <col min="16" max="16" width="23.25" style="10" bestFit="1" customWidth="1"/>
    <col min="17" max="20" width="16.625" style="66" customWidth="1"/>
    <col min="21" max="21" width="27.625" style="66" customWidth="1"/>
    <col min="22" max="16384" width="9" style="17"/>
  </cols>
  <sheetData>
    <row r="1" spans="1:21" s="35" customFormat="1" ht="22.5" customHeight="1">
      <c r="A1" s="172" t="s">
        <v>0</v>
      </c>
      <c r="B1" s="173" t="s">
        <v>1</v>
      </c>
      <c r="C1" s="172" t="s">
        <v>2353</v>
      </c>
      <c r="D1" s="173" t="s">
        <v>1604</v>
      </c>
      <c r="E1" s="173" t="s">
        <v>1601</v>
      </c>
      <c r="F1" s="173" t="s">
        <v>2354</v>
      </c>
      <c r="G1" s="250" t="s">
        <v>6</v>
      </c>
      <c r="H1" s="173" t="s">
        <v>7</v>
      </c>
      <c r="I1" s="174" t="s">
        <v>192</v>
      </c>
      <c r="J1" s="9" t="s">
        <v>193</v>
      </c>
      <c r="K1" s="33" t="s">
        <v>9</v>
      </c>
      <c r="L1" s="33" t="s">
        <v>10</v>
      </c>
      <c r="M1" s="33" t="s">
        <v>11</v>
      </c>
      <c r="N1" s="33" t="s">
        <v>12</v>
      </c>
      <c r="O1" s="80" t="s">
        <v>5781</v>
      </c>
      <c r="P1" s="80" t="s">
        <v>5233</v>
      </c>
      <c r="Q1" s="80" t="s">
        <v>6464</v>
      </c>
      <c r="R1" s="80" t="s">
        <v>16</v>
      </c>
      <c r="S1" s="80" t="s">
        <v>17</v>
      </c>
      <c r="T1" s="80" t="s">
        <v>11114</v>
      </c>
      <c r="U1" s="34" t="s">
        <v>5195</v>
      </c>
    </row>
    <row r="2" spans="1:21" ht="22.5" customHeight="1">
      <c r="A2" s="166" t="s">
        <v>6862</v>
      </c>
      <c r="B2" s="99" t="s">
        <v>693</v>
      </c>
      <c r="C2" s="107" t="s">
        <v>7426</v>
      </c>
      <c r="D2" s="99">
        <v>15</v>
      </c>
      <c r="E2" s="99">
        <v>17</v>
      </c>
      <c r="F2" s="99"/>
      <c r="G2" s="212" t="s">
        <v>7430</v>
      </c>
      <c r="H2" s="99">
        <v>1360</v>
      </c>
      <c r="I2" s="175">
        <v>9</v>
      </c>
      <c r="J2" s="9"/>
      <c r="K2" s="9"/>
      <c r="L2" s="9"/>
      <c r="M2" s="9"/>
      <c r="N2" s="9"/>
      <c r="O2" s="230" t="s">
        <v>7427</v>
      </c>
      <c r="P2" s="189" t="s">
        <v>7428</v>
      </c>
      <c r="Q2" s="247"/>
      <c r="R2" s="202"/>
      <c r="S2" s="202"/>
      <c r="T2" s="247"/>
      <c r="U2" s="257" t="s">
        <v>7429</v>
      </c>
    </row>
    <row r="3" spans="1:21" ht="22.5" customHeight="1">
      <c r="A3" s="166" t="s">
        <v>218</v>
      </c>
      <c r="B3" s="99" t="s">
        <v>143</v>
      </c>
      <c r="C3" s="216" t="s">
        <v>2355</v>
      </c>
      <c r="D3" s="215">
        <v>11</v>
      </c>
      <c r="E3" s="215">
        <v>13</v>
      </c>
      <c r="F3" s="215"/>
      <c r="G3" s="251" t="s">
        <v>2356</v>
      </c>
      <c r="H3" s="215">
        <v>1350</v>
      </c>
      <c r="I3" s="277">
        <v>10</v>
      </c>
      <c r="J3" s="9"/>
      <c r="K3" s="9"/>
      <c r="L3" s="9"/>
      <c r="M3" s="9"/>
      <c r="N3" s="9"/>
      <c r="O3" s="230" t="s">
        <v>121</v>
      </c>
      <c r="P3" s="189" t="s">
        <v>5782</v>
      </c>
      <c r="Q3" s="212" t="s">
        <v>2357</v>
      </c>
      <c r="R3" s="281"/>
      <c r="S3" s="281"/>
      <c r="T3" s="281"/>
      <c r="U3" s="259" t="s">
        <v>5783</v>
      </c>
    </row>
    <row r="4" spans="1:21" ht="22.5" customHeight="1">
      <c r="A4" s="166" t="s">
        <v>6862</v>
      </c>
      <c r="B4" s="99" t="s">
        <v>7443</v>
      </c>
      <c r="C4" s="107" t="s">
        <v>7432</v>
      </c>
      <c r="D4" s="99">
        <v>15</v>
      </c>
      <c r="E4" s="99">
        <v>17</v>
      </c>
      <c r="F4" s="99"/>
      <c r="G4" s="212" t="s">
        <v>7431</v>
      </c>
      <c r="H4" s="99">
        <v>1340</v>
      </c>
      <c r="I4" s="175">
        <v>9</v>
      </c>
      <c r="J4" s="9"/>
      <c r="K4" s="9"/>
      <c r="L4" s="9"/>
      <c r="M4" s="9"/>
      <c r="N4" s="9"/>
      <c r="O4" s="230" t="s">
        <v>7433</v>
      </c>
      <c r="P4" s="189" t="s">
        <v>7434</v>
      </c>
      <c r="Q4" s="247"/>
      <c r="R4" s="202"/>
      <c r="S4" s="202"/>
      <c r="T4" s="247"/>
      <c r="U4" s="257" t="s">
        <v>7435</v>
      </c>
    </row>
    <row r="5" spans="1:21" ht="22.5" customHeight="1">
      <c r="A5" s="177" t="s">
        <v>11417</v>
      </c>
      <c r="B5" s="99" t="s">
        <v>11459</v>
      </c>
      <c r="C5" s="107" t="s">
        <v>11469</v>
      </c>
      <c r="D5" s="99">
        <v>13</v>
      </c>
      <c r="E5" s="99">
        <v>15</v>
      </c>
      <c r="F5" s="99"/>
      <c r="G5" s="212" t="s">
        <v>11468</v>
      </c>
      <c r="H5" s="196">
        <v>1240</v>
      </c>
      <c r="I5" s="99">
        <v>7</v>
      </c>
      <c r="J5" s="13"/>
      <c r="K5" s="13"/>
      <c r="L5" s="13"/>
      <c r="M5" s="13"/>
      <c r="N5" s="13"/>
      <c r="O5" s="230" t="s">
        <v>11470</v>
      </c>
      <c r="P5" s="189" t="s">
        <v>11471</v>
      </c>
      <c r="Q5" s="247"/>
      <c r="R5" s="202"/>
      <c r="S5" s="202"/>
      <c r="T5" s="202"/>
      <c r="U5" s="257" t="s">
        <v>11472</v>
      </c>
    </row>
    <row r="6" spans="1:21" ht="22.5" customHeight="1">
      <c r="A6" s="166" t="s">
        <v>12043</v>
      </c>
      <c r="B6" s="99" t="s">
        <v>12066</v>
      </c>
      <c r="C6" s="107" t="s">
        <v>12067</v>
      </c>
      <c r="D6" s="99">
        <v>12</v>
      </c>
      <c r="E6" s="99">
        <v>14</v>
      </c>
      <c r="F6" s="99"/>
      <c r="G6" s="222" t="s">
        <v>12063</v>
      </c>
      <c r="H6" s="99">
        <v>1230</v>
      </c>
      <c r="I6" s="99">
        <v>10</v>
      </c>
      <c r="J6" s="13"/>
      <c r="K6" s="13"/>
      <c r="L6" s="13"/>
      <c r="M6" s="13"/>
      <c r="N6" s="13"/>
      <c r="O6" s="230" t="s">
        <v>3977</v>
      </c>
      <c r="P6" s="189" t="s">
        <v>12064</v>
      </c>
      <c r="Q6" s="247"/>
      <c r="R6" s="202"/>
      <c r="S6" s="202"/>
      <c r="T6" s="202"/>
      <c r="U6" s="257" t="s">
        <v>12065</v>
      </c>
    </row>
    <row r="7" spans="1:21" ht="22.5" customHeight="1">
      <c r="A7" s="166" t="s">
        <v>42</v>
      </c>
      <c r="B7" s="99" t="s">
        <v>5548</v>
      </c>
      <c r="C7" s="216" t="s">
        <v>2358</v>
      </c>
      <c r="D7" s="215">
        <v>9</v>
      </c>
      <c r="E7" s="215">
        <v>11</v>
      </c>
      <c r="F7" s="215"/>
      <c r="G7" s="251" t="s">
        <v>2359</v>
      </c>
      <c r="H7" s="215">
        <v>1200</v>
      </c>
      <c r="I7" s="277">
        <v>10</v>
      </c>
      <c r="J7" s="13"/>
      <c r="K7" s="13"/>
      <c r="L7" s="13"/>
      <c r="M7" s="13"/>
      <c r="N7" s="13"/>
      <c r="O7" s="230" t="s">
        <v>121</v>
      </c>
      <c r="P7" s="189" t="s">
        <v>5784</v>
      </c>
      <c r="Q7" s="212" t="s">
        <v>2360</v>
      </c>
      <c r="R7" s="212" t="s">
        <v>2357</v>
      </c>
      <c r="S7" s="212"/>
      <c r="T7" s="212"/>
      <c r="U7" s="259" t="s">
        <v>5785</v>
      </c>
    </row>
    <row r="8" spans="1:21" ht="22.5" customHeight="1">
      <c r="A8" s="172" t="s">
        <v>32</v>
      </c>
      <c r="B8" s="99" t="s">
        <v>19</v>
      </c>
      <c r="C8" s="216" t="s">
        <v>5957</v>
      </c>
      <c r="D8" s="215">
        <v>11</v>
      </c>
      <c r="E8" s="215">
        <v>13</v>
      </c>
      <c r="F8" s="215"/>
      <c r="G8" s="214" t="s">
        <v>5958</v>
      </c>
      <c r="H8" s="215">
        <v>1160</v>
      </c>
      <c r="I8" s="215">
        <v>10</v>
      </c>
      <c r="J8" s="13"/>
      <c r="K8" s="13"/>
      <c r="L8" s="13"/>
      <c r="M8" s="13"/>
      <c r="N8" s="13"/>
      <c r="O8" s="230" t="s">
        <v>5786</v>
      </c>
      <c r="P8" s="189" t="s">
        <v>5787</v>
      </c>
      <c r="Q8" s="214" t="s">
        <v>6534</v>
      </c>
      <c r="R8" s="212" t="s">
        <v>3393</v>
      </c>
      <c r="S8" s="212"/>
      <c r="T8" s="212"/>
      <c r="U8" s="259" t="s">
        <v>5788</v>
      </c>
    </row>
    <row r="9" spans="1:21" ht="22.5" customHeight="1">
      <c r="A9" s="172" t="s">
        <v>32</v>
      </c>
      <c r="B9" s="99" t="s">
        <v>19</v>
      </c>
      <c r="C9" s="216" t="s">
        <v>5959</v>
      </c>
      <c r="D9" s="215">
        <v>11</v>
      </c>
      <c r="E9" s="215">
        <v>13</v>
      </c>
      <c r="F9" s="215"/>
      <c r="G9" s="214" t="s">
        <v>5960</v>
      </c>
      <c r="H9" s="215">
        <v>1130</v>
      </c>
      <c r="I9" s="277">
        <v>9</v>
      </c>
      <c r="J9" s="13"/>
      <c r="K9" s="13"/>
      <c r="L9" s="13"/>
      <c r="M9" s="13"/>
      <c r="N9" s="13"/>
      <c r="O9" s="230" t="s">
        <v>1411</v>
      </c>
      <c r="P9" s="189" t="s">
        <v>5789</v>
      </c>
      <c r="Q9" s="214" t="s">
        <v>2361</v>
      </c>
      <c r="R9" s="212" t="s">
        <v>13052</v>
      </c>
      <c r="S9" s="212"/>
      <c r="T9" s="212"/>
      <c r="U9" s="259" t="s">
        <v>5655</v>
      </c>
    </row>
    <row r="10" spans="1:21" ht="22.5" customHeight="1">
      <c r="A10" s="166">
        <v>1</v>
      </c>
      <c r="B10" s="99" t="s">
        <v>19</v>
      </c>
      <c r="C10" s="107" t="s">
        <v>2362</v>
      </c>
      <c r="D10" s="99">
        <v>10</v>
      </c>
      <c r="E10" s="99">
        <v>12</v>
      </c>
      <c r="F10" s="99"/>
      <c r="G10" s="214" t="s">
        <v>5961</v>
      </c>
      <c r="H10" s="99">
        <v>1124</v>
      </c>
      <c r="I10" s="99">
        <v>7</v>
      </c>
      <c r="J10" s="13"/>
      <c r="K10" s="13"/>
      <c r="L10" s="13"/>
      <c r="M10" s="13"/>
      <c r="N10" s="13"/>
      <c r="O10" s="230" t="s">
        <v>5656</v>
      </c>
      <c r="P10" s="189" t="s">
        <v>5657</v>
      </c>
      <c r="Q10" s="214" t="s">
        <v>13053</v>
      </c>
      <c r="R10" s="202"/>
      <c r="S10" s="202"/>
      <c r="T10" s="202"/>
      <c r="U10" s="257" t="s">
        <v>5658</v>
      </c>
    </row>
    <row r="11" spans="1:21" ht="22.5" customHeight="1">
      <c r="A11" s="166">
        <v>1</v>
      </c>
      <c r="B11" s="99" t="s">
        <v>19</v>
      </c>
      <c r="C11" s="107" t="s">
        <v>2363</v>
      </c>
      <c r="D11" s="99">
        <v>10</v>
      </c>
      <c r="E11" s="99">
        <v>12</v>
      </c>
      <c r="F11" s="99">
        <v>12</v>
      </c>
      <c r="G11" s="214" t="s">
        <v>5962</v>
      </c>
      <c r="H11" s="99">
        <v>1118</v>
      </c>
      <c r="I11" s="175">
        <v>10</v>
      </c>
      <c r="J11" s="13"/>
      <c r="K11" s="13"/>
      <c r="L11" s="13"/>
      <c r="M11" s="13"/>
      <c r="N11" s="13"/>
      <c r="O11" s="230" t="s">
        <v>5659</v>
      </c>
      <c r="P11" s="189" t="s">
        <v>5660</v>
      </c>
      <c r="Q11" s="214" t="s">
        <v>2272</v>
      </c>
      <c r="R11" s="212" t="s">
        <v>13054</v>
      </c>
      <c r="S11" s="212"/>
      <c r="T11" s="212"/>
      <c r="U11" s="257" t="s">
        <v>5661</v>
      </c>
    </row>
    <row r="12" spans="1:21" ht="22.5" customHeight="1">
      <c r="A12" s="166" t="s">
        <v>5963</v>
      </c>
      <c r="B12" s="215" t="s">
        <v>5964</v>
      </c>
      <c r="C12" s="107" t="s">
        <v>5965</v>
      </c>
      <c r="D12" s="99">
        <v>8</v>
      </c>
      <c r="E12" s="99">
        <v>10</v>
      </c>
      <c r="F12" s="99"/>
      <c r="G12" s="251" t="s">
        <v>1219</v>
      </c>
      <c r="H12" s="99">
        <v>1100</v>
      </c>
      <c r="I12" s="175">
        <v>10</v>
      </c>
      <c r="J12" s="13"/>
      <c r="K12" s="13"/>
      <c r="L12" s="13"/>
      <c r="M12" s="13"/>
      <c r="N12" s="13"/>
      <c r="O12" s="230" t="s">
        <v>1411</v>
      </c>
      <c r="P12" s="189" t="s">
        <v>1997</v>
      </c>
      <c r="Q12" s="212" t="s">
        <v>2364</v>
      </c>
      <c r="R12" s="202"/>
      <c r="S12" s="202"/>
      <c r="T12" s="202"/>
      <c r="U12" s="257"/>
    </row>
    <row r="13" spans="1:21" ht="22.5" customHeight="1">
      <c r="A13" s="172" t="s">
        <v>32</v>
      </c>
      <c r="B13" s="99" t="s">
        <v>19</v>
      </c>
      <c r="C13" s="107" t="s">
        <v>5966</v>
      </c>
      <c r="D13" s="99">
        <v>9</v>
      </c>
      <c r="E13" s="99">
        <v>11</v>
      </c>
      <c r="F13" s="99"/>
      <c r="G13" s="214" t="s">
        <v>5967</v>
      </c>
      <c r="H13" s="99">
        <v>1030</v>
      </c>
      <c r="I13" s="99">
        <v>7</v>
      </c>
      <c r="J13" s="13"/>
      <c r="K13" s="13"/>
      <c r="L13" s="13"/>
      <c r="M13" s="13"/>
      <c r="N13" s="13"/>
      <c r="O13" s="230" t="s">
        <v>5662</v>
      </c>
      <c r="P13" s="189" t="s">
        <v>5663</v>
      </c>
      <c r="Q13" s="214" t="s">
        <v>2365</v>
      </c>
      <c r="R13" s="212" t="s">
        <v>13055</v>
      </c>
      <c r="S13" s="212"/>
      <c r="T13" s="212"/>
      <c r="U13" s="257" t="s">
        <v>5664</v>
      </c>
    </row>
    <row r="14" spans="1:21" ht="22.5" customHeight="1">
      <c r="A14" s="166" t="s">
        <v>37</v>
      </c>
      <c r="B14" s="99" t="s">
        <v>5526</v>
      </c>
      <c r="C14" s="107" t="s">
        <v>2366</v>
      </c>
      <c r="D14" s="99">
        <v>7</v>
      </c>
      <c r="E14" s="99">
        <v>9</v>
      </c>
      <c r="F14" s="99"/>
      <c r="G14" s="251" t="s">
        <v>2357</v>
      </c>
      <c r="H14" s="99">
        <v>1010</v>
      </c>
      <c r="I14" s="175">
        <v>7</v>
      </c>
      <c r="J14" s="13"/>
      <c r="K14" s="13"/>
      <c r="L14" s="13"/>
      <c r="M14" s="13"/>
      <c r="N14" s="13"/>
      <c r="O14" s="230" t="s">
        <v>121</v>
      </c>
      <c r="P14" s="189" t="s">
        <v>5665</v>
      </c>
      <c r="Q14" s="212" t="s">
        <v>3637</v>
      </c>
      <c r="R14" s="212" t="s">
        <v>2367</v>
      </c>
      <c r="S14" s="212"/>
      <c r="T14" s="212"/>
      <c r="U14" s="257" t="s">
        <v>5666</v>
      </c>
    </row>
    <row r="15" spans="1:21" ht="22.5" customHeight="1">
      <c r="A15" s="166" t="s">
        <v>12043</v>
      </c>
      <c r="B15" s="99" t="s">
        <v>12053</v>
      </c>
      <c r="C15" s="107" t="s">
        <v>12056</v>
      </c>
      <c r="D15" s="99">
        <v>10</v>
      </c>
      <c r="E15" s="99">
        <v>12</v>
      </c>
      <c r="F15" s="196"/>
      <c r="G15" s="222" t="s">
        <v>12052</v>
      </c>
      <c r="H15" s="196">
        <v>1010</v>
      </c>
      <c r="I15" s="196">
        <v>9</v>
      </c>
      <c r="J15" s="13"/>
      <c r="K15" s="13"/>
      <c r="L15" s="13"/>
      <c r="M15" s="13"/>
      <c r="N15" s="13"/>
      <c r="O15" s="282" t="s">
        <v>12049</v>
      </c>
      <c r="P15" s="283" t="s">
        <v>12054</v>
      </c>
      <c r="Q15" s="212" t="s">
        <v>12922</v>
      </c>
      <c r="R15" s="212" t="s">
        <v>2457</v>
      </c>
      <c r="S15" s="248"/>
      <c r="T15" s="248"/>
      <c r="U15" s="257" t="s">
        <v>12055</v>
      </c>
    </row>
    <row r="16" spans="1:21" ht="22.5" customHeight="1">
      <c r="A16" s="172" t="s">
        <v>25</v>
      </c>
      <c r="B16" s="99" t="s">
        <v>19</v>
      </c>
      <c r="C16" s="107" t="s">
        <v>5968</v>
      </c>
      <c r="D16" s="99">
        <v>9</v>
      </c>
      <c r="E16" s="99">
        <v>11</v>
      </c>
      <c r="F16" s="99"/>
      <c r="G16" s="214" t="s">
        <v>5969</v>
      </c>
      <c r="H16" s="99">
        <v>990</v>
      </c>
      <c r="I16" s="175">
        <v>8</v>
      </c>
      <c r="J16" s="13"/>
      <c r="K16" s="13"/>
      <c r="L16" s="13"/>
      <c r="M16" s="13"/>
      <c r="N16" s="13"/>
      <c r="O16" s="230" t="s">
        <v>5667</v>
      </c>
      <c r="P16" s="189" t="s">
        <v>5668</v>
      </c>
      <c r="Q16" s="214" t="s">
        <v>6529</v>
      </c>
      <c r="R16" s="214" t="s">
        <v>6530</v>
      </c>
      <c r="S16" s="212"/>
      <c r="T16" s="212"/>
      <c r="U16" s="257" t="s">
        <v>5790</v>
      </c>
    </row>
    <row r="17" spans="1:21" ht="22.5" customHeight="1">
      <c r="A17" s="166" t="s">
        <v>6134</v>
      </c>
      <c r="B17" s="99" t="s">
        <v>5964</v>
      </c>
      <c r="C17" s="107" t="s">
        <v>6135</v>
      </c>
      <c r="D17" s="99">
        <v>9</v>
      </c>
      <c r="E17" s="99">
        <v>11</v>
      </c>
      <c r="F17" s="99"/>
      <c r="G17" s="212" t="s">
        <v>12923</v>
      </c>
      <c r="H17" s="99">
        <v>990</v>
      </c>
      <c r="I17" s="99">
        <v>9</v>
      </c>
      <c r="J17" s="13"/>
      <c r="K17" s="13"/>
      <c r="L17" s="13"/>
      <c r="M17" s="13"/>
      <c r="N17" s="13"/>
      <c r="O17" s="230" t="s">
        <v>5780</v>
      </c>
      <c r="P17" s="189" t="s">
        <v>5769</v>
      </c>
      <c r="Q17" s="212" t="s">
        <v>12924</v>
      </c>
      <c r="R17" s="212" t="s">
        <v>2137</v>
      </c>
      <c r="S17" s="202"/>
      <c r="T17" s="202"/>
      <c r="U17" s="257" t="s">
        <v>5954</v>
      </c>
    </row>
    <row r="18" spans="1:21" ht="22.5" customHeight="1">
      <c r="A18" s="166">
        <v>1</v>
      </c>
      <c r="B18" s="99" t="s">
        <v>19</v>
      </c>
      <c r="C18" s="107" t="s">
        <v>2368</v>
      </c>
      <c r="D18" s="99"/>
      <c r="E18" s="99"/>
      <c r="F18" s="99">
        <v>10</v>
      </c>
      <c r="G18" s="214" t="s">
        <v>5970</v>
      </c>
      <c r="H18" s="99">
        <v>910</v>
      </c>
      <c r="I18" s="99">
        <v>7</v>
      </c>
      <c r="J18" s="13"/>
      <c r="K18" s="13"/>
      <c r="L18" s="13"/>
      <c r="M18" s="13"/>
      <c r="N18" s="13"/>
      <c r="O18" s="107" t="s">
        <v>5791</v>
      </c>
      <c r="P18" s="189" t="s">
        <v>5792</v>
      </c>
      <c r="Q18" s="202"/>
      <c r="R18" s="202"/>
      <c r="S18" s="202"/>
      <c r="T18" s="202"/>
      <c r="U18" s="257" t="s">
        <v>5793</v>
      </c>
    </row>
    <row r="19" spans="1:21" ht="22.5" customHeight="1">
      <c r="A19" s="166">
        <v>1</v>
      </c>
      <c r="B19" s="99" t="s">
        <v>19</v>
      </c>
      <c r="C19" s="107" t="s">
        <v>2369</v>
      </c>
      <c r="D19" s="99"/>
      <c r="E19" s="99"/>
      <c r="F19" s="99">
        <v>10</v>
      </c>
      <c r="G19" s="214" t="s">
        <v>5970</v>
      </c>
      <c r="H19" s="99">
        <v>910</v>
      </c>
      <c r="I19" s="175">
        <v>7</v>
      </c>
      <c r="J19" s="13"/>
      <c r="K19" s="13"/>
      <c r="L19" s="13"/>
      <c r="M19" s="13"/>
      <c r="N19" s="13"/>
      <c r="O19" s="107" t="s">
        <v>5791</v>
      </c>
      <c r="P19" s="189" t="s">
        <v>5794</v>
      </c>
      <c r="Q19" s="202"/>
      <c r="R19" s="202"/>
      <c r="S19" s="202"/>
      <c r="T19" s="202"/>
      <c r="U19" s="257" t="s">
        <v>5795</v>
      </c>
    </row>
    <row r="20" spans="1:21" ht="22.5" customHeight="1">
      <c r="A20" s="166">
        <v>1</v>
      </c>
      <c r="B20" s="99" t="s">
        <v>19</v>
      </c>
      <c r="C20" s="107" t="s">
        <v>2370</v>
      </c>
      <c r="D20" s="99"/>
      <c r="E20" s="99"/>
      <c r="F20" s="99">
        <v>10</v>
      </c>
      <c r="G20" s="214" t="s">
        <v>5970</v>
      </c>
      <c r="H20" s="99">
        <v>828</v>
      </c>
      <c r="I20" s="99">
        <v>7</v>
      </c>
      <c r="J20" s="13"/>
      <c r="K20" s="13"/>
      <c r="L20" s="13"/>
      <c r="M20" s="13"/>
      <c r="N20" s="13"/>
      <c r="O20" s="107" t="s">
        <v>5791</v>
      </c>
      <c r="P20" s="189" t="s">
        <v>5796</v>
      </c>
      <c r="Q20" s="202"/>
      <c r="R20" s="202"/>
      <c r="S20" s="202"/>
      <c r="T20" s="202"/>
      <c r="U20" s="257" t="s">
        <v>2371</v>
      </c>
    </row>
    <row r="21" spans="1:21" ht="22.5" customHeight="1">
      <c r="A21" s="166">
        <v>1</v>
      </c>
      <c r="B21" s="99" t="s">
        <v>19</v>
      </c>
      <c r="C21" s="107" t="s">
        <v>2372</v>
      </c>
      <c r="D21" s="99"/>
      <c r="E21" s="99"/>
      <c r="F21" s="99">
        <v>10</v>
      </c>
      <c r="G21" s="214" t="s">
        <v>5970</v>
      </c>
      <c r="H21" s="99">
        <v>816</v>
      </c>
      <c r="I21" s="175">
        <v>7</v>
      </c>
      <c r="J21" s="13"/>
      <c r="K21" s="13"/>
      <c r="L21" s="13"/>
      <c r="M21" s="13"/>
      <c r="N21" s="13"/>
      <c r="O21" s="107" t="s">
        <v>5791</v>
      </c>
      <c r="P21" s="189" t="s">
        <v>5797</v>
      </c>
      <c r="Q21" s="202"/>
      <c r="R21" s="202"/>
      <c r="S21" s="202"/>
      <c r="T21" s="202"/>
      <c r="U21" s="257" t="s">
        <v>11943</v>
      </c>
    </row>
    <row r="22" spans="1:21" ht="22.5" customHeight="1">
      <c r="A22" s="166">
        <v>1</v>
      </c>
      <c r="B22" s="99" t="s">
        <v>19</v>
      </c>
      <c r="C22" s="107" t="s">
        <v>2373</v>
      </c>
      <c r="D22" s="99"/>
      <c r="E22" s="99"/>
      <c r="F22" s="99">
        <v>10</v>
      </c>
      <c r="G22" s="214" t="s">
        <v>5970</v>
      </c>
      <c r="H22" s="99">
        <v>816</v>
      </c>
      <c r="I22" s="99">
        <v>7</v>
      </c>
      <c r="J22" s="13"/>
      <c r="K22" s="13"/>
      <c r="L22" s="13"/>
      <c r="M22" s="13"/>
      <c r="N22" s="13"/>
      <c r="O22" s="107" t="s">
        <v>5791</v>
      </c>
      <c r="P22" s="189" t="s">
        <v>5798</v>
      </c>
      <c r="Q22" s="202"/>
      <c r="R22" s="202"/>
      <c r="S22" s="202"/>
      <c r="T22" s="202"/>
      <c r="U22" s="257" t="s">
        <v>5799</v>
      </c>
    </row>
    <row r="23" spans="1:21" ht="22.5" customHeight="1">
      <c r="A23" s="166" t="s">
        <v>5971</v>
      </c>
      <c r="B23" s="99" t="s">
        <v>5972</v>
      </c>
      <c r="C23" s="107" t="s">
        <v>5973</v>
      </c>
      <c r="D23" s="99">
        <v>8</v>
      </c>
      <c r="E23" s="99">
        <v>10</v>
      </c>
      <c r="F23" s="99"/>
      <c r="G23" s="212" t="s">
        <v>12921</v>
      </c>
      <c r="H23" s="99">
        <v>810</v>
      </c>
      <c r="I23" s="99">
        <v>9</v>
      </c>
      <c r="J23" s="13"/>
      <c r="K23" s="13"/>
      <c r="L23" s="13"/>
      <c r="M23" s="13"/>
      <c r="N23" s="13"/>
      <c r="O23" s="230" t="s">
        <v>5800</v>
      </c>
      <c r="P23" s="189" t="s">
        <v>518</v>
      </c>
      <c r="Q23" s="212" t="s">
        <v>12871</v>
      </c>
      <c r="R23" s="202"/>
      <c r="S23" s="202"/>
      <c r="T23" s="202"/>
      <c r="U23" s="257"/>
    </row>
    <row r="24" spans="1:21" ht="22.5" customHeight="1">
      <c r="A24" s="166" t="s">
        <v>5974</v>
      </c>
      <c r="B24" s="215" t="s">
        <v>5975</v>
      </c>
      <c r="C24" s="107" t="s">
        <v>2374</v>
      </c>
      <c r="D24" s="99">
        <v>5</v>
      </c>
      <c r="E24" s="99">
        <v>7</v>
      </c>
      <c r="F24" s="99"/>
      <c r="G24" s="251" t="s">
        <v>2375</v>
      </c>
      <c r="H24" s="99">
        <v>800</v>
      </c>
      <c r="I24" s="175">
        <v>5</v>
      </c>
      <c r="J24" s="13"/>
      <c r="K24" s="13"/>
      <c r="L24" s="13"/>
      <c r="M24" s="13"/>
      <c r="N24" s="13"/>
      <c r="O24" s="230" t="s">
        <v>5801</v>
      </c>
      <c r="P24" s="189" t="s">
        <v>5802</v>
      </c>
      <c r="Q24" s="212" t="s">
        <v>13056</v>
      </c>
      <c r="R24" s="202"/>
      <c r="S24" s="202"/>
      <c r="T24" s="202"/>
      <c r="U24" s="257"/>
    </row>
    <row r="25" spans="1:21" ht="22.5" customHeight="1">
      <c r="A25" s="166" t="s">
        <v>42</v>
      </c>
      <c r="B25" s="99" t="s">
        <v>5419</v>
      </c>
      <c r="C25" s="107" t="s">
        <v>2376</v>
      </c>
      <c r="D25" s="99">
        <v>6</v>
      </c>
      <c r="E25" s="99">
        <v>8</v>
      </c>
      <c r="F25" s="99"/>
      <c r="G25" s="251" t="s">
        <v>2360</v>
      </c>
      <c r="H25" s="99">
        <v>800</v>
      </c>
      <c r="I25" s="99">
        <v>8</v>
      </c>
      <c r="J25" s="13"/>
      <c r="K25" s="13"/>
      <c r="L25" s="13"/>
      <c r="M25" s="13"/>
      <c r="N25" s="13"/>
      <c r="O25" s="230" t="s">
        <v>5803</v>
      </c>
      <c r="P25" s="189" t="s">
        <v>44</v>
      </c>
      <c r="Q25" s="284" t="s">
        <v>45</v>
      </c>
      <c r="R25" s="237"/>
      <c r="S25" s="237"/>
      <c r="T25" s="237"/>
      <c r="U25" s="257" t="s">
        <v>5804</v>
      </c>
    </row>
    <row r="26" spans="1:21" ht="22.5" customHeight="1">
      <c r="A26" s="166" t="s">
        <v>32</v>
      </c>
      <c r="B26" s="99" t="s">
        <v>56</v>
      </c>
      <c r="C26" s="107" t="s">
        <v>5976</v>
      </c>
      <c r="D26" s="99">
        <v>8</v>
      </c>
      <c r="E26" s="99">
        <v>10</v>
      </c>
      <c r="F26" s="99"/>
      <c r="G26" s="214" t="s">
        <v>5977</v>
      </c>
      <c r="H26" s="99">
        <v>720</v>
      </c>
      <c r="I26" s="175">
        <v>6</v>
      </c>
      <c r="J26" s="13"/>
      <c r="K26" s="13"/>
      <c r="L26" s="13"/>
      <c r="M26" s="13"/>
      <c r="N26" s="13"/>
      <c r="O26" s="230" t="s">
        <v>5805</v>
      </c>
      <c r="P26" s="189" t="s">
        <v>5806</v>
      </c>
      <c r="Q26" s="214" t="s">
        <v>2377</v>
      </c>
      <c r="R26" s="212" t="s">
        <v>3394</v>
      </c>
      <c r="S26" s="212"/>
      <c r="T26" s="212"/>
      <c r="U26" s="257"/>
    </row>
    <row r="27" spans="1:21" ht="22.5" customHeight="1">
      <c r="A27" s="166" t="s">
        <v>98</v>
      </c>
      <c r="B27" s="99" t="s">
        <v>56</v>
      </c>
      <c r="C27" s="107" t="s">
        <v>2378</v>
      </c>
      <c r="D27" s="99">
        <v>7</v>
      </c>
      <c r="E27" s="99">
        <v>9</v>
      </c>
      <c r="F27" s="99"/>
      <c r="G27" s="214" t="s">
        <v>5978</v>
      </c>
      <c r="H27" s="99">
        <v>720</v>
      </c>
      <c r="I27" s="99">
        <v>6</v>
      </c>
      <c r="J27" s="9"/>
      <c r="K27" s="9"/>
      <c r="L27" s="9"/>
      <c r="M27" s="9"/>
      <c r="N27" s="9"/>
      <c r="O27" s="230" t="s">
        <v>5667</v>
      </c>
      <c r="P27" s="189" t="s">
        <v>5807</v>
      </c>
      <c r="Q27" s="214" t="s">
        <v>13057</v>
      </c>
      <c r="R27" s="202"/>
      <c r="S27" s="202"/>
      <c r="T27" s="202"/>
      <c r="U27" s="257" t="s">
        <v>5808</v>
      </c>
    </row>
    <row r="28" spans="1:21" ht="22.5" customHeight="1">
      <c r="A28" s="166" t="s">
        <v>6264</v>
      </c>
      <c r="B28" s="99" t="s">
        <v>6385</v>
      </c>
      <c r="C28" s="107" t="s">
        <v>6380</v>
      </c>
      <c r="D28" s="99"/>
      <c r="E28" s="99"/>
      <c r="F28" s="99">
        <v>4</v>
      </c>
      <c r="G28" s="222" t="s">
        <v>6824</v>
      </c>
      <c r="H28" s="99">
        <v>720</v>
      </c>
      <c r="I28" s="99">
        <v>7</v>
      </c>
      <c r="J28" s="13"/>
      <c r="K28" s="13"/>
      <c r="L28" s="13"/>
      <c r="M28" s="13"/>
      <c r="N28" s="13"/>
      <c r="O28" s="107" t="s">
        <v>5683</v>
      </c>
      <c r="P28" s="189" t="s">
        <v>6381</v>
      </c>
      <c r="Q28" s="247"/>
      <c r="R28" s="202"/>
      <c r="S28" s="202"/>
      <c r="T28" s="202"/>
      <c r="U28" s="257" t="s">
        <v>6382</v>
      </c>
    </row>
    <row r="29" spans="1:21" ht="22.5" customHeight="1">
      <c r="A29" s="166"/>
      <c r="B29" s="99" t="s">
        <v>56</v>
      </c>
      <c r="C29" s="107" t="s">
        <v>2379</v>
      </c>
      <c r="D29" s="99">
        <v>7</v>
      </c>
      <c r="E29" s="99">
        <v>9</v>
      </c>
      <c r="F29" s="99"/>
      <c r="G29" s="214" t="s">
        <v>5979</v>
      </c>
      <c r="H29" s="99">
        <v>708</v>
      </c>
      <c r="I29" s="175">
        <v>4</v>
      </c>
      <c r="J29" s="12"/>
      <c r="K29" s="14"/>
      <c r="L29" s="14"/>
      <c r="M29" s="14"/>
      <c r="N29" s="14"/>
      <c r="O29" s="230" t="s">
        <v>5809</v>
      </c>
      <c r="P29" s="189" t="s">
        <v>5796</v>
      </c>
      <c r="Q29" s="202"/>
      <c r="R29" s="202"/>
      <c r="S29" s="202"/>
      <c r="T29" s="202"/>
      <c r="U29" s="257" t="s">
        <v>5810</v>
      </c>
    </row>
    <row r="30" spans="1:21" ht="22.5" customHeight="1">
      <c r="A30" s="166"/>
      <c r="B30" s="99" t="s">
        <v>56</v>
      </c>
      <c r="C30" s="107" t="s">
        <v>2380</v>
      </c>
      <c r="D30" s="99">
        <v>7</v>
      </c>
      <c r="E30" s="99">
        <v>9</v>
      </c>
      <c r="F30" s="99"/>
      <c r="G30" s="214" t="s">
        <v>5980</v>
      </c>
      <c r="H30" s="99">
        <v>708</v>
      </c>
      <c r="I30" s="99">
        <v>6</v>
      </c>
      <c r="J30" s="13"/>
      <c r="K30" s="13"/>
      <c r="L30" s="13"/>
      <c r="M30" s="13"/>
      <c r="N30" s="15"/>
      <c r="O30" s="230" t="s">
        <v>5811</v>
      </c>
      <c r="P30" s="189" t="s">
        <v>5797</v>
      </c>
      <c r="Q30" s="202"/>
      <c r="R30" s="202"/>
      <c r="S30" s="202"/>
      <c r="T30" s="202"/>
      <c r="U30" s="257" t="s">
        <v>5812</v>
      </c>
    </row>
    <row r="31" spans="1:21" ht="22.5" customHeight="1">
      <c r="A31" s="166" t="s">
        <v>69</v>
      </c>
      <c r="B31" s="99" t="s">
        <v>56</v>
      </c>
      <c r="C31" s="107" t="s">
        <v>5981</v>
      </c>
      <c r="D31" s="99">
        <v>6</v>
      </c>
      <c r="E31" s="99">
        <v>8</v>
      </c>
      <c r="F31" s="99"/>
      <c r="G31" s="214" t="s">
        <v>5982</v>
      </c>
      <c r="H31" s="99">
        <v>690</v>
      </c>
      <c r="I31" s="175">
        <v>8</v>
      </c>
      <c r="J31" s="24"/>
      <c r="K31" s="24"/>
      <c r="L31" s="24"/>
      <c r="M31" s="24"/>
      <c r="N31" s="24"/>
      <c r="O31" s="230" t="s">
        <v>5813</v>
      </c>
      <c r="P31" s="189" t="s">
        <v>5814</v>
      </c>
      <c r="Q31" s="212" t="s">
        <v>3395</v>
      </c>
      <c r="R31" s="202"/>
      <c r="S31" s="202"/>
      <c r="T31" s="202"/>
      <c r="U31" s="257" t="s">
        <v>5815</v>
      </c>
    </row>
    <row r="32" spans="1:21" ht="22.5" customHeight="1">
      <c r="A32" s="166" t="s">
        <v>82</v>
      </c>
      <c r="B32" s="99" t="s">
        <v>56</v>
      </c>
      <c r="C32" s="107" t="s">
        <v>5983</v>
      </c>
      <c r="D32" s="99">
        <v>6</v>
      </c>
      <c r="E32" s="99">
        <v>8</v>
      </c>
      <c r="F32" s="99"/>
      <c r="G32" s="214" t="s">
        <v>5984</v>
      </c>
      <c r="H32" s="99">
        <v>680</v>
      </c>
      <c r="I32" s="99">
        <v>6</v>
      </c>
      <c r="J32" s="24"/>
      <c r="K32" s="24"/>
      <c r="L32" s="24"/>
      <c r="M32" s="24"/>
      <c r="N32" s="24"/>
      <c r="O32" s="230" t="s">
        <v>5811</v>
      </c>
      <c r="P32" s="189" t="s">
        <v>5660</v>
      </c>
      <c r="Q32" s="202"/>
      <c r="R32" s="202"/>
      <c r="S32" s="202"/>
      <c r="T32" s="202"/>
      <c r="U32" s="257" t="s">
        <v>5816</v>
      </c>
    </row>
    <row r="33" spans="1:21" ht="22.5" customHeight="1">
      <c r="A33" s="166" t="s">
        <v>6816</v>
      </c>
      <c r="B33" s="99" t="s">
        <v>56</v>
      </c>
      <c r="C33" s="107" t="s">
        <v>6834</v>
      </c>
      <c r="D33" s="99"/>
      <c r="E33" s="99"/>
      <c r="F33" s="99">
        <v>5</v>
      </c>
      <c r="G33" s="212" t="s">
        <v>6820</v>
      </c>
      <c r="H33" s="99">
        <v>680</v>
      </c>
      <c r="I33" s="99">
        <v>4</v>
      </c>
      <c r="J33" s="24"/>
      <c r="K33" s="24"/>
      <c r="L33" s="24"/>
      <c r="M33" s="24"/>
      <c r="N33" s="24"/>
      <c r="O33" s="107" t="s">
        <v>6835</v>
      </c>
      <c r="P33" s="189" t="s">
        <v>6836</v>
      </c>
      <c r="Q33" s="247"/>
      <c r="R33" s="202"/>
      <c r="S33" s="202"/>
      <c r="T33" s="202"/>
      <c r="U33" s="257" t="s">
        <v>6837</v>
      </c>
    </row>
    <row r="34" spans="1:21" ht="22.5" customHeight="1">
      <c r="A34" s="166" t="s">
        <v>5985</v>
      </c>
      <c r="B34" s="225" t="s">
        <v>5986</v>
      </c>
      <c r="C34" s="187" t="s">
        <v>5987</v>
      </c>
      <c r="D34" s="99"/>
      <c r="E34" s="99"/>
      <c r="F34" s="224">
        <v>10</v>
      </c>
      <c r="G34" s="252" t="s">
        <v>5970</v>
      </c>
      <c r="H34" s="99">
        <v>660</v>
      </c>
      <c r="I34" s="175">
        <v>1</v>
      </c>
      <c r="J34" s="12"/>
      <c r="K34" s="12"/>
      <c r="L34" s="15"/>
      <c r="M34" s="15"/>
      <c r="N34" s="15"/>
      <c r="O34" s="107" t="s">
        <v>5791</v>
      </c>
      <c r="P34" s="189" t="s">
        <v>5817</v>
      </c>
      <c r="Q34" s="228"/>
      <c r="R34" s="202"/>
      <c r="S34" s="202"/>
      <c r="T34" s="202"/>
      <c r="U34" s="257" t="s">
        <v>5818</v>
      </c>
    </row>
    <row r="35" spans="1:21" ht="22.5" customHeight="1">
      <c r="A35" s="166" t="s">
        <v>5988</v>
      </c>
      <c r="B35" s="225" t="s">
        <v>5986</v>
      </c>
      <c r="C35" s="107" t="s">
        <v>5989</v>
      </c>
      <c r="D35" s="99"/>
      <c r="E35" s="99"/>
      <c r="F35" s="224">
        <v>10</v>
      </c>
      <c r="G35" s="214" t="s">
        <v>5970</v>
      </c>
      <c r="H35" s="99">
        <v>640</v>
      </c>
      <c r="I35" s="175">
        <v>4</v>
      </c>
      <c r="J35" s="12"/>
      <c r="K35" s="12"/>
      <c r="L35" s="15"/>
      <c r="M35" s="15"/>
      <c r="N35" s="15"/>
      <c r="O35" s="107" t="s">
        <v>5791</v>
      </c>
      <c r="P35" s="189" t="s">
        <v>5819</v>
      </c>
      <c r="Q35" s="228"/>
      <c r="R35" s="202"/>
      <c r="S35" s="202"/>
      <c r="T35" s="202"/>
      <c r="U35" s="257" t="s">
        <v>5820</v>
      </c>
    </row>
    <row r="36" spans="1:21" ht="22.5" customHeight="1">
      <c r="A36" s="166" t="s">
        <v>5990</v>
      </c>
      <c r="B36" s="99" t="s">
        <v>5991</v>
      </c>
      <c r="C36" s="187" t="s">
        <v>5992</v>
      </c>
      <c r="D36" s="99">
        <v>6</v>
      </c>
      <c r="E36" s="99">
        <v>8</v>
      </c>
      <c r="F36" s="99"/>
      <c r="G36" s="251" t="s">
        <v>3381</v>
      </c>
      <c r="H36" s="99">
        <v>640</v>
      </c>
      <c r="I36" s="99">
        <v>5</v>
      </c>
      <c r="J36" s="13"/>
      <c r="K36" s="13"/>
      <c r="L36" s="13"/>
      <c r="M36" s="13"/>
      <c r="N36" s="13"/>
      <c r="O36" s="230" t="s">
        <v>59</v>
      </c>
      <c r="P36" s="189" t="s">
        <v>5669</v>
      </c>
      <c r="Q36" s="238" t="s">
        <v>13058</v>
      </c>
      <c r="R36" s="202"/>
      <c r="S36" s="202"/>
      <c r="T36" s="202"/>
      <c r="U36" s="257"/>
    </row>
    <row r="37" spans="1:21" ht="22.5" customHeight="1">
      <c r="A37" s="166" t="s">
        <v>6222</v>
      </c>
      <c r="B37" s="99" t="s">
        <v>6244</v>
      </c>
      <c r="C37" s="107" t="s">
        <v>6245</v>
      </c>
      <c r="D37" s="99"/>
      <c r="E37" s="99"/>
      <c r="F37" s="99">
        <v>10</v>
      </c>
      <c r="G37" s="212" t="s">
        <v>6824</v>
      </c>
      <c r="H37" s="99">
        <v>640</v>
      </c>
      <c r="I37" s="99">
        <v>6</v>
      </c>
      <c r="J37" s="13"/>
      <c r="K37" s="13"/>
      <c r="L37" s="13"/>
      <c r="M37" s="13"/>
      <c r="N37" s="13"/>
      <c r="O37" s="107" t="s">
        <v>6246</v>
      </c>
      <c r="P37" s="189" t="s">
        <v>6247</v>
      </c>
      <c r="Q37" s="247"/>
      <c r="R37" s="202"/>
      <c r="S37" s="202"/>
      <c r="T37" s="202"/>
      <c r="U37" s="257" t="s">
        <v>6248</v>
      </c>
    </row>
    <row r="38" spans="1:21" ht="22.5" customHeight="1">
      <c r="A38" s="177" t="s">
        <v>11417</v>
      </c>
      <c r="B38" s="99" t="s">
        <v>11474</v>
      </c>
      <c r="C38" s="107" t="s">
        <v>11473</v>
      </c>
      <c r="D38" s="99">
        <v>15</v>
      </c>
      <c r="E38" s="99">
        <v>15</v>
      </c>
      <c r="F38" s="99"/>
      <c r="G38" s="212" t="s">
        <v>11475</v>
      </c>
      <c r="H38" s="99">
        <v>640</v>
      </c>
      <c r="I38" s="99">
        <v>9</v>
      </c>
      <c r="J38" s="13"/>
      <c r="K38" s="13"/>
      <c r="L38" s="13"/>
      <c r="M38" s="13"/>
      <c r="N38" s="13"/>
      <c r="O38" s="230" t="s">
        <v>11476</v>
      </c>
      <c r="P38" s="189" t="s">
        <v>11477</v>
      </c>
      <c r="Q38" s="222" t="s">
        <v>13059</v>
      </c>
      <c r="R38" s="202"/>
      <c r="S38" s="202"/>
      <c r="T38" s="202"/>
      <c r="U38" s="257" t="s">
        <v>11478</v>
      </c>
    </row>
    <row r="39" spans="1:21" ht="22.5" customHeight="1">
      <c r="A39" s="166" t="s">
        <v>32</v>
      </c>
      <c r="B39" s="99" t="s">
        <v>56</v>
      </c>
      <c r="C39" s="107" t="s">
        <v>5993</v>
      </c>
      <c r="D39" s="99">
        <v>6</v>
      </c>
      <c r="E39" s="99">
        <v>8</v>
      </c>
      <c r="F39" s="99"/>
      <c r="G39" s="214" t="s">
        <v>5994</v>
      </c>
      <c r="H39" s="99">
        <v>630</v>
      </c>
      <c r="I39" s="175">
        <v>5</v>
      </c>
      <c r="J39" s="24"/>
      <c r="K39" s="24"/>
      <c r="L39" s="24"/>
      <c r="M39" s="24"/>
      <c r="N39" s="24"/>
      <c r="O39" s="230" t="s">
        <v>5670</v>
      </c>
      <c r="P39" s="189" t="s">
        <v>5671</v>
      </c>
      <c r="Q39" s="212" t="s">
        <v>2384</v>
      </c>
      <c r="R39" s="202"/>
      <c r="S39" s="202"/>
      <c r="T39" s="202"/>
      <c r="U39" s="257"/>
    </row>
    <row r="40" spans="1:21" ht="22.5" customHeight="1">
      <c r="A40" s="166" t="s">
        <v>98</v>
      </c>
      <c r="B40" s="99" t="s">
        <v>56</v>
      </c>
      <c r="C40" s="107" t="s">
        <v>2381</v>
      </c>
      <c r="D40" s="99">
        <v>7</v>
      </c>
      <c r="E40" s="99">
        <v>9</v>
      </c>
      <c r="F40" s="99"/>
      <c r="G40" s="214" t="s">
        <v>5995</v>
      </c>
      <c r="H40" s="99">
        <v>624</v>
      </c>
      <c r="I40" s="99">
        <v>6</v>
      </c>
      <c r="J40" s="24"/>
      <c r="K40" s="24"/>
      <c r="L40" s="24"/>
      <c r="M40" s="24"/>
      <c r="N40" s="24"/>
      <c r="O40" s="230" t="s">
        <v>5519</v>
      </c>
      <c r="P40" s="189" t="s">
        <v>5672</v>
      </c>
      <c r="Q40" s="202"/>
      <c r="R40" s="202"/>
      <c r="S40" s="202"/>
      <c r="T40" s="202"/>
      <c r="U40" s="257" t="s">
        <v>5673</v>
      </c>
    </row>
    <row r="41" spans="1:21" ht="22.5" customHeight="1">
      <c r="A41" s="166"/>
      <c r="B41" s="99" t="s">
        <v>56</v>
      </c>
      <c r="C41" s="107" t="s">
        <v>2382</v>
      </c>
      <c r="D41" s="99">
        <v>6</v>
      </c>
      <c r="E41" s="99">
        <v>8</v>
      </c>
      <c r="F41" s="99"/>
      <c r="G41" s="214" t="s">
        <v>5996</v>
      </c>
      <c r="H41" s="99">
        <v>624</v>
      </c>
      <c r="I41" s="175">
        <v>3</v>
      </c>
      <c r="J41" s="24"/>
      <c r="K41" s="24"/>
      <c r="L41" s="24"/>
      <c r="M41" s="24"/>
      <c r="N41" s="24"/>
      <c r="O41" s="230" t="s">
        <v>5674</v>
      </c>
      <c r="P41" s="189" t="s">
        <v>5675</v>
      </c>
      <c r="Q41" s="202"/>
      <c r="R41" s="202"/>
      <c r="S41" s="202"/>
      <c r="T41" s="202"/>
      <c r="U41" s="257" t="s">
        <v>5676</v>
      </c>
    </row>
    <row r="42" spans="1:21" ht="22.5" customHeight="1">
      <c r="A42" s="166" t="s">
        <v>34</v>
      </c>
      <c r="B42" s="99" t="s">
        <v>56</v>
      </c>
      <c r="C42" s="107" t="s">
        <v>2383</v>
      </c>
      <c r="D42" s="99">
        <v>5</v>
      </c>
      <c r="E42" s="99">
        <v>7</v>
      </c>
      <c r="F42" s="99"/>
      <c r="G42" s="214" t="s">
        <v>5997</v>
      </c>
      <c r="H42" s="99">
        <v>620</v>
      </c>
      <c r="I42" s="99">
        <v>8</v>
      </c>
      <c r="J42" s="24"/>
      <c r="K42" s="24"/>
      <c r="L42" s="24"/>
      <c r="M42" s="24"/>
      <c r="N42" s="24"/>
      <c r="O42" s="230" t="s">
        <v>5677</v>
      </c>
      <c r="P42" s="189" t="s">
        <v>5678</v>
      </c>
      <c r="Q42" s="202"/>
      <c r="R42" s="202"/>
      <c r="S42" s="202"/>
      <c r="T42" s="202"/>
      <c r="U42" s="257" t="s">
        <v>5679</v>
      </c>
    </row>
    <row r="43" spans="1:21" ht="22.5" customHeight="1">
      <c r="A43" s="166" t="s">
        <v>6862</v>
      </c>
      <c r="B43" s="99" t="s">
        <v>7445</v>
      </c>
      <c r="C43" s="107" t="s">
        <v>7439</v>
      </c>
      <c r="D43" s="99"/>
      <c r="E43" s="99"/>
      <c r="F43" s="99">
        <v>10</v>
      </c>
      <c r="G43" s="222" t="s">
        <v>7452</v>
      </c>
      <c r="H43" s="99">
        <v>620</v>
      </c>
      <c r="I43" s="175">
        <v>6</v>
      </c>
      <c r="J43" s="12"/>
      <c r="K43" s="12"/>
      <c r="L43" s="12"/>
      <c r="M43" s="12"/>
      <c r="N43" s="12"/>
      <c r="O43" s="107" t="s">
        <v>5683</v>
      </c>
      <c r="P43" s="189" t="s">
        <v>7440</v>
      </c>
      <c r="Q43" s="247"/>
      <c r="R43" s="202"/>
      <c r="S43" s="202"/>
      <c r="T43" s="202"/>
      <c r="U43" s="257" t="s">
        <v>7441</v>
      </c>
    </row>
    <row r="44" spans="1:21" ht="22.5" customHeight="1">
      <c r="A44" s="166" t="s">
        <v>32</v>
      </c>
      <c r="B44" s="99" t="s">
        <v>79</v>
      </c>
      <c r="C44" s="107" t="s">
        <v>5998</v>
      </c>
      <c r="D44" s="99">
        <v>6</v>
      </c>
      <c r="E44" s="99">
        <v>8</v>
      </c>
      <c r="F44" s="99"/>
      <c r="G44" s="214" t="s">
        <v>5999</v>
      </c>
      <c r="H44" s="99">
        <v>600</v>
      </c>
      <c r="I44" s="175">
        <v>5</v>
      </c>
      <c r="J44" s="24"/>
      <c r="K44" s="24"/>
      <c r="L44" s="24"/>
      <c r="M44" s="24"/>
      <c r="N44" s="24"/>
      <c r="O44" s="230" t="s">
        <v>5680</v>
      </c>
      <c r="P44" s="189" t="s">
        <v>5681</v>
      </c>
      <c r="Q44" s="214" t="s">
        <v>2384</v>
      </c>
      <c r="R44" s="202"/>
      <c r="S44" s="202"/>
      <c r="T44" s="202"/>
      <c r="U44" s="257" t="s">
        <v>5682</v>
      </c>
    </row>
    <row r="45" spans="1:21" ht="22.5" customHeight="1">
      <c r="A45" s="166" t="s">
        <v>6000</v>
      </c>
      <c r="B45" s="99" t="s">
        <v>6001</v>
      </c>
      <c r="C45" s="107" t="s">
        <v>6002</v>
      </c>
      <c r="D45" s="99"/>
      <c r="E45" s="99"/>
      <c r="F45" s="99">
        <v>3</v>
      </c>
      <c r="G45" s="251" t="s">
        <v>5970</v>
      </c>
      <c r="H45" s="99">
        <v>600</v>
      </c>
      <c r="I45" s="99">
        <v>5</v>
      </c>
      <c r="J45" s="13"/>
      <c r="K45" s="13"/>
      <c r="L45" s="13"/>
      <c r="M45" s="13"/>
      <c r="N45" s="13"/>
      <c r="O45" s="107" t="s">
        <v>5683</v>
      </c>
      <c r="P45" s="189" t="s">
        <v>5684</v>
      </c>
      <c r="Q45" s="247"/>
      <c r="R45" s="202"/>
      <c r="S45" s="202"/>
      <c r="T45" s="202"/>
      <c r="U45" s="202" t="s">
        <v>11396</v>
      </c>
    </row>
    <row r="46" spans="1:21" ht="22.5" customHeight="1">
      <c r="A46" s="166" t="s">
        <v>6264</v>
      </c>
      <c r="B46" s="99" t="s">
        <v>6384</v>
      </c>
      <c r="C46" s="107" t="s">
        <v>6383</v>
      </c>
      <c r="D46" s="99"/>
      <c r="E46" s="99"/>
      <c r="F46" s="99">
        <v>8</v>
      </c>
      <c r="G46" s="222" t="s">
        <v>6824</v>
      </c>
      <c r="H46" s="99">
        <v>600</v>
      </c>
      <c r="I46" s="99">
        <v>6</v>
      </c>
      <c r="J46" s="13"/>
      <c r="K46" s="13"/>
      <c r="L46" s="13"/>
      <c r="M46" s="13"/>
      <c r="N46" s="13"/>
      <c r="O46" s="107" t="s">
        <v>5683</v>
      </c>
      <c r="P46" s="189" t="s">
        <v>6386</v>
      </c>
      <c r="Q46" s="247"/>
      <c r="R46" s="202"/>
      <c r="S46" s="202"/>
      <c r="T46" s="202"/>
      <c r="U46" s="257" t="s">
        <v>6387</v>
      </c>
    </row>
    <row r="47" spans="1:21" ht="22.5" customHeight="1">
      <c r="A47" s="166" t="s">
        <v>6862</v>
      </c>
      <c r="B47" s="99" t="s">
        <v>7444</v>
      </c>
      <c r="C47" s="107" t="s">
        <v>7436</v>
      </c>
      <c r="D47" s="99">
        <v>15</v>
      </c>
      <c r="E47" s="99">
        <v>17</v>
      </c>
      <c r="F47" s="99"/>
      <c r="G47" s="212" t="s">
        <v>12925</v>
      </c>
      <c r="H47" s="99">
        <v>600</v>
      </c>
      <c r="I47" s="175">
        <v>5</v>
      </c>
      <c r="J47" s="12"/>
      <c r="K47" s="12"/>
      <c r="L47" s="12"/>
      <c r="M47" s="12"/>
      <c r="N47" s="12"/>
      <c r="O47" s="230" t="s">
        <v>7433</v>
      </c>
      <c r="P47" s="189" t="s">
        <v>7437</v>
      </c>
      <c r="Q47" s="212" t="s">
        <v>13060</v>
      </c>
      <c r="R47" s="202"/>
      <c r="S47" s="202"/>
      <c r="T47" s="202"/>
      <c r="U47" s="257" t="s">
        <v>7438</v>
      </c>
    </row>
    <row r="48" spans="1:21" ht="22.5" customHeight="1">
      <c r="A48" s="166" t="s">
        <v>69</v>
      </c>
      <c r="B48" s="99" t="s">
        <v>79</v>
      </c>
      <c r="C48" s="107" t="s">
        <v>6003</v>
      </c>
      <c r="D48" s="99">
        <v>5</v>
      </c>
      <c r="E48" s="99">
        <v>7</v>
      </c>
      <c r="F48" s="99"/>
      <c r="G48" s="214" t="s">
        <v>6004</v>
      </c>
      <c r="H48" s="99">
        <v>550</v>
      </c>
      <c r="I48" s="99">
        <v>7</v>
      </c>
      <c r="J48" s="24"/>
      <c r="K48" s="24"/>
      <c r="L48" s="24"/>
      <c r="M48" s="24"/>
      <c r="N48" s="24"/>
      <c r="O48" s="230" t="s">
        <v>5677</v>
      </c>
      <c r="P48" s="189" t="s">
        <v>5678</v>
      </c>
      <c r="Q48" s="214" t="s">
        <v>12225</v>
      </c>
      <c r="R48" s="202"/>
      <c r="S48" s="202"/>
      <c r="T48" s="202"/>
      <c r="U48" s="257" t="s">
        <v>5685</v>
      </c>
    </row>
    <row r="49" spans="1:21" ht="22.5" customHeight="1">
      <c r="A49" s="166" t="s">
        <v>6005</v>
      </c>
      <c r="B49" s="224" t="s">
        <v>6001</v>
      </c>
      <c r="C49" s="107" t="s">
        <v>6006</v>
      </c>
      <c r="D49" s="99">
        <v>5</v>
      </c>
      <c r="E49" s="99">
        <v>7</v>
      </c>
      <c r="F49" s="224"/>
      <c r="G49" s="251" t="s">
        <v>2385</v>
      </c>
      <c r="H49" s="99">
        <v>540</v>
      </c>
      <c r="I49" s="99">
        <v>6</v>
      </c>
      <c r="J49" s="12"/>
      <c r="K49" s="12"/>
      <c r="L49" s="14"/>
      <c r="M49" s="14"/>
      <c r="N49" s="14"/>
      <c r="O49" s="230" t="s">
        <v>1411</v>
      </c>
      <c r="P49" s="189" t="s">
        <v>5686</v>
      </c>
      <c r="Q49" s="212" t="s">
        <v>1580</v>
      </c>
      <c r="R49" s="202"/>
      <c r="S49" s="202"/>
      <c r="T49" s="202"/>
      <c r="U49" s="257" t="s">
        <v>5687</v>
      </c>
    </row>
    <row r="50" spans="1:21" ht="22.5" customHeight="1">
      <c r="A50" s="166" t="s">
        <v>6222</v>
      </c>
      <c r="B50" s="99" t="s">
        <v>6249</v>
      </c>
      <c r="C50" s="107" t="s">
        <v>6250</v>
      </c>
      <c r="D50" s="99"/>
      <c r="E50" s="99"/>
      <c r="F50" s="99">
        <v>10</v>
      </c>
      <c r="G50" s="212" t="s">
        <v>6824</v>
      </c>
      <c r="H50" s="99">
        <v>540</v>
      </c>
      <c r="I50" s="99">
        <v>6</v>
      </c>
      <c r="J50" s="13"/>
      <c r="K50" s="13"/>
      <c r="L50" s="13"/>
      <c r="M50" s="13"/>
      <c r="N50" s="13"/>
      <c r="O50" s="107" t="s">
        <v>6246</v>
      </c>
      <c r="P50" s="189" t="s">
        <v>6251</v>
      </c>
      <c r="Q50" s="247"/>
      <c r="R50" s="202"/>
      <c r="S50" s="202"/>
      <c r="T50" s="202"/>
      <c r="U50" s="257" t="s">
        <v>6252</v>
      </c>
    </row>
    <row r="51" spans="1:21" ht="22.5" customHeight="1">
      <c r="A51" s="166" t="s">
        <v>32</v>
      </c>
      <c r="B51" s="99" t="s">
        <v>5433</v>
      </c>
      <c r="C51" s="107" t="s">
        <v>6007</v>
      </c>
      <c r="D51" s="99"/>
      <c r="E51" s="99"/>
      <c r="F51" s="99">
        <v>8</v>
      </c>
      <c r="G51" s="214" t="s">
        <v>5970</v>
      </c>
      <c r="H51" s="99">
        <v>530</v>
      </c>
      <c r="I51" s="175">
        <v>6</v>
      </c>
      <c r="J51" s="24"/>
      <c r="K51" s="24"/>
      <c r="L51" s="24"/>
      <c r="M51" s="24"/>
      <c r="N51" s="24"/>
      <c r="O51" s="107" t="s">
        <v>5683</v>
      </c>
      <c r="P51" s="189" t="s">
        <v>5688</v>
      </c>
      <c r="Q51" s="202"/>
      <c r="R51" s="202"/>
      <c r="S51" s="202"/>
      <c r="T51" s="202"/>
      <c r="U51" s="257" t="s">
        <v>2386</v>
      </c>
    </row>
    <row r="52" spans="1:21" ht="22.5" customHeight="1">
      <c r="A52" s="166" t="s">
        <v>6008</v>
      </c>
      <c r="B52" s="225" t="s">
        <v>6001</v>
      </c>
      <c r="C52" s="107" t="s">
        <v>6009</v>
      </c>
      <c r="D52" s="99"/>
      <c r="E52" s="99"/>
      <c r="F52" s="224">
        <v>10</v>
      </c>
      <c r="G52" s="252" t="s">
        <v>5970</v>
      </c>
      <c r="H52" s="99">
        <v>530</v>
      </c>
      <c r="I52" s="175">
        <v>1</v>
      </c>
      <c r="J52" s="12"/>
      <c r="K52" s="12"/>
      <c r="L52" s="15"/>
      <c r="M52" s="15"/>
      <c r="N52" s="15"/>
      <c r="O52" s="107" t="s">
        <v>5683</v>
      </c>
      <c r="P52" s="189" t="s">
        <v>5518</v>
      </c>
      <c r="Q52" s="228"/>
      <c r="R52" s="202"/>
      <c r="S52" s="202"/>
      <c r="T52" s="202"/>
      <c r="U52" s="257" t="s">
        <v>5689</v>
      </c>
    </row>
    <row r="53" spans="1:21" ht="22.5" customHeight="1">
      <c r="A53" s="166" t="s">
        <v>6010</v>
      </c>
      <c r="B53" s="99" t="s">
        <v>5433</v>
      </c>
      <c r="C53" s="107" t="s">
        <v>6011</v>
      </c>
      <c r="D53" s="99">
        <v>6</v>
      </c>
      <c r="E53" s="99">
        <v>8</v>
      </c>
      <c r="F53" s="99"/>
      <c r="G53" s="212" t="s">
        <v>12924</v>
      </c>
      <c r="H53" s="99">
        <v>530</v>
      </c>
      <c r="I53" s="99">
        <v>5</v>
      </c>
      <c r="J53" s="13"/>
      <c r="K53" s="13"/>
      <c r="L53" s="13"/>
      <c r="M53" s="13"/>
      <c r="N53" s="13"/>
      <c r="O53" s="230" t="s">
        <v>5690</v>
      </c>
      <c r="P53" s="189" t="s">
        <v>5678</v>
      </c>
      <c r="Q53" s="247" t="s">
        <v>6828</v>
      </c>
      <c r="R53" s="202"/>
      <c r="S53" s="202"/>
      <c r="T53" s="202"/>
      <c r="U53" s="257" t="s">
        <v>5691</v>
      </c>
    </row>
    <row r="54" spans="1:21" ht="22.5" customHeight="1">
      <c r="A54" s="166">
        <v>1</v>
      </c>
      <c r="B54" s="99" t="s">
        <v>79</v>
      </c>
      <c r="C54" s="107" t="s">
        <v>2387</v>
      </c>
      <c r="D54" s="99"/>
      <c r="E54" s="99"/>
      <c r="F54" s="99">
        <v>8</v>
      </c>
      <c r="G54" s="214" t="s">
        <v>5970</v>
      </c>
      <c r="H54" s="99">
        <v>528</v>
      </c>
      <c r="I54" s="99">
        <v>5</v>
      </c>
      <c r="J54" s="24"/>
      <c r="K54" s="24"/>
      <c r="L54" s="24"/>
      <c r="M54" s="24"/>
      <c r="N54" s="24"/>
      <c r="O54" s="107" t="s">
        <v>5683</v>
      </c>
      <c r="P54" s="189" t="s">
        <v>5692</v>
      </c>
      <c r="Q54" s="202"/>
      <c r="R54" s="202"/>
      <c r="S54" s="202"/>
      <c r="T54" s="202"/>
      <c r="U54" s="257" t="s">
        <v>2388</v>
      </c>
    </row>
    <row r="55" spans="1:21" ht="22.5" customHeight="1">
      <c r="A55" s="166">
        <v>2</v>
      </c>
      <c r="B55" s="99" t="s">
        <v>79</v>
      </c>
      <c r="C55" s="107" t="s">
        <v>2389</v>
      </c>
      <c r="D55" s="99"/>
      <c r="E55" s="99"/>
      <c r="F55" s="99">
        <v>10</v>
      </c>
      <c r="G55" s="214" t="s">
        <v>5970</v>
      </c>
      <c r="H55" s="99">
        <v>528</v>
      </c>
      <c r="I55" s="175">
        <v>5</v>
      </c>
      <c r="J55" s="24"/>
      <c r="K55" s="24"/>
      <c r="L55" s="24"/>
      <c r="M55" s="24"/>
      <c r="N55" s="24"/>
      <c r="O55" s="107" t="s">
        <v>5683</v>
      </c>
      <c r="P55" s="189" t="s">
        <v>11115</v>
      </c>
      <c r="Q55" s="202"/>
      <c r="R55" s="202"/>
      <c r="S55" s="202"/>
      <c r="T55" s="202"/>
      <c r="U55" s="257" t="s">
        <v>5693</v>
      </c>
    </row>
    <row r="56" spans="1:21" ht="22.5" customHeight="1">
      <c r="A56" s="99" t="s">
        <v>11498</v>
      </c>
      <c r="B56" s="99" t="s">
        <v>79</v>
      </c>
      <c r="C56" s="203" t="s">
        <v>11892</v>
      </c>
      <c r="D56" s="99">
        <v>4</v>
      </c>
      <c r="E56" s="99">
        <v>6</v>
      </c>
      <c r="F56" s="99"/>
      <c r="G56" s="212" t="s">
        <v>12926</v>
      </c>
      <c r="H56" s="99">
        <v>520</v>
      </c>
      <c r="I56" s="99">
        <v>7</v>
      </c>
      <c r="J56" s="3"/>
      <c r="K56" s="3"/>
      <c r="L56" s="3"/>
      <c r="M56" s="3"/>
      <c r="N56" s="3"/>
      <c r="O56" s="230" t="s">
        <v>11597</v>
      </c>
      <c r="P56" s="189" t="s">
        <v>11598</v>
      </c>
      <c r="Q56" s="212" t="s">
        <v>12743</v>
      </c>
      <c r="R56" s="202"/>
      <c r="S56" s="202"/>
      <c r="T56" s="202"/>
      <c r="U56" s="257" t="s">
        <v>11601</v>
      </c>
    </row>
    <row r="57" spans="1:21" ht="22.5" customHeight="1">
      <c r="A57" s="166" t="s">
        <v>35</v>
      </c>
      <c r="B57" s="99" t="s">
        <v>79</v>
      </c>
      <c r="C57" s="107" t="s">
        <v>2390</v>
      </c>
      <c r="D57" s="99"/>
      <c r="E57" s="99"/>
      <c r="F57" s="99">
        <v>8</v>
      </c>
      <c r="G57" s="214" t="s">
        <v>5970</v>
      </c>
      <c r="H57" s="99">
        <v>510</v>
      </c>
      <c r="I57" s="99">
        <v>4</v>
      </c>
      <c r="J57" s="24"/>
      <c r="K57" s="24"/>
      <c r="L57" s="24"/>
      <c r="M57" s="24"/>
      <c r="N57" s="24"/>
      <c r="O57" s="107" t="s">
        <v>5683</v>
      </c>
      <c r="P57" s="189" t="s">
        <v>5678</v>
      </c>
      <c r="Q57" s="202"/>
      <c r="R57" s="202"/>
      <c r="S57" s="202"/>
      <c r="T57" s="202"/>
      <c r="U57" s="257" t="s">
        <v>2391</v>
      </c>
    </row>
    <row r="58" spans="1:21" ht="22.5" customHeight="1">
      <c r="A58" s="166">
        <v>1</v>
      </c>
      <c r="B58" s="99" t="s">
        <v>79</v>
      </c>
      <c r="C58" s="107" t="s">
        <v>2392</v>
      </c>
      <c r="D58" s="99">
        <v>5</v>
      </c>
      <c r="E58" s="99">
        <v>7</v>
      </c>
      <c r="F58" s="99"/>
      <c r="G58" s="214" t="s">
        <v>6012</v>
      </c>
      <c r="H58" s="99">
        <v>506</v>
      </c>
      <c r="I58" s="175">
        <v>5</v>
      </c>
      <c r="J58" s="24"/>
      <c r="K58" s="24"/>
      <c r="L58" s="24"/>
      <c r="M58" s="24"/>
      <c r="N58" s="24"/>
      <c r="O58" s="230" t="s">
        <v>1411</v>
      </c>
      <c r="P58" s="189" t="s">
        <v>5694</v>
      </c>
      <c r="Q58" s="214" t="s">
        <v>2396</v>
      </c>
      <c r="R58" s="202"/>
      <c r="S58" s="202"/>
      <c r="T58" s="202"/>
      <c r="U58" s="260" t="s">
        <v>13061</v>
      </c>
    </row>
    <row r="59" spans="1:21" ht="22.5" customHeight="1">
      <c r="A59" s="166">
        <v>1</v>
      </c>
      <c r="B59" s="99" t="s">
        <v>79</v>
      </c>
      <c r="C59" s="107" t="s">
        <v>2393</v>
      </c>
      <c r="D59" s="99">
        <v>5</v>
      </c>
      <c r="E59" s="99">
        <v>7</v>
      </c>
      <c r="F59" s="99"/>
      <c r="G59" s="214" t="s">
        <v>6013</v>
      </c>
      <c r="H59" s="99">
        <v>500</v>
      </c>
      <c r="I59" s="99">
        <v>4</v>
      </c>
      <c r="J59" s="24"/>
      <c r="K59" s="24"/>
      <c r="L59" s="24"/>
      <c r="M59" s="24"/>
      <c r="N59" s="24"/>
      <c r="O59" s="230" t="s">
        <v>1411</v>
      </c>
      <c r="P59" s="189" t="s">
        <v>5694</v>
      </c>
      <c r="Q59" s="212" t="s">
        <v>2427</v>
      </c>
      <c r="R59" s="202"/>
      <c r="S59" s="202"/>
      <c r="T59" s="202"/>
      <c r="U59" s="260" t="s">
        <v>13062</v>
      </c>
    </row>
    <row r="60" spans="1:21" ht="22.5" customHeight="1">
      <c r="A60" s="166"/>
      <c r="B60" s="99" t="s">
        <v>79</v>
      </c>
      <c r="C60" s="107" t="s">
        <v>2394</v>
      </c>
      <c r="D60" s="99">
        <v>5</v>
      </c>
      <c r="E60" s="99">
        <v>7</v>
      </c>
      <c r="F60" s="99"/>
      <c r="G60" s="214" t="s">
        <v>6014</v>
      </c>
      <c r="H60" s="99">
        <v>484</v>
      </c>
      <c r="I60" s="175">
        <v>4</v>
      </c>
      <c r="J60" s="24"/>
      <c r="K60" s="24"/>
      <c r="L60" s="24"/>
      <c r="M60" s="24"/>
      <c r="N60" s="24"/>
      <c r="O60" s="230" t="s">
        <v>5695</v>
      </c>
      <c r="P60" s="189" t="s">
        <v>5696</v>
      </c>
      <c r="Q60" s="202"/>
      <c r="R60" s="202"/>
      <c r="S60" s="202"/>
      <c r="T60" s="202"/>
      <c r="U60" s="257" t="s">
        <v>5697</v>
      </c>
    </row>
    <row r="61" spans="1:21" ht="22.5" customHeight="1">
      <c r="A61" s="166" t="s">
        <v>6015</v>
      </c>
      <c r="B61" s="99" t="s">
        <v>79</v>
      </c>
      <c r="C61" s="107" t="s">
        <v>6016</v>
      </c>
      <c r="D61" s="99">
        <v>12</v>
      </c>
      <c r="E61" s="99">
        <v>12</v>
      </c>
      <c r="F61" s="99"/>
      <c r="G61" s="214" t="s">
        <v>5970</v>
      </c>
      <c r="H61" s="99">
        <v>480</v>
      </c>
      <c r="I61" s="175">
        <v>6</v>
      </c>
      <c r="J61" s="24"/>
      <c r="K61" s="24"/>
      <c r="L61" s="24"/>
      <c r="M61" s="24"/>
      <c r="N61" s="24"/>
      <c r="O61" s="107" t="s">
        <v>5683</v>
      </c>
      <c r="P61" s="189" t="s">
        <v>5698</v>
      </c>
      <c r="Q61" s="247"/>
      <c r="R61" s="202"/>
      <c r="S61" s="202"/>
      <c r="T61" s="202"/>
      <c r="U61" s="257" t="s">
        <v>5699</v>
      </c>
    </row>
    <row r="62" spans="1:21" ht="22.5" customHeight="1">
      <c r="A62" s="166" t="s">
        <v>32</v>
      </c>
      <c r="B62" s="99" t="s">
        <v>79</v>
      </c>
      <c r="C62" s="107" t="s">
        <v>6017</v>
      </c>
      <c r="D62" s="99">
        <v>5</v>
      </c>
      <c r="E62" s="99">
        <v>7</v>
      </c>
      <c r="F62" s="99"/>
      <c r="G62" s="214" t="s">
        <v>6018</v>
      </c>
      <c r="H62" s="99">
        <v>480</v>
      </c>
      <c r="I62" s="99">
        <v>7</v>
      </c>
      <c r="J62" s="24"/>
      <c r="K62" s="24"/>
      <c r="L62" s="24"/>
      <c r="M62" s="24"/>
      <c r="N62" s="24"/>
      <c r="O62" s="230" t="s">
        <v>5516</v>
      </c>
      <c r="P62" s="189" t="s">
        <v>5700</v>
      </c>
      <c r="Q62" s="212" t="s">
        <v>2395</v>
      </c>
      <c r="R62" s="202"/>
      <c r="S62" s="202"/>
      <c r="T62" s="202"/>
      <c r="U62" s="257" t="s">
        <v>5701</v>
      </c>
    </row>
    <row r="63" spans="1:21" ht="22.5" customHeight="1">
      <c r="A63" s="166" t="s">
        <v>11399</v>
      </c>
      <c r="B63" s="99" t="s">
        <v>79</v>
      </c>
      <c r="C63" s="107" t="s">
        <v>12919</v>
      </c>
      <c r="D63" s="99">
        <v>5</v>
      </c>
      <c r="E63" s="99">
        <v>7</v>
      </c>
      <c r="F63" s="99"/>
      <c r="G63" s="214" t="s">
        <v>6019</v>
      </c>
      <c r="H63" s="99">
        <v>480</v>
      </c>
      <c r="I63" s="175">
        <v>5</v>
      </c>
      <c r="J63" s="24"/>
      <c r="K63" s="24"/>
      <c r="L63" s="24"/>
      <c r="M63" s="24"/>
      <c r="N63" s="24"/>
      <c r="O63" s="230" t="s">
        <v>5517</v>
      </c>
      <c r="P63" s="189" t="s">
        <v>5702</v>
      </c>
      <c r="Q63" s="212" t="s">
        <v>12920</v>
      </c>
      <c r="R63" s="214" t="s">
        <v>2396</v>
      </c>
      <c r="S63" s="212"/>
      <c r="T63" s="212"/>
      <c r="U63" s="257"/>
    </row>
    <row r="64" spans="1:21" ht="22.5" customHeight="1">
      <c r="A64" s="166" t="s">
        <v>6020</v>
      </c>
      <c r="B64" s="99" t="s">
        <v>79</v>
      </c>
      <c r="C64" s="107" t="s">
        <v>6021</v>
      </c>
      <c r="D64" s="99"/>
      <c r="E64" s="99"/>
      <c r="F64" s="99">
        <v>6</v>
      </c>
      <c r="G64" s="251" t="s">
        <v>5970</v>
      </c>
      <c r="H64" s="99">
        <v>480</v>
      </c>
      <c r="I64" s="99">
        <v>6</v>
      </c>
      <c r="J64" s="13"/>
      <c r="K64" s="13"/>
      <c r="L64" s="13"/>
      <c r="M64" s="13"/>
      <c r="N64" s="13"/>
      <c r="O64" s="107" t="s">
        <v>5683</v>
      </c>
      <c r="P64" s="189" t="s">
        <v>5703</v>
      </c>
      <c r="Q64" s="247"/>
      <c r="R64" s="202"/>
      <c r="S64" s="202"/>
      <c r="T64" s="202"/>
      <c r="U64" s="257" t="s">
        <v>5704</v>
      </c>
    </row>
    <row r="65" spans="1:21" ht="22.5" customHeight="1">
      <c r="A65" s="166" t="s">
        <v>6022</v>
      </c>
      <c r="B65" s="99" t="s">
        <v>79</v>
      </c>
      <c r="C65" s="187" t="s">
        <v>6023</v>
      </c>
      <c r="D65" s="99">
        <v>14</v>
      </c>
      <c r="E65" s="99">
        <v>14</v>
      </c>
      <c r="F65" s="99"/>
      <c r="G65" s="214" t="s">
        <v>6024</v>
      </c>
      <c r="H65" s="99">
        <v>480</v>
      </c>
      <c r="I65" s="99">
        <v>8</v>
      </c>
      <c r="J65" s="12"/>
      <c r="K65" s="12"/>
      <c r="L65" s="12"/>
      <c r="M65" s="12"/>
      <c r="N65" s="14"/>
      <c r="O65" s="230" t="s">
        <v>5705</v>
      </c>
      <c r="P65" s="189" t="s">
        <v>5821</v>
      </c>
      <c r="Q65" s="247"/>
      <c r="R65" s="202"/>
      <c r="S65" s="202"/>
      <c r="T65" s="202"/>
      <c r="U65" s="285" t="s">
        <v>5822</v>
      </c>
    </row>
    <row r="66" spans="1:21" ht="22.5" customHeight="1">
      <c r="A66" s="166" t="s">
        <v>6025</v>
      </c>
      <c r="B66" s="224" t="s">
        <v>6026</v>
      </c>
      <c r="C66" s="107" t="s">
        <v>6027</v>
      </c>
      <c r="D66" s="99"/>
      <c r="E66" s="99"/>
      <c r="F66" s="224">
        <v>6</v>
      </c>
      <c r="G66" s="214" t="s">
        <v>5970</v>
      </c>
      <c r="H66" s="99">
        <v>480</v>
      </c>
      <c r="I66" s="175">
        <v>3</v>
      </c>
      <c r="J66" s="12"/>
      <c r="K66" s="12"/>
      <c r="L66" s="15"/>
      <c r="M66" s="15"/>
      <c r="N66" s="15"/>
      <c r="O66" s="107" t="s">
        <v>5683</v>
      </c>
      <c r="P66" s="189" t="s">
        <v>5686</v>
      </c>
      <c r="Q66" s="247"/>
      <c r="R66" s="202"/>
      <c r="S66" s="202"/>
      <c r="T66" s="202"/>
      <c r="U66" s="257" t="s">
        <v>5823</v>
      </c>
    </row>
    <row r="67" spans="1:21" ht="22.5" customHeight="1">
      <c r="A67" s="166" t="s">
        <v>6028</v>
      </c>
      <c r="B67" s="99" t="s">
        <v>79</v>
      </c>
      <c r="C67" s="107" t="s">
        <v>2398</v>
      </c>
      <c r="D67" s="99">
        <v>6</v>
      </c>
      <c r="E67" s="99">
        <v>6</v>
      </c>
      <c r="F67" s="99"/>
      <c r="G67" s="251" t="s">
        <v>6029</v>
      </c>
      <c r="H67" s="99">
        <v>470</v>
      </c>
      <c r="I67" s="99">
        <v>3</v>
      </c>
      <c r="J67" s="24"/>
      <c r="K67" s="24"/>
      <c r="L67" s="24"/>
      <c r="M67" s="24"/>
      <c r="N67" s="24"/>
      <c r="O67" s="230" t="s">
        <v>133</v>
      </c>
      <c r="P67" s="189" t="s">
        <v>2399</v>
      </c>
      <c r="Q67" s="212" t="s">
        <v>13063</v>
      </c>
      <c r="R67" s="227"/>
      <c r="S67" s="227"/>
      <c r="T67" s="227"/>
      <c r="U67" s="257" t="s">
        <v>5824</v>
      </c>
    </row>
    <row r="68" spans="1:21" ht="22.5" customHeight="1">
      <c r="A68" s="166" t="s">
        <v>6030</v>
      </c>
      <c r="B68" s="99" t="s">
        <v>79</v>
      </c>
      <c r="C68" s="107" t="s">
        <v>6031</v>
      </c>
      <c r="D68" s="99"/>
      <c r="E68" s="99"/>
      <c r="F68" s="99">
        <v>5</v>
      </c>
      <c r="G68" s="214" t="s">
        <v>5970</v>
      </c>
      <c r="H68" s="99">
        <v>470</v>
      </c>
      <c r="I68" s="99">
        <v>4</v>
      </c>
      <c r="J68" s="13"/>
      <c r="K68" s="13"/>
      <c r="L68" s="13"/>
      <c r="M68" s="13"/>
      <c r="N68" s="13"/>
      <c r="O68" s="107" t="s">
        <v>5825</v>
      </c>
      <c r="P68" s="189" t="s">
        <v>11115</v>
      </c>
      <c r="Q68" s="247"/>
      <c r="R68" s="202"/>
      <c r="S68" s="202"/>
      <c r="T68" s="202"/>
      <c r="U68" s="257" t="s">
        <v>5826</v>
      </c>
    </row>
    <row r="69" spans="1:21" ht="22.5" customHeight="1">
      <c r="A69" s="166" t="s">
        <v>6032</v>
      </c>
      <c r="B69" s="225" t="s">
        <v>6033</v>
      </c>
      <c r="C69" s="107" t="s">
        <v>6034</v>
      </c>
      <c r="D69" s="99"/>
      <c r="E69" s="99"/>
      <c r="F69" s="224">
        <v>10</v>
      </c>
      <c r="G69" s="252" t="s">
        <v>5970</v>
      </c>
      <c r="H69" s="99">
        <v>470</v>
      </c>
      <c r="I69" s="175">
        <v>6</v>
      </c>
      <c r="J69" s="12"/>
      <c r="K69" s="12"/>
      <c r="L69" s="15"/>
      <c r="M69" s="15"/>
      <c r="N69" s="15"/>
      <c r="O69" s="107" t="s">
        <v>5825</v>
      </c>
      <c r="P69" s="189" t="s">
        <v>5827</v>
      </c>
      <c r="Q69" s="286"/>
      <c r="R69" s="202"/>
      <c r="S69" s="202"/>
      <c r="T69" s="202"/>
      <c r="U69" s="257"/>
    </row>
    <row r="70" spans="1:21" ht="22.5" customHeight="1">
      <c r="A70" s="166" t="s">
        <v>715</v>
      </c>
      <c r="B70" s="99" t="s">
        <v>79</v>
      </c>
      <c r="C70" s="107" t="s">
        <v>2400</v>
      </c>
      <c r="D70" s="99">
        <v>5</v>
      </c>
      <c r="E70" s="99">
        <v>7</v>
      </c>
      <c r="F70" s="99"/>
      <c r="G70" s="214" t="s">
        <v>6035</v>
      </c>
      <c r="H70" s="99">
        <v>462</v>
      </c>
      <c r="I70" s="99">
        <v>6</v>
      </c>
      <c r="J70" s="24"/>
      <c r="K70" s="24"/>
      <c r="L70" s="24"/>
      <c r="M70" s="24"/>
      <c r="N70" s="24"/>
      <c r="O70" s="230" t="s">
        <v>5828</v>
      </c>
      <c r="P70" s="189" t="s">
        <v>5829</v>
      </c>
      <c r="Q70" s="214" t="s">
        <v>13064</v>
      </c>
      <c r="R70" s="202"/>
      <c r="S70" s="202"/>
      <c r="T70" s="202"/>
      <c r="U70" s="257" t="s">
        <v>5830</v>
      </c>
    </row>
    <row r="71" spans="1:21" ht="22.5" customHeight="1">
      <c r="A71" s="166" t="s">
        <v>5102</v>
      </c>
      <c r="B71" s="99" t="s">
        <v>79</v>
      </c>
      <c r="C71" s="107" t="s">
        <v>6036</v>
      </c>
      <c r="D71" s="99"/>
      <c r="E71" s="99"/>
      <c r="F71" s="99">
        <v>10</v>
      </c>
      <c r="G71" s="214" t="s">
        <v>5970</v>
      </c>
      <c r="H71" s="99">
        <v>460</v>
      </c>
      <c r="I71" s="99">
        <v>5</v>
      </c>
      <c r="J71" s="24"/>
      <c r="K71" s="24"/>
      <c r="L71" s="24"/>
      <c r="M71" s="24"/>
      <c r="N71" s="24"/>
      <c r="O71" s="107" t="s">
        <v>5825</v>
      </c>
      <c r="P71" s="189" t="s">
        <v>5831</v>
      </c>
      <c r="Q71" s="228"/>
      <c r="R71" s="202"/>
      <c r="S71" s="202"/>
      <c r="T71" s="202"/>
      <c r="U71" s="257" t="s">
        <v>5832</v>
      </c>
    </row>
    <row r="72" spans="1:21" ht="22.5" customHeight="1">
      <c r="A72" s="166" t="s">
        <v>30</v>
      </c>
      <c r="B72" s="99" t="s">
        <v>79</v>
      </c>
      <c r="C72" s="107" t="s">
        <v>6037</v>
      </c>
      <c r="D72" s="99">
        <v>4</v>
      </c>
      <c r="E72" s="99">
        <v>6</v>
      </c>
      <c r="F72" s="99"/>
      <c r="G72" s="214" t="s">
        <v>6038</v>
      </c>
      <c r="H72" s="99">
        <v>460</v>
      </c>
      <c r="I72" s="175">
        <v>8</v>
      </c>
      <c r="J72" s="24"/>
      <c r="K72" s="24"/>
      <c r="L72" s="24"/>
      <c r="M72" s="24"/>
      <c r="N72" s="24"/>
      <c r="O72" s="230" t="s">
        <v>5828</v>
      </c>
      <c r="P72" s="189" t="s">
        <v>5833</v>
      </c>
      <c r="Q72" s="212" t="s">
        <v>12917</v>
      </c>
      <c r="R72" s="212" t="s">
        <v>12918</v>
      </c>
      <c r="S72" s="212"/>
      <c r="T72" s="212"/>
      <c r="U72" s="257" t="s">
        <v>5834</v>
      </c>
    </row>
    <row r="73" spans="1:21" ht="22.5" customHeight="1">
      <c r="A73" s="166" t="s">
        <v>6039</v>
      </c>
      <c r="B73" s="99" t="s">
        <v>6033</v>
      </c>
      <c r="C73" s="107" t="s">
        <v>6040</v>
      </c>
      <c r="D73" s="99">
        <v>4</v>
      </c>
      <c r="E73" s="99">
        <v>6</v>
      </c>
      <c r="F73" s="99"/>
      <c r="G73" s="251" t="s">
        <v>2401</v>
      </c>
      <c r="H73" s="99">
        <v>460</v>
      </c>
      <c r="I73" s="99">
        <v>6</v>
      </c>
      <c r="J73" s="13"/>
      <c r="K73" s="13"/>
      <c r="L73" s="13"/>
      <c r="M73" s="13"/>
      <c r="N73" s="13"/>
      <c r="O73" s="230" t="s">
        <v>5835</v>
      </c>
      <c r="P73" s="189" t="s">
        <v>5836</v>
      </c>
      <c r="Q73" s="247"/>
      <c r="R73" s="202"/>
      <c r="S73" s="202"/>
      <c r="T73" s="202"/>
      <c r="U73" s="257" t="s">
        <v>5837</v>
      </c>
    </row>
    <row r="74" spans="1:21" ht="22.5" customHeight="1">
      <c r="A74" s="166" t="s">
        <v>698</v>
      </c>
      <c r="B74" s="99" t="s">
        <v>79</v>
      </c>
      <c r="C74" s="107" t="s">
        <v>2402</v>
      </c>
      <c r="D74" s="99">
        <v>4</v>
      </c>
      <c r="E74" s="99">
        <v>6</v>
      </c>
      <c r="F74" s="99"/>
      <c r="G74" s="214" t="s">
        <v>6041</v>
      </c>
      <c r="H74" s="99">
        <v>451</v>
      </c>
      <c r="I74" s="99">
        <v>6</v>
      </c>
      <c r="J74" s="24"/>
      <c r="K74" s="24"/>
      <c r="L74" s="24"/>
      <c r="M74" s="24"/>
      <c r="N74" s="24"/>
      <c r="O74" s="230" t="s">
        <v>5828</v>
      </c>
      <c r="P74" s="189" t="s">
        <v>5838</v>
      </c>
      <c r="Q74" s="202"/>
      <c r="R74" s="202"/>
      <c r="S74" s="202"/>
      <c r="T74" s="202"/>
      <c r="U74" s="257" t="s">
        <v>5839</v>
      </c>
    </row>
    <row r="75" spans="1:21" ht="22.5" customHeight="1">
      <c r="A75" s="166" t="s">
        <v>715</v>
      </c>
      <c r="B75" s="99" t="s">
        <v>79</v>
      </c>
      <c r="C75" s="107" t="s">
        <v>2403</v>
      </c>
      <c r="D75" s="99">
        <v>5</v>
      </c>
      <c r="E75" s="99">
        <v>7</v>
      </c>
      <c r="F75" s="99"/>
      <c r="G75" s="214" t="s">
        <v>6042</v>
      </c>
      <c r="H75" s="99">
        <v>451</v>
      </c>
      <c r="I75" s="175">
        <v>6</v>
      </c>
      <c r="J75" s="24"/>
      <c r="K75" s="24"/>
      <c r="L75" s="24"/>
      <c r="M75" s="24"/>
      <c r="N75" s="24"/>
      <c r="O75" s="230" t="s">
        <v>5828</v>
      </c>
      <c r="P75" s="189" t="s">
        <v>5840</v>
      </c>
      <c r="Q75" s="202"/>
      <c r="R75" s="202"/>
      <c r="S75" s="202"/>
      <c r="T75" s="202"/>
      <c r="U75" s="257" t="s">
        <v>5841</v>
      </c>
    </row>
    <row r="76" spans="1:21" ht="22.5" customHeight="1">
      <c r="A76" s="166" t="s">
        <v>6043</v>
      </c>
      <c r="B76" s="99" t="s">
        <v>6044</v>
      </c>
      <c r="C76" s="187" t="s">
        <v>6045</v>
      </c>
      <c r="D76" s="99">
        <v>13</v>
      </c>
      <c r="E76" s="99">
        <v>13</v>
      </c>
      <c r="F76" s="99"/>
      <c r="G76" s="214" t="s">
        <v>6046</v>
      </c>
      <c r="H76" s="99">
        <v>440</v>
      </c>
      <c r="I76" s="99">
        <v>7</v>
      </c>
      <c r="J76" s="12"/>
      <c r="K76" s="12"/>
      <c r="L76" s="12"/>
      <c r="M76" s="12"/>
      <c r="N76" s="14"/>
      <c r="O76" s="230" t="s">
        <v>5842</v>
      </c>
      <c r="P76" s="189" t="s">
        <v>5843</v>
      </c>
      <c r="Q76" s="247"/>
      <c r="R76" s="202"/>
      <c r="S76" s="202"/>
      <c r="T76" s="202"/>
      <c r="U76" s="285" t="s">
        <v>5844</v>
      </c>
    </row>
    <row r="77" spans="1:21" ht="22.5" customHeight="1">
      <c r="A77" s="166" t="s">
        <v>6816</v>
      </c>
      <c r="B77" s="99" t="s">
        <v>6817</v>
      </c>
      <c r="C77" s="187" t="s">
        <v>6818</v>
      </c>
      <c r="D77" s="99"/>
      <c r="E77" s="99"/>
      <c r="F77" s="99">
        <v>5</v>
      </c>
      <c r="G77" s="222" t="s">
        <v>6819</v>
      </c>
      <c r="H77" s="99">
        <v>390</v>
      </c>
      <c r="I77" s="99">
        <v>3</v>
      </c>
      <c r="J77" s="12"/>
      <c r="K77" s="12"/>
      <c r="L77" s="12"/>
      <c r="M77" s="12"/>
      <c r="N77" s="14"/>
      <c r="O77" s="107" t="s">
        <v>6821</v>
      </c>
      <c r="P77" s="189" t="s">
        <v>6822</v>
      </c>
      <c r="Q77" s="247"/>
      <c r="R77" s="202"/>
      <c r="S77" s="202"/>
      <c r="T77" s="202"/>
      <c r="U77" s="285" t="s">
        <v>6823</v>
      </c>
    </row>
    <row r="78" spans="1:21" ht="22.5" customHeight="1">
      <c r="A78" s="166" t="s">
        <v>6134</v>
      </c>
      <c r="B78" s="99" t="s">
        <v>6136</v>
      </c>
      <c r="C78" s="278" t="s">
        <v>6137</v>
      </c>
      <c r="D78" s="99"/>
      <c r="E78" s="99"/>
      <c r="F78" s="99">
        <v>10</v>
      </c>
      <c r="G78" s="212" t="s">
        <v>6824</v>
      </c>
      <c r="H78" s="99">
        <v>380</v>
      </c>
      <c r="I78" s="99">
        <v>4</v>
      </c>
      <c r="J78" s="13"/>
      <c r="K78" s="13"/>
      <c r="L78" s="13"/>
      <c r="M78" s="13"/>
      <c r="N78" s="13"/>
      <c r="O78" s="107" t="s">
        <v>5768</v>
      </c>
      <c r="P78" s="189" t="s">
        <v>5955</v>
      </c>
      <c r="Q78" s="228"/>
      <c r="R78" s="227"/>
      <c r="S78" s="202"/>
      <c r="T78" s="202"/>
      <c r="U78" s="257" t="s">
        <v>5956</v>
      </c>
    </row>
    <row r="79" spans="1:21" ht="22.5" customHeight="1">
      <c r="A79" s="166" t="s">
        <v>7281</v>
      </c>
      <c r="B79" s="99" t="s">
        <v>7442</v>
      </c>
      <c r="C79" s="107" t="s">
        <v>7446</v>
      </c>
      <c r="D79" s="99"/>
      <c r="E79" s="99"/>
      <c r="F79" s="99">
        <v>5</v>
      </c>
      <c r="G79" s="222" t="s">
        <v>7452</v>
      </c>
      <c r="H79" s="99">
        <v>380</v>
      </c>
      <c r="I79" s="175">
        <v>3</v>
      </c>
      <c r="J79" s="12"/>
      <c r="K79" s="12"/>
      <c r="L79" s="12"/>
      <c r="M79" s="12"/>
      <c r="N79" s="12"/>
      <c r="O79" s="107" t="s">
        <v>5683</v>
      </c>
      <c r="P79" s="189" t="s">
        <v>7448</v>
      </c>
      <c r="Q79" s="247"/>
      <c r="R79" s="202"/>
      <c r="S79" s="202"/>
      <c r="T79" s="202"/>
      <c r="U79" s="257" t="s">
        <v>7447</v>
      </c>
    </row>
    <row r="80" spans="1:21" ht="22.5" customHeight="1">
      <c r="A80" s="166" t="s">
        <v>6047</v>
      </c>
      <c r="B80" s="215" t="s">
        <v>6048</v>
      </c>
      <c r="C80" s="107" t="s">
        <v>2404</v>
      </c>
      <c r="D80" s="99">
        <v>4</v>
      </c>
      <c r="E80" s="99">
        <v>4</v>
      </c>
      <c r="F80" s="99"/>
      <c r="G80" s="251" t="s">
        <v>6049</v>
      </c>
      <c r="H80" s="99">
        <v>370</v>
      </c>
      <c r="I80" s="99">
        <v>3</v>
      </c>
      <c r="J80" s="24"/>
      <c r="K80" s="24"/>
      <c r="L80" s="24"/>
      <c r="M80" s="24"/>
      <c r="N80" s="24"/>
      <c r="O80" s="230" t="s">
        <v>125</v>
      </c>
      <c r="P80" s="189" t="s">
        <v>2405</v>
      </c>
      <c r="Q80" s="247"/>
      <c r="R80" s="202"/>
      <c r="S80" s="202"/>
      <c r="T80" s="202"/>
      <c r="U80" s="257" t="s">
        <v>5845</v>
      </c>
    </row>
    <row r="81" spans="1:21" ht="22.5" customHeight="1">
      <c r="A81" s="166"/>
      <c r="B81" s="99" t="s">
        <v>85</v>
      </c>
      <c r="C81" s="107" t="s">
        <v>2406</v>
      </c>
      <c r="D81" s="99">
        <v>4</v>
      </c>
      <c r="E81" s="99">
        <v>6</v>
      </c>
      <c r="F81" s="99"/>
      <c r="G81" s="214" t="s">
        <v>6050</v>
      </c>
      <c r="H81" s="99">
        <v>370</v>
      </c>
      <c r="I81" s="99">
        <v>3</v>
      </c>
      <c r="J81" s="13"/>
      <c r="K81" s="13"/>
      <c r="L81" s="13"/>
      <c r="M81" s="13"/>
      <c r="N81" s="13"/>
      <c r="O81" s="230" t="s">
        <v>5846</v>
      </c>
      <c r="P81" s="189" t="s">
        <v>5847</v>
      </c>
      <c r="Q81" s="202"/>
      <c r="R81" s="202"/>
      <c r="S81" s="202"/>
      <c r="T81" s="202"/>
      <c r="U81" s="257" t="s">
        <v>5848</v>
      </c>
    </row>
    <row r="82" spans="1:21" ht="22.5" customHeight="1">
      <c r="A82" s="166" t="s">
        <v>6051</v>
      </c>
      <c r="B82" s="99" t="s">
        <v>6052</v>
      </c>
      <c r="C82" s="107" t="s">
        <v>6053</v>
      </c>
      <c r="D82" s="99">
        <v>10</v>
      </c>
      <c r="E82" s="99">
        <v>10</v>
      </c>
      <c r="F82" s="99"/>
      <c r="G82" s="214" t="s">
        <v>6054</v>
      </c>
      <c r="H82" s="99">
        <v>370</v>
      </c>
      <c r="I82" s="99">
        <v>8</v>
      </c>
      <c r="J82" s="13"/>
      <c r="K82" s="13"/>
      <c r="L82" s="13"/>
      <c r="M82" s="13"/>
      <c r="N82" s="13"/>
      <c r="O82" s="230" t="s">
        <v>5849</v>
      </c>
      <c r="P82" s="189" t="s">
        <v>5850</v>
      </c>
      <c r="Q82" s="212" t="s">
        <v>13065</v>
      </c>
      <c r="R82" s="202"/>
      <c r="S82" s="202"/>
      <c r="T82" s="202"/>
      <c r="U82" s="257"/>
    </row>
    <row r="83" spans="1:21" ht="22.5" customHeight="1">
      <c r="A83" s="166" t="s">
        <v>7281</v>
      </c>
      <c r="B83" s="99" t="s">
        <v>7442</v>
      </c>
      <c r="C83" s="107" t="s">
        <v>7451</v>
      </c>
      <c r="D83" s="99"/>
      <c r="E83" s="99"/>
      <c r="F83" s="99">
        <v>5</v>
      </c>
      <c r="G83" s="222" t="s">
        <v>7452</v>
      </c>
      <c r="H83" s="99">
        <v>370</v>
      </c>
      <c r="I83" s="175">
        <v>3</v>
      </c>
      <c r="J83" s="12"/>
      <c r="K83" s="12"/>
      <c r="L83" s="12"/>
      <c r="M83" s="12"/>
      <c r="N83" s="12"/>
      <c r="O83" s="107" t="s">
        <v>5683</v>
      </c>
      <c r="P83" s="189" t="s">
        <v>7449</v>
      </c>
      <c r="Q83" s="247"/>
      <c r="R83" s="202"/>
      <c r="S83" s="202"/>
      <c r="T83" s="202"/>
      <c r="U83" s="257" t="s">
        <v>7450</v>
      </c>
    </row>
    <row r="84" spans="1:21" ht="22.5" customHeight="1">
      <c r="A84" s="166" t="s">
        <v>27</v>
      </c>
      <c r="B84" s="99" t="s">
        <v>85</v>
      </c>
      <c r="C84" s="107" t="s">
        <v>2407</v>
      </c>
      <c r="D84" s="99"/>
      <c r="E84" s="99"/>
      <c r="F84" s="99">
        <v>6</v>
      </c>
      <c r="G84" s="214" t="s">
        <v>5970</v>
      </c>
      <c r="H84" s="99">
        <v>360</v>
      </c>
      <c r="I84" s="175">
        <v>4</v>
      </c>
      <c r="J84" s="12"/>
      <c r="K84" s="12"/>
      <c r="L84" s="12"/>
      <c r="M84" s="12"/>
      <c r="N84" s="14"/>
      <c r="O84" s="230" t="s">
        <v>5851</v>
      </c>
      <c r="P84" s="189" t="s">
        <v>5852</v>
      </c>
      <c r="Q84" s="202"/>
      <c r="R84" s="202"/>
      <c r="S84" s="202"/>
      <c r="T84" s="202"/>
      <c r="U84" s="257" t="s">
        <v>5853</v>
      </c>
    </row>
    <row r="85" spans="1:21" ht="22.5" customHeight="1">
      <c r="A85" s="166" t="s">
        <v>27</v>
      </c>
      <c r="B85" s="99" t="s">
        <v>85</v>
      </c>
      <c r="C85" s="107" t="s">
        <v>2408</v>
      </c>
      <c r="D85" s="99">
        <v>4</v>
      </c>
      <c r="E85" s="99">
        <v>6</v>
      </c>
      <c r="F85" s="99"/>
      <c r="G85" s="214" t="s">
        <v>6055</v>
      </c>
      <c r="H85" s="99">
        <v>350</v>
      </c>
      <c r="I85" s="99">
        <v>4</v>
      </c>
      <c r="J85" s="13"/>
      <c r="K85" s="13"/>
      <c r="L85" s="13"/>
      <c r="M85" s="13"/>
      <c r="N85" s="15"/>
      <c r="O85" s="230" t="s">
        <v>5854</v>
      </c>
      <c r="P85" s="189" t="s">
        <v>5855</v>
      </c>
      <c r="Q85" s="214" t="s">
        <v>2409</v>
      </c>
      <c r="R85" s="202"/>
      <c r="S85" s="202"/>
      <c r="T85" s="202"/>
      <c r="U85" s="257" t="s">
        <v>5856</v>
      </c>
    </row>
    <row r="86" spans="1:21" ht="22.5" customHeight="1">
      <c r="A86" s="166" t="s">
        <v>82</v>
      </c>
      <c r="B86" s="99" t="s">
        <v>85</v>
      </c>
      <c r="C86" s="107" t="s">
        <v>6056</v>
      </c>
      <c r="D86" s="99">
        <v>4</v>
      </c>
      <c r="E86" s="99">
        <v>6</v>
      </c>
      <c r="F86" s="99"/>
      <c r="G86" s="214" t="s">
        <v>6057</v>
      </c>
      <c r="H86" s="99">
        <v>350</v>
      </c>
      <c r="I86" s="175">
        <v>5</v>
      </c>
      <c r="J86" s="14"/>
      <c r="K86" s="14"/>
      <c r="L86" s="14"/>
      <c r="M86" s="14"/>
      <c r="N86" s="14"/>
      <c r="O86" s="230" t="s">
        <v>5857</v>
      </c>
      <c r="P86" s="189" t="s">
        <v>5858</v>
      </c>
      <c r="Q86" s="231"/>
      <c r="R86" s="231"/>
      <c r="S86" s="231"/>
      <c r="T86" s="231"/>
      <c r="U86" s="271" t="s">
        <v>5859</v>
      </c>
    </row>
    <row r="87" spans="1:21" ht="22.5" customHeight="1">
      <c r="A87" s="166" t="s">
        <v>27</v>
      </c>
      <c r="B87" s="99" t="s">
        <v>85</v>
      </c>
      <c r="C87" s="107" t="s">
        <v>2410</v>
      </c>
      <c r="D87" s="99">
        <v>4</v>
      </c>
      <c r="E87" s="99">
        <v>6</v>
      </c>
      <c r="F87" s="99"/>
      <c r="G87" s="214" t="s">
        <v>6058</v>
      </c>
      <c r="H87" s="99">
        <v>350</v>
      </c>
      <c r="I87" s="99">
        <v>3</v>
      </c>
      <c r="J87" s="13"/>
      <c r="K87" s="13"/>
      <c r="L87" s="13"/>
      <c r="M87" s="13"/>
      <c r="N87" s="13"/>
      <c r="O87" s="230" t="s">
        <v>5854</v>
      </c>
      <c r="P87" s="189" t="s">
        <v>5855</v>
      </c>
      <c r="Q87" s="202"/>
      <c r="R87" s="202"/>
      <c r="S87" s="202"/>
      <c r="T87" s="202"/>
      <c r="U87" s="257" t="s">
        <v>5860</v>
      </c>
    </row>
    <row r="88" spans="1:21" ht="22.5" customHeight="1">
      <c r="A88" s="166" t="s">
        <v>151</v>
      </c>
      <c r="B88" s="99" t="s">
        <v>85</v>
      </c>
      <c r="C88" s="107" t="s">
        <v>2411</v>
      </c>
      <c r="D88" s="99"/>
      <c r="E88" s="99"/>
      <c r="F88" s="99">
        <v>6</v>
      </c>
      <c r="G88" s="214" t="s">
        <v>5970</v>
      </c>
      <c r="H88" s="99">
        <v>350</v>
      </c>
      <c r="I88" s="175">
        <v>4</v>
      </c>
      <c r="J88" s="14"/>
      <c r="K88" s="14"/>
      <c r="L88" s="14"/>
      <c r="M88" s="14"/>
      <c r="N88" s="14"/>
      <c r="O88" s="107" t="s">
        <v>5825</v>
      </c>
      <c r="P88" s="189" t="s">
        <v>5861</v>
      </c>
      <c r="Q88" s="202"/>
      <c r="R88" s="202"/>
      <c r="S88" s="202"/>
      <c r="T88" s="202"/>
      <c r="U88" s="257" t="s">
        <v>5862</v>
      </c>
    </row>
    <row r="89" spans="1:21" ht="22.5" customHeight="1">
      <c r="A89" s="166">
        <v>3</v>
      </c>
      <c r="B89" s="99" t="s">
        <v>85</v>
      </c>
      <c r="C89" s="107" t="s">
        <v>2412</v>
      </c>
      <c r="D89" s="99"/>
      <c r="E89" s="99"/>
      <c r="F89" s="99">
        <v>6</v>
      </c>
      <c r="G89" s="214" t="s">
        <v>5970</v>
      </c>
      <c r="H89" s="99">
        <v>350</v>
      </c>
      <c r="I89" s="99">
        <v>6</v>
      </c>
      <c r="J89" s="15"/>
      <c r="K89" s="15"/>
      <c r="L89" s="15"/>
      <c r="M89" s="15"/>
      <c r="N89" s="15"/>
      <c r="O89" s="107" t="s">
        <v>5825</v>
      </c>
      <c r="P89" s="189" t="s">
        <v>11115</v>
      </c>
      <c r="Q89" s="202"/>
      <c r="R89" s="202"/>
      <c r="S89" s="202"/>
      <c r="T89" s="202"/>
      <c r="U89" s="257" t="s">
        <v>5863</v>
      </c>
    </row>
    <row r="90" spans="1:21" ht="22.5" customHeight="1">
      <c r="A90" s="166">
        <v>2</v>
      </c>
      <c r="B90" s="99" t="s">
        <v>85</v>
      </c>
      <c r="C90" s="107" t="s">
        <v>2413</v>
      </c>
      <c r="D90" s="99"/>
      <c r="E90" s="99"/>
      <c r="F90" s="99">
        <v>6</v>
      </c>
      <c r="G90" s="214" t="s">
        <v>5970</v>
      </c>
      <c r="H90" s="99">
        <v>350</v>
      </c>
      <c r="I90" s="175">
        <v>4</v>
      </c>
      <c r="J90" s="14"/>
      <c r="K90" s="14"/>
      <c r="L90" s="14"/>
      <c r="M90" s="14"/>
      <c r="N90" s="14"/>
      <c r="O90" s="107" t="s">
        <v>5825</v>
      </c>
      <c r="P90" s="189" t="s">
        <v>5829</v>
      </c>
      <c r="Q90" s="202"/>
      <c r="R90" s="202"/>
      <c r="S90" s="202"/>
      <c r="T90" s="202"/>
      <c r="U90" s="257" t="s">
        <v>5864</v>
      </c>
    </row>
    <row r="91" spans="1:21" ht="22.5" customHeight="1">
      <c r="A91" s="166">
        <v>1</v>
      </c>
      <c r="B91" s="99" t="s">
        <v>85</v>
      </c>
      <c r="C91" s="107" t="s">
        <v>2414</v>
      </c>
      <c r="D91" s="99"/>
      <c r="E91" s="99"/>
      <c r="F91" s="99">
        <v>6</v>
      </c>
      <c r="G91" s="214" t="s">
        <v>5970</v>
      </c>
      <c r="H91" s="99">
        <v>350</v>
      </c>
      <c r="I91" s="99">
        <v>4</v>
      </c>
      <c r="J91" s="13"/>
      <c r="K91" s="13"/>
      <c r="L91" s="13"/>
      <c r="M91" s="13"/>
      <c r="N91" s="13"/>
      <c r="O91" s="107" t="s">
        <v>5825</v>
      </c>
      <c r="P91" s="189" t="s">
        <v>5865</v>
      </c>
      <c r="Q91" s="202"/>
      <c r="R91" s="202"/>
      <c r="S91" s="202"/>
      <c r="T91" s="202"/>
      <c r="U91" s="257" t="s">
        <v>5866</v>
      </c>
    </row>
    <row r="92" spans="1:21" ht="22.5" customHeight="1">
      <c r="A92" s="166" t="s">
        <v>6059</v>
      </c>
      <c r="B92" s="99" t="s">
        <v>6060</v>
      </c>
      <c r="C92" s="107" t="s">
        <v>6061</v>
      </c>
      <c r="D92" s="99"/>
      <c r="E92" s="99"/>
      <c r="F92" s="99">
        <v>10</v>
      </c>
      <c r="G92" s="214" t="s">
        <v>5970</v>
      </c>
      <c r="H92" s="99">
        <v>350</v>
      </c>
      <c r="I92" s="99">
        <v>5</v>
      </c>
      <c r="J92" s="13"/>
      <c r="K92" s="13"/>
      <c r="L92" s="13"/>
      <c r="M92" s="13"/>
      <c r="N92" s="13"/>
      <c r="O92" s="107" t="s">
        <v>5825</v>
      </c>
      <c r="P92" s="189" t="s">
        <v>5867</v>
      </c>
      <c r="Q92" s="247"/>
      <c r="R92" s="202"/>
      <c r="S92" s="202"/>
      <c r="T92" s="202"/>
      <c r="U92" s="257" t="s">
        <v>5868</v>
      </c>
    </row>
    <row r="93" spans="1:21" ht="22.5" customHeight="1">
      <c r="A93" s="166">
        <v>2</v>
      </c>
      <c r="B93" s="99" t="s">
        <v>85</v>
      </c>
      <c r="C93" s="107" t="s">
        <v>6062</v>
      </c>
      <c r="D93" s="99"/>
      <c r="E93" s="99"/>
      <c r="F93" s="99">
        <v>6</v>
      </c>
      <c r="G93" s="214" t="s">
        <v>5970</v>
      </c>
      <c r="H93" s="99">
        <v>340</v>
      </c>
      <c r="I93" s="175">
        <v>3</v>
      </c>
      <c r="J93" s="14"/>
      <c r="K93" s="14"/>
      <c r="L93" s="14"/>
      <c r="M93" s="14"/>
      <c r="N93" s="14"/>
      <c r="O93" s="107" t="s">
        <v>5825</v>
      </c>
      <c r="P93" s="189" t="s">
        <v>5869</v>
      </c>
      <c r="Q93" s="202"/>
      <c r="R93" s="202"/>
      <c r="S93" s="202"/>
      <c r="T93" s="202"/>
      <c r="U93" s="257" t="s">
        <v>5870</v>
      </c>
    </row>
    <row r="94" spans="1:21" ht="22.5" customHeight="1">
      <c r="A94" s="166">
        <v>2</v>
      </c>
      <c r="B94" s="99" t="s">
        <v>85</v>
      </c>
      <c r="C94" s="107" t="s">
        <v>2415</v>
      </c>
      <c r="D94" s="99"/>
      <c r="E94" s="99"/>
      <c r="F94" s="99">
        <v>6</v>
      </c>
      <c r="G94" s="214" t="s">
        <v>5970</v>
      </c>
      <c r="H94" s="99">
        <v>340</v>
      </c>
      <c r="I94" s="99">
        <v>3</v>
      </c>
      <c r="J94" s="13"/>
      <c r="K94" s="13"/>
      <c r="L94" s="13"/>
      <c r="M94" s="15"/>
      <c r="N94" s="15"/>
      <c r="O94" s="107" t="s">
        <v>5825</v>
      </c>
      <c r="P94" s="189" t="s">
        <v>5852</v>
      </c>
      <c r="Q94" s="202"/>
      <c r="R94" s="202"/>
      <c r="S94" s="202"/>
      <c r="T94" s="202"/>
      <c r="U94" s="257" t="s">
        <v>5871</v>
      </c>
    </row>
    <row r="95" spans="1:21" ht="22.5" customHeight="1">
      <c r="A95" s="166" t="s">
        <v>37</v>
      </c>
      <c r="B95" s="99" t="s">
        <v>5442</v>
      </c>
      <c r="C95" s="107" t="s">
        <v>2416</v>
      </c>
      <c r="D95" s="99"/>
      <c r="E95" s="99"/>
      <c r="F95" s="99">
        <v>10</v>
      </c>
      <c r="G95" s="251" t="s">
        <v>5970</v>
      </c>
      <c r="H95" s="99">
        <v>340</v>
      </c>
      <c r="I95" s="175">
        <v>5</v>
      </c>
      <c r="J95" s="69"/>
      <c r="K95" s="70"/>
      <c r="L95" s="70"/>
      <c r="M95" s="70"/>
      <c r="N95" s="70"/>
      <c r="O95" s="107" t="s">
        <v>5825</v>
      </c>
      <c r="P95" s="189" t="s">
        <v>2417</v>
      </c>
      <c r="Q95" s="240"/>
      <c r="R95" s="240"/>
      <c r="S95" s="240"/>
      <c r="T95" s="240"/>
      <c r="U95" s="257" t="s">
        <v>5872</v>
      </c>
    </row>
    <row r="96" spans="1:21" ht="22.5" customHeight="1">
      <c r="A96" s="166">
        <v>1</v>
      </c>
      <c r="B96" s="99" t="s">
        <v>85</v>
      </c>
      <c r="C96" s="107" t="s">
        <v>2418</v>
      </c>
      <c r="D96" s="99"/>
      <c r="E96" s="99"/>
      <c r="F96" s="99">
        <v>6</v>
      </c>
      <c r="G96" s="214" t="s">
        <v>5970</v>
      </c>
      <c r="H96" s="99">
        <v>340</v>
      </c>
      <c r="I96" s="175">
        <v>3</v>
      </c>
      <c r="J96" s="14"/>
      <c r="K96" s="14"/>
      <c r="L96" s="14"/>
      <c r="M96" s="14"/>
      <c r="N96" s="14"/>
      <c r="O96" s="107" t="s">
        <v>5825</v>
      </c>
      <c r="P96" s="189" t="s">
        <v>5873</v>
      </c>
      <c r="Q96" s="202"/>
      <c r="R96" s="202"/>
      <c r="S96" s="202"/>
      <c r="T96" s="202"/>
      <c r="U96" s="257" t="s">
        <v>5874</v>
      </c>
    </row>
    <row r="97" spans="1:21" ht="22.5" customHeight="1">
      <c r="A97" s="166"/>
      <c r="B97" s="99" t="s">
        <v>85</v>
      </c>
      <c r="C97" s="107" t="s">
        <v>2419</v>
      </c>
      <c r="D97" s="99">
        <v>4</v>
      </c>
      <c r="E97" s="99">
        <v>6</v>
      </c>
      <c r="F97" s="99"/>
      <c r="G97" s="214" t="s">
        <v>6063</v>
      </c>
      <c r="H97" s="99">
        <v>340</v>
      </c>
      <c r="I97" s="99">
        <v>3</v>
      </c>
      <c r="J97" s="15"/>
      <c r="K97" s="15"/>
      <c r="L97" s="15"/>
      <c r="M97" s="15"/>
      <c r="N97" s="15"/>
      <c r="O97" s="230" t="s">
        <v>5846</v>
      </c>
      <c r="P97" s="189" t="s">
        <v>5847</v>
      </c>
      <c r="Q97" s="202"/>
      <c r="R97" s="202"/>
      <c r="S97" s="202"/>
      <c r="T97" s="202"/>
      <c r="U97" s="257" t="s">
        <v>5875</v>
      </c>
    </row>
    <row r="98" spans="1:21" ht="22.5" customHeight="1">
      <c r="A98" s="166" t="s">
        <v>35</v>
      </c>
      <c r="B98" s="99" t="s">
        <v>85</v>
      </c>
      <c r="C98" s="107" t="s">
        <v>6064</v>
      </c>
      <c r="D98" s="99"/>
      <c r="E98" s="99"/>
      <c r="F98" s="99">
        <v>7</v>
      </c>
      <c r="G98" s="214" t="s">
        <v>5970</v>
      </c>
      <c r="H98" s="99">
        <v>330</v>
      </c>
      <c r="I98" s="175">
        <v>3</v>
      </c>
      <c r="J98" s="13"/>
      <c r="K98" s="13"/>
      <c r="L98" s="13"/>
      <c r="M98" s="13"/>
      <c r="N98" s="14"/>
      <c r="O98" s="107" t="s">
        <v>5825</v>
      </c>
      <c r="P98" s="189" t="s">
        <v>5876</v>
      </c>
      <c r="Q98" s="202"/>
      <c r="R98" s="202"/>
      <c r="S98" s="202"/>
      <c r="T98" s="202"/>
      <c r="U98" s="257" t="s">
        <v>2420</v>
      </c>
    </row>
    <row r="99" spans="1:21" ht="22.5" customHeight="1">
      <c r="A99" s="166" t="s">
        <v>11769</v>
      </c>
      <c r="B99" s="99" t="s">
        <v>11773</v>
      </c>
      <c r="C99" s="107" t="s">
        <v>11817</v>
      </c>
      <c r="D99" s="99">
        <v>3</v>
      </c>
      <c r="E99" s="99">
        <v>5</v>
      </c>
      <c r="F99" s="99"/>
      <c r="G99" s="222" t="s">
        <v>13307</v>
      </c>
      <c r="H99" s="99">
        <v>330</v>
      </c>
      <c r="I99" s="99">
        <v>3</v>
      </c>
      <c r="J99" s="13"/>
      <c r="K99" s="13"/>
      <c r="L99" s="13"/>
      <c r="M99" s="13"/>
      <c r="N99" s="13"/>
      <c r="O99" s="230" t="s">
        <v>11787</v>
      </c>
      <c r="P99" s="189" t="s">
        <v>11818</v>
      </c>
      <c r="Q99" s="212" t="s">
        <v>1339</v>
      </c>
      <c r="R99" s="212" t="s">
        <v>1791</v>
      </c>
      <c r="S99" s="202"/>
      <c r="T99" s="202"/>
      <c r="U99" s="257" t="s">
        <v>11819</v>
      </c>
    </row>
    <row r="100" spans="1:21" ht="22.5" customHeight="1">
      <c r="A100" s="166" t="s">
        <v>218</v>
      </c>
      <c r="B100" s="99" t="s">
        <v>6065</v>
      </c>
      <c r="C100" s="107" t="s">
        <v>2421</v>
      </c>
      <c r="D100" s="99">
        <v>6</v>
      </c>
      <c r="E100" s="99">
        <v>6</v>
      </c>
      <c r="F100" s="99"/>
      <c r="G100" s="251" t="s">
        <v>6066</v>
      </c>
      <c r="H100" s="99">
        <v>320</v>
      </c>
      <c r="I100" s="175">
        <v>3</v>
      </c>
      <c r="J100" s="69"/>
      <c r="K100" s="70"/>
      <c r="L100" s="70"/>
      <c r="M100" s="70"/>
      <c r="N100" s="70"/>
      <c r="O100" s="230" t="s">
        <v>5877</v>
      </c>
      <c r="P100" s="189" t="s">
        <v>5878</v>
      </c>
      <c r="Q100" s="240"/>
      <c r="R100" s="240"/>
      <c r="S100" s="240"/>
      <c r="T100" s="240"/>
      <c r="U100" s="257" t="s">
        <v>5879</v>
      </c>
    </row>
    <row r="101" spans="1:21" ht="22.5" customHeight="1">
      <c r="A101" s="166" t="s">
        <v>35</v>
      </c>
      <c r="B101" s="99" t="s">
        <v>85</v>
      </c>
      <c r="C101" s="107" t="s">
        <v>2422</v>
      </c>
      <c r="D101" s="99">
        <v>3</v>
      </c>
      <c r="E101" s="99">
        <v>5</v>
      </c>
      <c r="F101" s="99"/>
      <c r="G101" s="214" t="s">
        <v>6067</v>
      </c>
      <c r="H101" s="99">
        <v>320</v>
      </c>
      <c r="I101" s="99">
        <v>6</v>
      </c>
      <c r="J101" s="13"/>
      <c r="K101" s="13"/>
      <c r="L101" s="13"/>
      <c r="M101" s="13"/>
      <c r="N101" s="13"/>
      <c r="O101" s="230" t="s">
        <v>5880</v>
      </c>
      <c r="P101" s="189" t="s">
        <v>5876</v>
      </c>
      <c r="Q101" s="202"/>
      <c r="R101" s="202"/>
      <c r="S101" s="202"/>
      <c r="T101" s="202"/>
      <c r="U101" s="257" t="s">
        <v>5881</v>
      </c>
    </row>
    <row r="102" spans="1:21" ht="22.5" customHeight="1">
      <c r="A102" s="166" t="s">
        <v>30</v>
      </c>
      <c r="B102" s="99" t="s">
        <v>85</v>
      </c>
      <c r="C102" s="107" t="s">
        <v>6068</v>
      </c>
      <c r="D102" s="99">
        <v>3</v>
      </c>
      <c r="E102" s="99">
        <v>5</v>
      </c>
      <c r="F102" s="99"/>
      <c r="G102" s="214" t="s">
        <v>6069</v>
      </c>
      <c r="H102" s="99">
        <v>320</v>
      </c>
      <c r="I102" s="175">
        <v>7</v>
      </c>
      <c r="J102" s="13"/>
      <c r="K102" s="13"/>
      <c r="L102" s="13"/>
      <c r="M102" s="13"/>
      <c r="N102" s="13"/>
      <c r="O102" s="230" t="s">
        <v>5880</v>
      </c>
      <c r="P102" s="189" t="s">
        <v>5833</v>
      </c>
      <c r="Q102" s="214" t="s">
        <v>5339</v>
      </c>
      <c r="R102" s="202"/>
      <c r="S102" s="202"/>
      <c r="T102" s="202"/>
      <c r="U102" s="257" t="s">
        <v>5882</v>
      </c>
    </row>
    <row r="103" spans="1:21" ht="22.5" customHeight="1">
      <c r="A103" s="166" t="s">
        <v>6070</v>
      </c>
      <c r="B103" s="99" t="s">
        <v>6071</v>
      </c>
      <c r="C103" s="187" t="s">
        <v>6072</v>
      </c>
      <c r="D103" s="99"/>
      <c r="E103" s="99"/>
      <c r="F103" s="99">
        <v>10</v>
      </c>
      <c r="G103" s="252" t="s">
        <v>2423</v>
      </c>
      <c r="H103" s="196">
        <v>320</v>
      </c>
      <c r="I103" s="99">
        <v>4</v>
      </c>
      <c r="J103" s="12"/>
      <c r="K103" s="12"/>
      <c r="L103" s="12"/>
      <c r="M103" s="12"/>
      <c r="N103" s="14"/>
      <c r="O103" s="107" t="s">
        <v>5825</v>
      </c>
      <c r="P103" s="189" t="s">
        <v>5883</v>
      </c>
      <c r="Q103" s="247"/>
      <c r="R103" s="202"/>
      <c r="S103" s="202"/>
      <c r="T103" s="202"/>
      <c r="U103" s="285" t="s">
        <v>5884</v>
      </c>
    </row>
    <row r="104" spans="1:21" ht="22.5" customHeight="1">
      <c r="A104" s="166" t="s">
        <v>32</v>
      </c>
      <c r="B104" s="99" t="s">
        <v>5442</v>
      </c>
      <c r="C104" s="107" t="s">
        <v>2424</v>
      </c>
      <c r="D104" s="99"/>
      <c r="E104" s="99"/>
      <c r="F104" s="99">
        <v>8</v>
      </c>
      <c r="G104" s="214" t="s">
        <v>5970</v>
      </c>
      <c r="H104" s="99">
        <v>310</v>
      </c>
      <c r="I104" s="99">
        <v>1</v>
      </c>
      <c r="J104" s="13"/>
      <c r="K104" s="13"/>
      <c r="L104" s="13"/>
      <c r="M104" s="13"/>
      <c r="N104" s="15"/>
      <c r="O104" s="107" t="s">
        <v>5825</v>
      </c>
      <c r="P104" s="189" t="s">
        <v>5885</v>
      </c>
      <c r="Q104" s="202"/>
      <c r="R104" s="202"/>
      <c r="S104" s="202"/>
      <c r="T104" s="202"/>
      <c r="U104" s="257" t="s">
        <v>5886</v>
      </c>
    </row>
    <row r="105" spans="1:21" ht="22.5" customHeight="1">
      <c r="A105" s="166" t="s">
        <v>6222</v>
      </c>
      <c r="B105" s="99" t="s">
        <v>6239</v>
      </c>
      <c r="C105" s="107" t="s">
        <v>6240</v>
      </c>
      <c r="D105" s="99">
        <v>3</v>
      </c>
      <c r="E105" s="99">
        <v>5</v>
      </c>
      <c r="F105" s="99"/>
      <c r="G105" s="212" t="s">
        <v>12927</v>
      </c>
      <c r="H105" s="99">
        <v>310</v>
      </c>
      <c r="I105" s="99">
        <v>3</v>
      </c>
      <c r="J105" s="13"/>
      <c r="K105" s="13"/>
      <c r="L105" s="13"/>
      <c r="M105" s="13"/>
      <c r="N105" s="13"/>
      <c r="O105" s="230" t="s">
        <v>6241</v>
      </c>
      <c r="P105" s="189" t="s">
        <v>6242</v>
      </c>
      <c r="Q105" s="212" t="s">
        <v>13066</v>
      </c>
      <c r="R105" s="202"/>
      <c r="S105" s="202"/>
      <c r="T105" s="202"/>
      <c r="U105" s="257" t="s">
        <v>6243</v>
      </c>
    </row>
    <row r="106" spans="1:21" ht="22.5" customHeight="1">
      <c r="A106" s="166" t="s">
        <v>34</v>
      </c>
      <c r="B106" s="99" t="s">
        <v>85</v>
      </c>
      <c r="C106" s="107" t="s">
        <v>6073</v>
      </c>
      <c r="D106" s="99">
        <v>3</v>
      </c>
      <c r="E106" s="99">
        <v>5</v>
      </c>
      <c r="F106" s="99"/>
      <c r="G106" s="214" t="s">
        <v>6074</v>
      </c>
      <c r="H106" s="99">
        <v>300</v>
      </c>
      <c r="I106" s="175">
        <v>7</v>
      </c>
      <c r="J106" s="13"/>
      <c r="K106" s="14"/>
      <c r="L106" s="14"/>
      <c r="M106" s="14"/>
      <c r="N106" s="14"/>
      <c r="O106" s="230" t="s">
        <v>5880</v>
      </c>
      <c r="P106" s="189" t="s">
        <v>5876</v>
      </c>
      <c r="Q106" s="214" t="s">
        <v>6133</v>
      </c>
      <c r="R106" s="202"/>
      <c r="S106" s="202"/>
      <c r="T106" s="202"/>
      <c r="U106" s="257" t="s">
        <v>5887</v>
      </c>
    </row>
    <row r="107" spans="1:21" ht="22.5" customHeight="1">
      <c r="A107" s="166"/>
      <c r="B107" s="99" t="s">
        <v>85</v>
      </c>
      <c r="C107" s="107" t="s">
        <v>6075</v>
      </c>
      <c r="D107" s="99">
        <v>9</v>
      </c>
      <c r="E107" s="99">
        <v>9</v>
      </c>
      <c r="F107" s="99"/>
      <c r="G107" s="251" t="s">
        <v>6220</v>
      </c>
      <c r="H107" s="99">
        <v>295</v>
      </c>
      <c r="I107" s="99">
        <v>4</v>
      </c>
      <c r="J107" s="13"/>
      <c r="K107" s="13"/>
      <c r="L107" s="13"/>
      <c r="M107" s="13"/>
      <c r="N107" s="13"/>
      <c r="O107" s="230" t="s">
        <v>5888</v>
      </c>
      <c r="P107" s="189" t="s">
        <v>5858</v>
      </c>
      <c r="Q107" s="202"/>
      <c r="R107" s="202"/>
      <c r="S107" s="202"/>
      <c r="T107" s="202"/>
      <c r="U107" s="257" t="s">
        <v>5889</v>
      </c>
    </row>
    <row r="108" spans="1:21" ht="22.5" customHeight="1">
      <c r="A108" s="166" t="s">
        <v>151</v>
      </c>
      <c r="B108" s="99" t="s">
        <v>85</v>
      </c>
      <c r="C108" s="107" t="s">
        <v>2425</v>
      </c>
      <c r="D108" s="99">
        <v>3</v>
      </c>
      <c r="E108" s="99">
        <v>5</v>
      </c>
      <c r="F108" s="99"/>
      <c r="G108" s="214" t="s">
        <v>6076</v>
      </c>
      <c r="H108" s="99">
        <v>285</v>
      </c>
      <c r="I108" s="175">
        <v>6</v>
      </c>
      <c r="J108" s="14"/>
      <c r="K108" s="14"/>
      <c r="L108" s="14"/>
      <c r="M108" s="14"/>
      <c r="N108" s="14"/>
      <c r="O108" s="230" t="s">
        <v>5828</v>
      </c>
      <c r="P108" s="189" t="s">
        <v>5890</v>
      </c>
      <c r="Q108" s="202"/>
      <c r="R108" s="202"/>
      <c r="S108" s="202"/>
      <c r="T108" s="202"/>
      <c r="U108" s="257" t="s">
        <v>5891</v>
      </c>
    </row>
    <row r="109" spans="1:21" ht="22.5" customHeight="1">
      <c r="A109" s="166" t="s">
        <v>37</v>
      </c>
      <c r="B109" s="99" t="s">
        <v>5442</v>
      </c>
      <c r="C109" s="107" t="s">
        <v>6077</v>
      </c>
      <c r="D109" s="99"/>
      <c r="E109" s="99"/>
      <c r="F109" s="99">
        <v>10</v>
      </c>
      <c r="G109" s="214" t="s">
        <v>5970</v>
      </c>
      <c r="H109" s="99">
        <v>280</v>
      </c>
      <c r="I109" s="175">
        <v>2</v>
      </c>
      <c r="J109" s="69"/>
      <c r="K109" s="70"/>
      <c r="L109" s="70"/>
      <c r="M109" s="70"/>
      <c r="N109" s="70"/>
      <c r="O109" s="107" t="s">
        <v>5825</v>
      </c>
      <c r="P109" s="189" t="s">
        <v>5892</v>
      </c>
      <c r="Q109" s="240"/>
      <c r="R109" s="240"/>
      <c r="S109" s="240"/>
      <c r="T109" s="240"/>
      <c r="U109" s="257" t="s">
        <v>5893</v>
      </c>
    </row>
    <row r="110" spans="1:21" ht="22.5" customHeight="1">
      <c r="A110" s="166">
        <v>1</v>
      </c>
      <c r="B110" s="99" t="s">
        <v>85</v>
      </c>
      <c r="C110" s="107" t="s">
        <v>2426</v>
      </c>
      <c r="D110" s="99">
        <v>3</v>
      </c>
      <c r="E110" s="99">
        <v>5</v>
      </c>
      <c r="F110" s="99"/>
      <c r="G110" s="214" t="s">
        <v>2427</v>
      </c>
      <c r="H110" s="99">
        <v>280</v>
      </c>
      <c r="I110" s="99">
        <v>4</v>
      </c>
      <c r="J110" s="15"/>
      <c r="K110" s="15"/>
      <c r="L110" s="15"/>
      <c r="M110" s="15"/>
      <c r="N110" s="15"/>
      <c r="O110" s="230" t="s">
        <v>1411</v>
      </c>
      <c r="P110" s="189" t="s">
        <v>5894</v>
      </c>
      <c r="Q110" s="212" t="s">
        <v>3396</v>
      </c>
      <c r="R110" s="202"/>
      <c r="S110" s="202"/>
      <c r="T110" s="202"/>
      <c r="U110" s="193" t="s">
        <v>13067</v>
      </c>
    </row>
    <row r="111" spans="1:21" ht="22.5" customHeight="1">
      <c r="A111" s="166" t="s">
        <v>6078</v>
      </c>
      <c r="B111" s="99" t="s">
        <v>6079</v>
      </c>
      <c r="C111" s="187" t="s">
        <v>6080</v>
      </c>
      <c r="D111" s="99">
        <v>8</v>
      </c>
      <c r="E111" s="99">
        <v>8</v>
      </c>
      <c r="F111" s="99"/>
      <c r="G111" s="254" t="s">
        <v>6081</v>
      </c>
      <c r="H111" s="99">
        <v>280</v>
      </c>
      <c r="I111" s="99">
        <v>5</v>
      </c>
      <c r="J111" s="13"/>
      <c r="K111" s="13"/>
      <c r="L111" s="13"/>
      <c r="M111" s="13"/>
      <c r="N111" s="13"/>
      <c r="O111" s="230" t="s">
        <v>2513</v>
      </c>
      <c r="P111" s="189" t="s">
        <v>5895</v>
      </c>
      <c r="Q111" s="247"/>
      <c r="R111" s="202"/>
      <c r="S111" s="202"/>
      <c r="T111" s="202"/>
      <c r="U111" s="257" t="s">
        <v>5896</v>
      </c>
    </row>
    <row r="112" spans="1:21" ht="22.5" customHeight="1">
      <c r="A112" s="166" t="s">
        <v>6005</v>
      </c>
      <c r="B112" s="224" t="s">
        <v>6079</v>
      </c>
      <c r="C112" s="107" t="s">
        <v>6082</v>
      </c>
      <c r="D112" s="99">
        <v>8</v>
      </c>
      <c r="E112" s="99">
        <v>8</v>
      </c>
      <c r="F112" s="224"/>
      <c r="G112" s="252" t="s">
        <v>6083</v>
      </c>
      <c r="H112" s="99">
        <v>270</v>
      </c>
      <c r="I112" s="99">
        <v>2</v>
      </c>
      <c r="J112" s="12"/>
      <c r="K112" s="12"/>
      <c r="L112" s="15"/>
      <c r="M112" s="15"/>
      <c r="N112" s="15"/>
      <c r="O112" s="230" t="s">
        <v>5849</v>
      </c>
      <c r="P112" s="189" t="s">
        <v>5827</v>
      </c>
      <c r="Q112" s="214" t="s">
        <v>13068</v>
      </c>
      <c r="R112" s="202"/>
      <c r="S112" s="202"/>
      <c r="T112" s="202"/>
      <c r="U112" s="257"/>
    </row>
    <row r="113" spans="1:21" ht="22.5" customHeight="1">
      <c r="A113" s="166" t="s">
        <v>6264</v>
      </c>
      <c r="B113" s="99" t="s">
        <v>6374</v>
      </c>
      <c r="C113" s="107" t="s">
        <v>6373</v>
      </c>
      <c r="D113" s="99">
        <v>9</v>
      </c>
      <c r="E113" s="99">
        <v>9</v>
      </c>
      <c r="F113" s="99"/>
      <c r="G113" s="212" t="s">
        <v>6825</v>
      </c>
      <c r="H113" s="99">
        <v>270</v>
      </c>
      <c r="I113" s="99">
        <v>5</v>
      </c>
      <c r="J113" s="13"/>
      <c r="K113" s="13"/>
      <c r="L113" s="13"/>
      <c r="M113" s="13"/>
      <c r="N113" s="13"/>
      <c r="O113" s="230" t="s">
        <v>6375</v>
      </c>
      <c r="P113" s="189" t="s">
        <v>6365</v>
      </c>
      <c r="Q113" s="212" t="s">
        <v>6376</v>
      </c>
      <c r="R113" s="202"/>
      <c r="S113" s="202"/>
      <c r="T113" s="202"/>
      <c r="U113" s="257"/>
    </row>
    <row r="114" spans="1:21" ht="22.5" customHeight="1">
      <c r="A114" s="166"/>
      <c r="B114" s="99" t="s">
        <v>85</v>
      </c>
      <c r="C114" s="107" t="s">
        <v>2428</v>
      </c>
      <c r="D114" s="99">
        <v>3</v>
      </c>
      <c r="E114" s="99">
        <v>5</v>
      </c>
      <c r="F114" s="99"/>
      <c r="G114" s="214" t="s">
        <v>2429</v>
      </c>
      <c r="H114" s="99">
        <v>260</v>
      </c>
      <c r="I114" s="175">
        <v>3</v>
      </c>
      <c r="J114" s="12"/>
      <c r="K114" s="14"/>
      <c r="L114" s="14"/>
      <c r="M114" s="14"/>
      <c r="N114" s="14"/>
      <c r="O114" s="230" t="s">
        <v>5846</v>
      </c>
      <c r="P114" s="189" t="s">
        <v>5897</v>
      </c>
      <c r="Q114" s="202"/>
      <c r="R114" s="202"/>
      <c r="S114" s="202"/>
      <c r="T114" s="202"/>
      <c r="U114" s="257" t="s">
        <v>5898</v>
      </c>
    </row>
    <row r="115" spans="1:21" ht="22.5" customHeight="1">
      <c r="A115" s="166" t="s">
        <v>49</v>
      </c>
      <c r="B115" s="99" t="s">
        <v>85</v>
      </c>
      <c r="C115" s="107" t="s">
        <v>2430</v>
      </c>
      <c r="D115" s="99"/>
      <c r="E115" s="99"/>
      <c r="F115" s="99">
        <v>5</v>
      </c>
      <c r="G115" s="214" t="s">
        <v>2423</v>
      </c>
      <c r="H115" s="99">
        <v>260</v>
      </c>
      <c r="I115" s="99">
        <v>5</v>
      </c>
      <c r="J115" s="15"/>
      <c r="K115" s="15"/>
      <c r="L115" s="15"/>
      <c r="M115" s="15"/>
      <c r="N115" s="15"/>
      <c r="O115" s="107" t="s">
        <v>5825</v>
      </c>
      <c r="P115" s="189" t="s">
        <v>5838</v>
      </c>
      <c r="Q115" s="202"/>
      <c r="R115" s="202"/>
      <c r="S115" s="202"/>
      <c r="T115" s="202"/>
      <c r="U115" s="257" t="s">
        <v>2431</v>
      </c>
    </row>
    <row r="116" spans="1:21" ht="22.5" customHeight="1">
      <c r="A116" s="166">
        <v>2</v>
      </c>
      <c r="B116" s="99" t="s">
        <v>85</v>
      </c>
      <c r="C116" s="107" t="s">
        <v>2432</v>
      </c>
      <c r="D116" s="99"/>
      <c r="E116" s="99"/>
      <c r="F116" s="99">
        <v>5</v>
      </c>
      <c r="G116" s="214" t="s">
        <v>2423</v>
      </c>
      <c r="H116" s="99">
        <v>260</v>
      </c>
      <c r="I116" s="175">
        <v>5</v>
      </c>
      <c r="J116" s="12"/>
      <c r="K116" s="12"/>
      <c r="L116" s="12"/>
      <c r="M116" s="12"/>
      <c r="N116" s="14"/>
      <c r="O116" s="107" t="s">
        <v>5825</v>
      </c>
      <c r="P116" s="189" t="s">
        <v>5899</v>
      </c>
      <c r="Q116" s="202"/>
      <c r="R116" s="202"/>
      <c r="S116" s="202"/>
      <c r="T116" s="202"/>
      <c r="U116" s="257" t="s">
        <v>5900</v>
      </c>
    </row>
    <row r="117" spans="1:21" ht="22.5" customHeight="1">
      <c r="A117" s="166">
        <v>1</v>
      </c>
      <c r="B117" s="99" t="s">
        <v>85</v>
      </c>
      <c r="C117" s="107" t="s">
        <v>2433</v>
      </c>
      <c r="D117" s="99"/>
      <c r="E117" s="99"/>
      <c r="F117" s="99">
        <v>5</v>
      </c>
      <c r="G117" s="214" t="s">
        <v>2423</v>
      </c>
      <c r="H117" s="99">
        <v>260</v>
      </c>
      <c r="I117" s="99">
        <v>3</v>
      </c>
      <c r="J117" s="15"/>
      <c r="K117" s="13"/>
      <c r="L117" s="15"/>
      <c r="M117" s="13"/>
      <c r="N117" s="15"/>
      <c r="O117" s="107" t="s">
        <v>5825</v>
      </c>
      <c r="P117" s="189" t="s">
        <v>5852</v>
      </c>
      <c r="Q117" s="202"/>
      <c r="R117" s="202"/>
      <c r="S117" s="202"/>
      <c r="T117" s="202"/>
      <c r="U117" s="257" t="s">
        <v>5901</v>
      </c>
    </row>
    <row r="118" spans="1:21" ht="22.5" customHeight="1">
      <c r="A118" s="166">
        <v>1</v>
      </c>
      <c r="B118" s="99" t="s">
        <v>85</v>
      </c>
      <c r="C118" s="107" t="s">
        <v>2434</v>
      </c>
      <c r="D118" s="99"/>
      <c r="E118" s="99"/>
      <c r="F118" s="99">
        <v>5</v>
      </c>
      <c r="G118" s="214" t="s">
        <v>2423</v>
      </c>
      <c r="H118" s="99">
        <v>260</v>
      </c>
      <c r="I118" s="175">
        <v>3</v>
      </c>
      <c r="J118" s="14"/>
      <c r="K118" s="14"/>
      <c r="L118" s="14"/>
      <c r="M118" s="14"/>
      <c r="N118" s="14"/>
      <c r="O118" s="107" t="s">
        <v>5825</v>
      </c>
      <c r="P118" s="189" t="s">
        <v>5852</v>
      </c>
      <c r="Q118" s="202"/>
      <c r="R118" s="202"/>
      <c r="S118" s="202"/>
      <c r="T118" s="202"/>
      <c r="U118" s="257" t="s">
        <v>5902</v>
      </c>
    </row>
    <row r="119" spans="1:21" ht="22.5" customHeight="1">
      <c r="A119" s="166">
        <v>1</v>
      </c>
      <c r="B119" s="99" t="s">
        <v>85</v>
      </c>
      <c r="C119" s="107" t="s">
        <v>2435</v>
      </c>
      <c r="D119" s="99"/>
      <c r="E119" s="99"/>
      <c r="F119" s="99">
        <v>5</v>
      </c>
      <c r="G119" s="214" t="s">
        <v>2423</v>
      </c>
      <c r="H119" s="99">
        <v>260</v>
      </c>
      <c r="I119" s="99">
        <v>3</v>
      </c>
      <c r="J119" s="13"/>
      <c r="K119" s="13"/>
      <c r="L119" s="13"/>
      <c r="M119" s="13"/>
      <c r="N119" s="13"/>
      <c r="O119" s="107" t="s">
        <v>5825</v>
      </c>
      <c r="P119" s="189" t="s">
        <v>5894</v>
      </c>
      <c r="Q119" s="202"/>
      <c r="R119" s="202"/>
      <c r="S119" s="202"/>
      <c r="T119" s="202"/>
      <c r="U119" s="257" t="s">
        <v>2436</v>
      </c>
    </row>
    <row r="120" spans="1:21" ht="22.5" customHeight="1">
      <c r="A120" s="166">
        <v>1</v>
      </c>
      <c r="B120" s="99" t="s">
        <v>85</v>
      </c>
      <c r="C120" s="107" t="s">
        <v>2437</v>
      </c>
      <c r="D120" s="99">
        <v>8</v>
      </c>
      <c r="E120" s="99">
        <v>8</v>
      </c>
      <c r="F120" s="99"/>
      <c r="G120" s="214" t="s">
        <v>6084</v>
      </c>
      <c r="H120" s="99">
        <v>255</v>
      </c>
      <c r="I120" s="175">
        <v>5</v>
      </c>
      <c r="J120" s="12"/>
      <c r="K120" s="12"/>
      <c r="L120" s="12"/>
      <c r="M120" s="12"/>
      <c r="N120" s="12"/>
      <c r="O120" s="230" t="s">
        <v>5903</v>
      </c>
      <c r="P120" s="189" t="s">
        <v>5852</v>
      </c>
      <c r="Q120" s="214" t="s">
        <v>1580</v>
      </c>
      <c r="R120" s="202"/>
      <c r="S120" s="202"/>
      <c r="T120" s="202"/>
      <c r="U120" s="257" t="s">
        <v>13069</v>
      </c>
    </row>
    <row r="121" spans="1:21" ht="22.5" customHeight="1">
      <c r="A121" s="166" t="s">
        <v>151</v>
      </c>
      <c r="B121" s="99" t="s">
        <v>85</v>
      </c>
      <c r="C121" s="107" t="s">
        <v>2438</v>
      </c>
      <c r="D121" s="99"/>
      <c r="E121" s="99"/>
      <c r="F121" s="99">
        <v>5</v>
      </c>
      <c r="G121" s="214" t="s">
        <v>2423</v>
      </c>
      <c r="H121" s="99">
        <v>250</v>
      </c>
      <c r="I121" s="99">
        <v>3</v>
      </c>
      <c r="J121" s="15"/>
      <c r="K121" s="15"/>
      <c r="L121" s="13"/>
      <c r="M121" s="15"/>
      <c r="N121" s="15"/>
      <c r="O121" s="107" t="s">
        <v>5825</v>
      </c>
      <c r="P121" s="189" t="s">
        <v>5904</v>
      </c>
      <c r="Q121" s="202"/>
      <c r="R121" s="202"/>
      <c r="S121" s="202"/>
      <c r="T121" s="202"/>
      <c r="U121" s="257" t="s">
        <v>5905</v>
      </c>
    </row>
    <row r="122" spans="1:21" ht="22.5" customHeight="1">
      <c r="A122" s="166" t="s">
        <v>151</v>
      </c>
      <c r="B122" s="99" t="s">
        <v>85</v>
      </c>
      <c r="C122" s="107" t="s">
        <v>2439</v>
      </c>
      <c r="D122" s="99"/>
      <c r="E122" s="99"/>
      <c r="F122" s="99">
        <v>5</v>
      </c>
      <c r="G122" s="214" t="s">
        <v>2423</v>
      </c>
      <c r="H122" s="99">
        <v>250</v>
      </c>
      <c r="I122" s="175">
        <v>3</v>
      </c>
      <c r="J122" s="14"/>
      <c r="K122" s="14"/>
      <c r="L122" s="14"/>
      <c r="M122" s="14"/>
      <c r="N122" s="14"/>
      <c r="O122" s="107" t="s">
        <v>5825</v>
      </c>
      <c r="P122" s="189" t="s">
        <v>5861</v>
      </c>
      <c r="Q122" s="202"/>
      <c r="R122" s="202"/>
      <c r="S122" s="202"/>
      <c r="T122" s="202"/>
      <c r="U122" s="257" t="s">
        <v>5906</v>
      </c>
    </row>
    <row r="123" spans="1:21" ht="22.5" customHeight="1">
      <c r="A123" s="166">
        <v>2</v>
      </c>
      <c r="B123" s="99" t="s">
        <v>85</v>
      </c>
      <c r="C123" s="107" t="s">
        <v>2440</v>
      </c>
      <c r="D123" s="99"/>
      <c r="E123" s="99"/>
      <c r="F123" s="99">
        <v>5</v>
      </c>
      <c r="G123" s="214" t="s">
        <v>2423</v>
      </c>
      <c r="H123" s="99">
        <v>250</v>
      </c>
      <c r="I123" s="99">
        <v>4</v>
      </c>
      <c r="J123" s="13"/>
      <c r="K123" s="13"/>
      <c r="L123" s="13"/>
      <c r="M123" s="13"/>
      <c r="N123" s="13"/>
      <c r="O123" s="107" t="s">
        <v>5825</v>
      </c>
      <c r="P123" s="189" t="s">
        <v>5907</v>
      </c>
      <c r="Q123" s="202"/>
      <c r="R123" s="202"/>
      <c r="S123" s="202"/>
      <c r="T123" s="202"/>
      <c r="U123" s="257" t="s">
        <v>5908</v>
      </c>
    </row>
    <row r="124" spans="1:21" ht="22.5" customHeight="1">
      <c r="A124" s="166">
        <v>2</v>
      </c>
      <c r="B124" s="99" t="s">
        <v>85</v>
      </c>
      <c r="C124" s="107" t="s">
        <v>2441</v>
      </c>
      <c r="D124" s="99"/>
      <c r="E124" s="99"/>
      <c r="F124" s="99">
        <v>5</v>
      </c>
      <c r="G124" s="214" t="s">
        <v>2423</v>
      </c>
      <c r="H124" s="99">
        <v>250</v>
      </c>
      <c r="I124" s="175">
        <v>3</v>
      </c>
      <c r="J124" s="12"/>
      <c r="K124" s="12"/>
      <c r="L124" s="12"/>
      <c r="M124" s="12"/>
      <c r="N124" s="12"/>
      <c r="O124" s="107" t="s">
        <v>5825</v>
      </c>
      <c r="P124" s="189" t="s">
        <v>5894</v>
      </c>
      <c r="Q124" s="202"/>
      <c r="R124" s="202"/>
      <c r="S124" s="202"/>
      <c r="T124" s="202"/>
      <c r="U124" s="257" t="s">
        <v>5909</v>
      </c>
    </row>
    <row r="125" spans="1:21" ht="22.5" customHeight="1">
      <c r="A125" s="166">
        <v>1</v>
      </c>
      <c r="B125" s="99" t="s">
        <v>85</v>
      </c>
      <c r="C125" s="107" t="s">
        <v>2442</v>
      </c>
      <c r="D125" s="99"/>
      <c r="E125" s="99"/>
      <c r="F125" s="99">
        <v>5</v>
      </c>
      <c r="G125" s="214" t="s">
        <v>2423</v>
      </c>
      <c r="H125" s="99">
        <v>250</v>
      </c>
      <c r="I125" s="99">
        <v>3</v>
      </c>
      <c r="J125" s="13"/>
      <c r="K125" s="13"/>
      <c r="L125" s="13"/>
      <c r="M125" s="13"/>
      <c r="N125" s="13"/>
      <c r="O125" s="107" t="s">
        <v>5825</v>
      </c>
      <c r="P125" s="189" t="s">
        <v>5852</v>
      </c>
      <c r="Q125" s="202"/>
      <c r="R125" s="202"/>
      <c r="S125" s="202"/>
      <c r="T125" s="202"/>
      <c r="U125" s="257" t="s">
        <v>5910</v>
      </c>
    </row>
    <row r="126" spans="1:21" ht="22.5" customHeight="1">
      <c r="A126" s="166">
        <v>1</v>
      </c>
      <c r="B126" s="99" t="s">
        <v>85</v>
      </c>
      <c r="C126" s="107" t="s">
        <v>2443</v>
      </c>
      <c r="D126" s="99"/>
      <c r="E126" s="99"/>
      <c r="F126" s="99">
        <v>5</v>
      </c>
      <c r="G126" s="214" t="s">
        <v>2423</v>
      </c>
      <c r="H126" s="99">
        <v>250</v>
      </c>
      <c r="I126" s="175">
        <v>3</v>
      </c>
      <c r="J126" s="14"/>
      <c r="K126" s="14"/>
      <c r="L126" s="14"/>
      <c r="M126" s="14"/>
      <c r="N126" s="14"/>
      <c r="O126" s="107" t="s">
        <v>5825</v>
      </c>
      <c r="P126" s="189" t="s">
        <v>5855</v>
      </c>
      <c r="Q126" s="202"/>
      <c r="R126" s="202"/>
      <c r="S126" s="202"/>
      <c r="T126" s="202"/>
      <c r="U126" s="257" t="s">
        <v>5911</v>
      </c>
    </row>
    <row r="127" spans="1:21" ht="22.5" customHeight="1">
      <c r="A127" s="166"/>
      <c r="B127" s="99" t="s">
        <v>85</v>
      </c>
      <c r="C127" s="107" t="s">
        <v>6085</v>
      </c>
      <c r="D127" s="99">
        <v>8</v>
      </c>
      <c r="E127" s="99">
        <v>8</v>
      </c>
      <c r="F127" s="99"/>
      <c r="G127" s="214" t="s">
        <v>6086</v>
      </c>
      <c r="H127" s="99">
        <v>250</v>
      </c>
      <c r="I127" s="99">
        <v>3</v>
      </c>
      <c r="J127" s="13"/>
      <c r="K127" s="13"/>
      <c r="L127" s="13"/>
      <c r="M127" s="13"/>
      <c r="N127" s="15"/>
      <c r="O127" s="230" t="s">
        <v>5857</v>
      </c>
      <c r="P127" s="189" t="s">
        <v>5897</v>
      </c>
      <c r="Q127" s="202"/>
      <c r="R127" s="202"/>
      <c r="S127" s="202"/>
      <c r="T127" s="202"/>
      <c r="U127" s="257" t="s">
        <v>5912</v>
      </c>
    </row>
    <row r="128" spans="1:21" ht="22.5" customHeight="1">
      <c r="A128" s="166" t="s">
        <v>6087</v>
      </c>
      <c r="B128" s="224" t="s">
        <v>6088</v>
      </c>
      <c r="C128" s="107" t="s">
        <v>6089</v>
      </c>
      <c r="D128" s="99">
        <v>2</v>
      </c>
      <c r="E128" s="99">
        <v>4</v>
      </c>
      <c r="F128" s="224"/>
      <c r="G128" s="251" t="s">
        <v>2512</v>
      </c>
      <c r="H128" s="99">
        <v>250</v>
      </c>
      <c r="I128" s="175">
        <v>3</v>
      </c>
      <c r="J128" s="12"/>
      <c r="K128" s="12"/>
      <c r="L128" s="14"/>
      <c r="M128" s="14"/>
      <c r="N128" s="14"/>
      <c r="O128" s="230" t="s">
        <v>1411</v>
      </c>
      <c r="P128" s="189" t="s">
        <v>5913</v>
      </c>
      <c r="Q128" s="214" t="s">
        <v>1580</v>
      </c>
      <c r="R128" s="202"/>
      <c r="S128" s="202"/>
      <c r="T128" s="202"/>
      <c r="U128" s="257" t="s">
        <v>5914</v>
      </c>
    </row>
    <row r="129" spans="1:21" ht="22.5" customHeight="1">
      <c r="A129" s="166" t="s">
        <v>32</v>
      </c>
      <c r="B129" s="99" t="s">
        <v>5442</v>
      </c>
      <c r="C129" s="107" t="s">
        <v>6090</v>
      </c>
      <c r="D129" s="99">
        <v>8</v>
      </c>
      <c r="E129" s="99">
        <v>8</v>
      </c>
      <c r="F129" s="99"/>
      <c r="G129" s="214" t="s">
        <v>6091</v>
      </c>
      <c r="H129" s="99">
        <v>240</v>
      </c>
      <c r="I129" s="175">
        <v>5</v>
      </c>
      <c r="J129" s="12"/>
      <c r="K129" s="12"/>
      <c r="L129" s="14"/>
      <c r="M129" s="14"/>
      <c r="N129" s="14"/>
      <c r="O129" s="230" t="s">
        <v>135</v>
      </c>
      <c r="P129" s="189" t="s">
        <v>5706</v>
      </c>
      <c r="Q129" s="214" t="s">
        <v>326</v>
      </c>
      <c r="R129" s="202"/>
      <c r="S129" s="202"/>
      <c r="T129" s="202"/>
      <c r="U129" s="257" t="s">
        <v>5707</v>
      </c>
    </row>
    <row r="130" spans="1:21" ht="22.5" customHeight="1">
      <c r="A130" s="166">
        <v>2</v>
      </c>
      <c r="B130" s="99" t="s">
        <v>85</v>
      </c>
      <c r="C130" s="107" t="s">
        <v>2444</v>
      </c>
      <c r="D130" s="99"/>
      <c r="E130" s="99"/>
      <c r="F130" s="99">
        <v>5</v>
      </c>
      <c r="G130" s="214" t="s">
        <v>2423</v>
      </c>
      <c r="H130" s="99">
        <v>240</v>
      </c>
      <c r="I130" s="99">
        <v>2</v>
      </c>
      <c r="J130" s="15"/>
      <c r="K130" s="15"/>
      <c r="L130" s="15"/>
      <c r="M130" s="15"/>
      <c r="N130" s="15"/>
      <c r="O130" s="107" t="s">
        <v>5708</v>
      </c>
      <c r="P130" s="189" t="s">
        <v>5709</v>
      </c>
      <c r="Q130" s="202"/>
      <c r="R130" s="202"/>
      <c r="S130" s="202"/>
      <c r="T130" s="202"/>
      <c r="U130" s="257" t="s">
        <v>5710</v>
      </c>
    </row>
    <row r="131" spans="1:21" ht="22.5" customHeight="1">
      <c r="A131" s="166">
        <v>1</v>
      </c>
      <c r="B131" s="99" t="s">
        <v>85</v>
      </c>
      <c r="C131" s="107" t="s">
        <v>2445</v>
      </c>
      <c r="D131" s="99"/>
      <c r="E131" s="99"/>
      <c r="F131" s="99">
        <v>5</v>
      </c>
      <c r="G131" s="214" t="s">
        <v>2423</v>
      </c>
      <c r="H131" s="99">
        <v>240</v>
      </c>
      <c r="I131" s="175">
        <v>2</v>
      </c>
      <c r="J131" s="12"/>
      <c r="K131" s="12"/>
      <c r="L131" s="12"/>
      <c r="M131" s="12"/>
      <c r="N131" s="12"/>
      <c r="O131" s="107" t="s">
        <v>5708</v>
      </c>
      <c r="P131" s="189" t="s">
        <v>5711</v>
      </c>
      <c r="Q131" s="202"/>
      <c r="R131" s="202"/>
      <c r="S131" s="202"/>
      <c r="T131" s="202"/>
      <c r="U131" s="257" t="s">
        <v>5712</v>
      </c>
    </row>
    <row r="132" spans="1:21" ht="22.5" customHeight="1">
      <c r="A132" s="166">
        <v>1</v>
      </c>
      <c r="B132" s="99" t="s">
        <v>85</v>
      </c>
      <c r="C132" s="107" t="s">
        <v>2446</v>
      </c>
      <c r="D132" s="99"/>
      <c r="E132" s="99"/>
      <c r="F132" s="99">
        <v>5</v>
      </c>
      <c r="G132" s="214" t="s">
        <v>2423</v>
      </c>
      <c r="H132" s="99">
        <v>240</v>
      </c>
      <c r="I132" s="99">
        <v>2</v>
      </c>
      <c r="J132" s="15"/>
      <c r="K132" s="15"/>
      <c r="L132" s="15"/>
      <c r="M132" s="15"/>
      <c r="N132" s="15"/>
      <c r="O132" s="107" t="s">
        <v>5708</v>
      </c>
      <c r="P132" s="189" t="s">
        <v>5711</v>
      </c>
      <c r="Q132" s="202"/>
      <c r="R132" s="202"/>
      <c r="S132" s="202"/>
      <c r="T132" s="202"/>
      <c r="U132" s="257" t="s">
        <v>5713</v>
      </c>
    </row>
    <row r="133" spans="1:21" ht="22.5" customHeight="1">
      <c r="A133" s="166" t="s">
        <v>69</v>
      </c>
      <c r="B133" s="99" t="s">
        <v>85</v>
      </c>
      <c r="C133" s="107" t="s">
        <v>6092</v>
      </c>
      <c r="D133" s="99">
        <v>6</v>
      </c>
      <c r="E133" s="99">
        <v>6</v>
      </c>
      <c r="F133" s="99"/>
      <c r="G133" s="214" t="s">
        <v>6093</v>
      </c>
      <c r="H133" s="99">
        <v>230</v>
      </c>
      <c r="I133" s="175">
        <v>5</v>
      </c>
      <c r="J133" s="12"/>
      <c r="K133" s="12"/>
      <c r="L133" s="12"/>
      <c r="M133" s="12"/>
      <c r="N133" s="12"/>
      <c r="O133" s="230" t="s">
        <v>5714</v>
      </c>
      <c r="P133" s="189" t="s">
        <v>5715</v>
      </c>
      <c r="Q133" s="212"/>
      <c r="R133" s="202"/>
      <c r="S133" s="202"/>
      <c r="T133" s="202"/>
      <c r="U133" s="257" t="s">
        <v>5716</v>
      </c>
    </row>
    <row r="134" spans="1:21" ht="22.5" customHeight="1">
      <c r="A134" s="166" t="s">
        <v>11399</v>
      </c>
      <c r="B134" s="99" t="s">
        <v>85</v>
      </c>
      <c r="C134" s="107" t="s">
        <v>2447</v>
      </c>
      <c r="D134" s="99">
        <v>2</v>
      </c>
      <c r="E134" s="99">
        <v>4</v>
      </c>
      <c r="F134" s="99"/>
      <c r="G134" s="214" t="s">
        <v>6094</v>
      </c>
      <c r="H134" s="99">
        <v>230</v>
      </c>
      <c r="I134" s="99">
        <v>5</v>
      </c>
      <c r="J134" s="15"/>
      <c r="K134" s="15"/>
      <c r="L134" s="15"/>
      <c r="M134" s="15"/>
      <c r="N134" s="15"/>
      <c r="O134" s="230" t="s">
        <v>5717</v>
      </c>
      <c r="P134" s="189" t="s">
        <v>5718</v>
      </c>
      <c r="Q134" s="214" t="s">
        <v>6531</v>
      </c>
      <c r="R134" s="202"/>
      <c r="S134" s="202"/>
      <c r="T134" s="202"/>
      <c r="U134" s="257" t="s">
        <v>5719</v>
      </c>
    </row>
    <row r="135" spans="1:21" ht="22.5" customHeight="1">
      <c r="A135" s="166">
        <v>3</v>
      </c>
      <c r="B135" s="99" t="s">
        <v>85</v>
      </c>
      <c r="C135" s="107" t="s">
        <v>2448</v>
      </c>
      <c r="D135" s="99"/>
      <c r="E135" s="99"/>
      <c r="F135" s="99">
        <v>4</v>
      </c>
      <c r="G135" s="214" t="s">
        <v>2423</v>
      </c>
      <c r="H135" s="99">
        <v>220</v>
      </c>
      <c r="I135" s="175">
        <v>4</v>
      </c>
      <c r="J135" s="14"/>
      <c r="K135" s="14"/>
      <c r="L135" s="14"/>
      <c r="M135" s="14"/>
      <c r="N135" s="14"/>
      <c r="O135" s="107" t="s">
        <v>5708</v>
      </c>
      <c r="P135" s="189" t="s">
        <v>11115</v>
      </c>
      <c r="Q135" s="202"/>
      <c r="R135" s="202"/>
      <c r="S135" s="202"/>
      <c r="T135" s="202"/>
      <c r="U135" s="257" t="s">
        <v>5720</v>
      </c>
    </row>
    <row r="136" spans="1:21" ht="22.5" customHeight="1">
      <c r="A136" s="166">
        <v>3</v>
      </c>
      <c r="B136" s="99" t="s">
        <v>85</v>
      </c>
      <c r="C136" s="107" t="s">
        <v>2449</v>
      </c>
      <c r="D136" s="99"/>
      <c r="E136" s="99"/>
      <c r="F136" s="99">
        <v>4</v>
      </c>
      <c r="G136" s="214" t="s">
        <v>2423</v>
      </c>
      <c r="H136" s="99">
        <v>220</v>
      </c>
      <c r="I136" s="99">
        <v>4</v>
      </c>
      <c r="J136" s="15"/>
      <c r="K136" s="15"/>
      <c r="L136" s="15"/>
      <c r="M136" s="15"/>
      <c r="N136" s="15"/>
      <c r="O136" s="107" t="s">
        <v>5708</v>
      </c>
      <c r="P136" s="189" t="s">
        <v>5721</v>
      </c>
      <c r="Q136" s="202"/>
      <c r="R136" s="202"/>
      <c r="S136" s="202"/>
      <c r="T136" s="202"/>
      <c r="U136" s="257" t="s">
        <v>5722</v>
      </c>
    </row>
    <row r="137" spans="1:21" ht="22.5" customHeight="1">
      <c r="A137" s="166"/>
      <c r="B137" s="99" t="s">
        <v>85</v>
      </c>
      <c r="C137" s="107" t="s">
        <v>2450</v>
      </c>
      <c r="D137" s="99">
        <v>2</v>
      </c>
      <c r="E137" s="99">
        <v>4</v>
      </c>
      <c r="F137" s="99"/>
      <c r="G137" s="214" t="s">
        <v>2451</v>
      </c>
      <c r="H137" s="99">
        <v>220</v>
      </c>
      <c r="I137" s="175">
        <v>4</v>
      </c>
      <c r="J137" s="14"/>
      <c r="K137" s="14"/>
      <c r="L137" s="14"/>
      <c r="M137" s="14"/>
      <c r="N137" s="14"/>
      <c r="O137" s="230" t="s">
        <v>5723</v>
      </c>
      <c r="P137" s="189" t="s">
        <v>5724</v>
      </c>
      <c r="Q137" s="214" t="s">
        <v>2452</v>
      </c>
      <c r="R137" s="202"/>
      <c r="S137" s="202"/>
      <c r="T137" s="202"/>
      <c r="U137" s="257" t="s">
        <v>5725</v>
      </c>
    </row>
    <row r="138" spans="1:21" ht="22.5" customHeight="1">
      <c r="A138" s="166" t="s">
        <v>6095</v>
      </c>
      <c r="B138" s="99" t="s">
        <v>6096</v>
      </c>
      <c r="C138" s="107" t="s">
        <v>6097</v>
      </c>
      <c r="D138" s="99"/>
      <c r="E138" s="99"/>
      <c r="F138" s="99">
        <v>10</v>
      </c>
      <c r="G138" s="251" t="s">
        <v>5970</v>
      </c>
      <c r="H138" s="99">
        <v>220</v>
      </c>
      <c r="I138" s="99">
        <v>2</v>
      </c>
      <c r="J138" s="13"/>
      <c r="K138" s="13"/>
      <c r="L138" s="13"/>
      <c r="M138" s="13"/>
      <c r="N138" s="13"/>
      <c r="O138" s="107" t="s">
        <v>5708</v>
      </c>
      <c r="P138" s="189" t="s">
        <v>5726</v>
      </c>
      <c r="Q138" s="247"/>
      <c r="R138" s="202"/>
      <c r="S138" s="202"/>
      <c r="T138" s="202"/>
      <c r="U138" s="257" t="s">
        <v>5727</v>
      </c>
    </row>
    <row r="139" spans="1:21" ht="22.5" customHeight="1">
      <c r="A139" s="166" t="s">
        <v>6098</v>
      </c>
      <c r="B139" s="99" t="s">
        <v>6096</v>
      </c>
      <c r="C139" s="187" t="s">
        <v>12916</v>
      </c>
      <c r="D139" s="99">
        <v>7</v>
      </c>
      <c r="E139" s="99">
        <v>7</v>
      </c>
      <c r="F139" s="99"/>
      <c r="G139" s="252" t="s">
        <v>6099</v>
      </c>
      <c r="H139" s="99">
        <v>220</v>
      </c>
      <c r="I139" s="99">
        <v>3</v>
      </c>
      <c r="J139" s="13"/>
      <c r="K139" s="13"/>
      <c r="L139" s="13"/>
      <c r="M139" s="13"/>
      <c r="N139" s="13"/>
      <c r="O139" s="230" t="s">
        <v>5728</v>
      </c>
      <c r="P139" s="189" t="s">
        <v>2514</v>
      </c>
      <c r="Q139" s="247"/>
      <c r="R139" s="202"/>
      <c r="S139" s="202"/>
      <c r="T139" s="202"/>
      <c r="U139" s="257" t="s">
        <v>5729</v>
      </c>
    </row>
    <row r="140" spans="1:21" ht="22.5" customHeight="1">
      <c r="A140" s="166" t="s">
        <v>1385</v>
      </c>
      <c r="B140" s="99" t="s">
        <v>5654</v>
      </c>
      <c r="C140" s="107" t="s">
        <v>2453</v>
      </c>
      <c r="D140" s="99">
        <v>6</v>
      </c>
      <c r="E140" s="99">
        <v>6</v>
      </c>
      <c r="F140" s="99"/>
      <c r="G140" s="251" t="s">
        <v>6100</v>
      </c>
      <c r="H140" s="99">
        <v>210</v>
      </c>
      <c r="I140" s="99">
        <v>5</v>
      </c>
      <c r="J140" s="13"/>
      <c r="K140" s="13"/>
      <c r="L140" s="13"/>
      <c r="M140" s="13"/>
      <c r="N140" s="13"/>
      <c r="O140" s="230" t="s">
        <v>5730</v>
      </c>
      <c r="P140" s="189" t="s">
        <v>5726</v>
      </c>
      <c r="Q140" s="247"/>
      <c r="R140" s="202"/>
      <c r="S140" s="202"/>
      <c r="T140" s="202"/>
      <c r="U140" s="202" t="s">
        <v>5731</v>
      </c>
    </row>
    <row r="141" spans="1:21" ht="22.5" customHeight="1">
      <c r="A141" s="166" t="s">
        <v>6101</v>
      </c>
      <c r="B141" s="99" t="s">
        <v>5537</v>
      </c>
      <c r="C141" s="107" t="s">
        <v>6102</v>
      </c>
      <c r="D141" s="99">
        <v>6</v>
      </c>
      <c r="E141" s="99">
        <v>6</v>
      </c>
      <c r="F141" s="99"/>
      <c r="G141" s="222" t="s">
        <v>6826</v>
      </c>
      <c r="H141" s="99">
        <v>210</v>
      </c>
      <c r="I141" s="99">
        <v>3</v>
      </c>
      <c r="J141" s="13"/>
      <c r="K141" s="13"/>
      <c r="L141" s="13"/>
      <c r="M141" s="13"/>
      <c r="N141" s="13"/>
      <c r="O141" s="230" t="s">
        <v>5732</v>
      </c>
      <c r="P141" s="189" t="s">
        <v>5715</v>
      </c>
      <c r="Q141" s="270"/>
      <c r="R141" s="202"/>
      <c r="S141" s="202"/>
      <c r="T141" s="202"/>
      <c r="U141" s="257" t="s">
        <v>5733</v>
      </c>
    </row>
    <row r="142" spans="1:21" ht="22.5" customHeight="1">
      <c r="A142" s="166" t="s">
        <v>35</v>
      </c>
      <c r="B142" s="99" t="s">
        <v>103</v>
      </c>
      <c r="C142" s="107" t="s">
        <v>2454</v>
      </c>
      <c r="D142" s="99">
        <v>6</v>
      </c>
      <c r="E142" s="99">
        <v>6</v>
      </c>
      <c r="F142" s="99"/>
      <c r="G142" s="214" t="s">
        <v>6103</v>
      </c>
      <c r="H142" s="99">
        <v>200</v>
      </c>
      <c r="I142" s="99">
        <v>5</v>
      </c>
      <c r="J142" s="13"/>
      <c r="K142" s="13"/>
      <c r="L142" s="13"/>
      <c r="M142" s="13"/>
      <c r="N142" s="13"/>
      <c r="O142" s="230" t="s">
        <v>5520</v>
      </c>
      <c r="P142" s="189" t="s">
        <v>5734</v>
      </c>
      <c r="Q142" s="202"/>
      <c r="R142" s="202"/>
      <c r="S142" s="202"/>
      <c r="T142" s="202"/>
      <c r="U142" s="257"/>
    </row>
    <row r="143" spans="1:21" ht="22.5" customHeight="1">
      <c r="A143" s="166" t="s">
        <v>35</v>
      </c>
      <c r="B143" s="99" t="s">
        <v>103</v>
      </c>
      <c r="C143" s="107" t="s">
        <v>2455</v>
      </c>
      <c r="D143" s="99"/>
      <c r="E143" s="99"/>
      <c r="F143" s="99">
        <v>3</v>
      </c>
      <c r="G143" s="214" t="s">
        <v>6104</v>
      </c>
      <c r="H143" s="99">
        <v>200</v>
      </c>
      <c r="I143" s="175">
        <v>2</v>
      </c>
      <c r="J143" s="12"/>
      <c r="K143" s="12"/>
      <c r="L143" s="12"/>
      <c r="M143" s="12"/>
      <c r="N143" s="14"/>
      <c r="O143" s="107" t="s">
        <v>5708</v>
      </c>
      <c r="P143" s="189" t="s">
        <v>5735</v>
      </c>
      <c r="Q143" s="202"/>
      <c r="R143" s="202"/>
      <c r="S143" s="202"/>
      <c r="T143" s="202"/>
      <c r="U143" s="257" t="s">
        <v>5736</v>
      </c>
    </row>
    <row r="144" spans="1:21" ht="22.5" customHeight="1">
      <c r="A144" s="166"/>
      <c r="B144" s="99" t="s">
        <v>103</v>
      </c>
      <c r="C144" s="107" t="s">
        <v>2456</v>
      </c>
      <c r="D144" s="99">
        <v>2</v>
      </c>
      <c r="E144" s="99">
        <v>4</v>
      </c>
      <c r="F144" s="99"/>
      <c r="G144" s="214" t="s">
        <v>2457</v>
      </c>
      <c r="H144" s="99">
        <v>200</v>
      </c>
      <c r="I144" s="99">
        <v>2</v>
      </c>
      <c r="J144" s="13"/>
      <c r="K144" s="15"/>
      <c r="L144" s="15"/>
      <c r="M144" s="15"/>
      <c r="N144" s="15"/>
      <c r="O144" s="230" t="s">
        <v>5737</v>
      </c>
      <c r="P144" s="189" t="s">
        <v>5738</v>
      </c>
      <c r="Q144" s="202"/>
      <c r="R144" s="202"/>
      <c r="S144" s="202"/>
      <c r="T144" s="202"/>
      <c r="U144" s="257" t="s">
        <v>5739</v>
      </c>
    </row>
    <row r="145" spans="1:21" ht="22.5" customHeight="1">
      <c r="A145" s="166" t="s">
        <v>6264</v>
      </c>
      <c r="B145" s="99" t="s">
        <v>6377</v>
      </c>
      <c r="C145" s="107" t="s">
        <v>6378</v>
      </c>
      <c r="D145" s="99">
        <v>6</v>
      </c>
      <c r="E145" s="99">
        <v>6</v>
      </c>
      <c r="F145" s="99"/>
      <c r="G145" s="212" t="s">
        <v>6827</v>
      </c>
      <c r="H145" s="99">
        <v>200</v>
      </c>
      <c r="I145" s="99">
        <v>3</v>
      </c>
      <c r="J145" s="13"/>
      <c r="K145" s="13"/>
      <c r="L145" s="13"/>
      <c r="M145" s="13"/>
      <c r="N145" s="13"/>
      <c r="O145" s="230" t="s">
        <v>6379</v>
      </c>
      <c r="P145" s="189" t="s">
        <v>6365</v>
      </c>
      <c r="Q145" s="212" t="s">
        <v>13070</v>
      </c>
      <c r="R145" s="202"/>
      <c r="S145" s="202"/>
      <c r="T145" s="202"/>
      <c r="U145" s="257"/>
    </row>
    <row r="146" spans="1:21" ht="22.5" customHeight="1">
      <c r="A146" s="166" t="s">
        <v>30</v>
      </c>
      <c r="B146" s="99" t="s">
        <v>6105</v>
      </c>
      <c r="C146" s="107" t="s">
        <v>6106</v>
      </c>
      <c r="D146" s="99">
        <v>6</v>
      </c>
      <c r="E146" s="99">
        <v>6</v>
      </c>
      <c r="F146" s="99"/>
      <c r="G146" s="214" t="s">
        <v>6103</v>
      </c>
      <c r="H146" s="99">
        <v>190</v>
      </c>
      <c r="I146" s="99">
        <v>5</v>
      </c>
      <c r="J146" s="12"/>
      <c r="K146" s="12"/>
      <c r="L146" s="12"/>
      <c r="M146" s="12"/>
      <c r="N146" s="15"/>
      <c r="O146" s="230" t="s">
        <v>1260</v>
      </c>
      <c r="P146" s="189" t="s">
        <v>5740</v>
      </c>
      <c r="Q146" s="214" t="s">
        <v>5225</v>
      </c>
      <c r="R146" s="202"/>
      <c r="S146" s="202"/>
      <c r="T146" s="202"/>
      <c r="U146" s="257"/>
    </row>
    <row r="147" spans="1:21" ht="22.5" customHeight="1">
      <c r="A147" s="166" t="s">
        <v>1385</v>
      </c>
      <c r="B147" s="99" t="s">
        <v>5544</v>
      </c>
      <c r="C147" s="107" t="s">
        <v>2458</v>
      </c>
      <c r="D147" s="99">
        <v>4</v>
      </c>
      <c r="E147" s="99">
        <v>4</v>
      </c>
      <c r="F147" s="99"/>
      <c r="G147" s="251" t="s">
        <v>6107</v>
      </c>
      <c r="H147" s="99">
        <v>190</v>
      </c>
      <c r="I147" s="99">
        <v>4</v>
      </c>
      <c r="J147" s="13"/>
      <c r="K147" s="13"/>
      <c r="L147" s="13"/>
      <c r="M147" s="13"/>
      <c r="N147" s="13"/>
      <c r="O147" s="230" t="s">
        <v>5730</v>
      </c>
      <c r="P147" s="189" t="s">
        <v>5741</v>
      </c>
      <c r="Q147" s="247"/>
      <c r="R147" s="202"/>
      <c r="S147" s="202"/>
      <c r="T147" s="202"/>
      <c r="U147" s="202" t="s">
        <v>5742</v>
      </c>
    </row>
    <row r="148" spans="1:21" ht="22.5" customHeight="1">
      <c r="A148" s="166" t="s">
        <v>69</v>
      </c>
      <c r="B148" s="99" t="s">
        <v>103</v>
      </c>
      <c r="C148" s="107" t="s">
        <v>6108</v>
      </c>
      <c r="D148" s="99">
        <v>5</v>
      </c>
      <c r="E148" s="99">
        <v>5</v>
      </c>
      <c r="F148" s="99"/>
      <c r="G148" s="214" t="s">
        <v>6109</v>
      </c>
      <c r="H148" s="99">
        <v>180</v>
      </c>
      <c r="I148" s="99">
        <v>5</v>
      </c>
      <c r="J148" s="13"/>
      <c r="K148" s="13"/>
      <c r="L148" s="13"/>
      <c r="M148" s="13"/>
      <c r="N148" s="13"/>
      <c r="O148" s="230" t="s">
        <v>5714</v>
      </c>
      <c r="P148" s="189" t="s">
        <v>5715</v>
      </c>
      <c r="Q148" s="202"/>
      <c r="R148" s="202"/>
      <c r="S148" s="202"/>
      <c r="T148" s="202"/>
      <c r="U148" s="257" t="s">
        <v>5743</v>
      </c>
    </row>
    <row r="149" spans="1:21" ht="22.5" customHeight="1">
      <c r="A149" s="166" t="s">
        <v>27</v>
      </c>
      <c r="B149" s="99" t="s">
        <v>103</v>
      </c>
      <c r="C149" s="107" t="s">
        <v>2459</v>
      </c>
      <c r="D149" s="99">
        <v>2</v>
      </c>
      <c r="E149" s="99">
        <v>4</v>
      </c>
      <c r="F149" s="99"/>
      <c r="G149" s="214" t="s">
        <v>2384</v>
      </c>
      <c r="H149" s="99">
        <v>180</v>
      </c>
      <c r="I149" s="175">
        <v>5</v>
      </c>
      <c r="J149" s="14"/>
      <c r="K149" s="14"/>
      <c r="L149" s="14"/>
      <c r="M149" s="14"/>
      <c r="N149" s="14"/>
      <c r="O149" s="230" t="s">
        <v>1411</v>
      </c>
      <c r="P149" s="189" t="s">
        <v>5744</v>
      </c>
      <c r="Q149" s="212" t="s">
        <v>2427</v>
      </c>
      <c r="R149" s="202"/>
      <c r="S149" s="202"/>
      <c r="T149" s="202"/>
      <c r="U149" s="257" t="s">
        <v>5745</v>
      </c>
    </row>
    <row r="150" spans="1:21" ht="22.5" customHeight="1">
      <c r="A150" s="166" t="s">
        <v>30</v>
      </c>
      <c r="B150" s="99" t="s">
        <v>103</v>
      </c>
      <c r="C150" s="107" t="s">
        <v>6110</v>
      </c>
      <c r="D150" s="99">
        <v>5</v>
      </c>
      <c r="E150" s="99">
        <v>5</v>
      </c>
      <c r="F150" s="99"/>
      <c r="G150" s="214" t="s">
        <v>6111</v>
      </c>
      <c r="H150" s="99">
        <v>170</v>
      </c>
      <c r="I150" s="99">
        <v>5</v>
      </c>
      <c r="J150" s="13"/>
      <c r="K150" s="13"/>
      <c r="L150" s="13"/>
      <c r="M150" s="13"/>
      <c r="N150" s="13"/>
      <c r="O150" s="230" t="s">
        <v>5746</v>
      </c>
      <c r="P150" s="189" t="s">
        <v>2460</v>
      </c>
      <c r="Q150" s="247" t="s">
        <v>6536</v>
      </c>
      <c r="R150" s="202"/>
      <c r="S150" s="202"/>
      <c r="T150" s="202"/>
      <c r="U150" s="257"/>
    </row>
    <row r="151" spans="1:21" ht="22.5" customHeight="1">
      <c r="A151" s="166" t="s">
        <v>49</v>
      </c>
      <c r="B151" s="99" t="s">
        <v>103</v>
      </c>
      <c r="C151" s="107" t="s">
        <v>2462</v>
      </c>
      <c r="D151" s="99"/>
      <c r="E151" s="99"/>
      <c r="F151" s="99">
        <v>3</v>
      </c>
      <c r="G151" s="214" t="s">
        <v>2423</v>
      </c>
      <c r="H151" s="99">
        <v>160</v>
      </c>
      <c r="I151" s="175">
        <v>2</v>
      </c>
      <c r="J151" s="12"/>
      <c r="K151" s="12"/>
      <c r="L151" s="12"/>
      <c r="M151" s="12"/>
      <c r="N151" s="14"/>
      <c r="O151" s="107" t="s">
        <v>5708</v>
      </c>
      <c r="P151" s="189" t="s">
        <v>5747</v>
      </c>
      <c r="Q151" s="202"/>
      <c r="R151" s="202"/>
      <c r="S151" s="202"/>
      <c r="T151" s="202"/>
      <c r="U151" s="257" t="s">
        <v>5748</v>
      </c>
    </row>
    <row r="152" spans="1:21" ht="22.5" customHeight="1">
      <c r="A152" s="166" t="s">
        <v>151</v>
      </c>
      <c r="B152" s="99" t="s">
        <v>103</v>
      </c>
      <c r="C152" s="107" t="s">
        <v>2463</v>
      </c>
      <c r="D152" s="99"/>
      <c r="E152" s="99"/>
      <c r="F152" s="99">
        <v>3</v>
      </c>
      <c r="G152" s="214" t="s">
        <v>2423</v>
      </c>
      <c r="H152" s="99">
        <v>160</v>
      </c>
      <c r="I152" s="99">
        <v>2</v>
      </c>
      <c r="J152" s="15"/>
      <c r="K152" s="15"/>
      <c r="L152" s="15"/>
      <c r="M152" s="13"/>
      <c r="N152" s="15"/>
      <c r="O152" s="107" t="s">
        <v>5708</v>
      </c>
      <c r="P152" s="189" t="s">
        <v>5749</v>
      </c>
      <c r="Q152" s="247"/>
      <c r="R152" s="202"/>
      <c r="S152" s="202"/>
      <c r="T152" s="202"/>
      <c r="U152" s="257" t="s">
        <v>5750</v>
      </c>
    </row>
    <row r="153" spans="1:21" ht="22.5" customHeight="1">
      <c r="A153" s="166">
        <v>3</v>
      </c>
      <c r="B153" s="99" t="s">
        <v>103</v>
      </c>
      <c r="C153" s="107" t="s">
        <v>2464</v>
      </c>
      <c r="D153" s="99"/>
      <c r="E153" s="99"/>
      <c r="F153" s="99">
        <v>3</v>
      </c>
      <c r="G153" s="214" t="s">
        <v>2423</v>
      </c>
      <c r="H153" s="99">
        <v>160</v>
      </c>
      <c r="I153" s="175">
        <v>3</v>
      </c>
      <c r="J153" s="14"/>
      <c r="K153" s="14"/>
      <c r="L153" s="12"/>
      <c r="M153" s="14"/>
      <c r="N153" s="14"/>
      <c r="O153" s="107" t="s">
        <v>5708</v>
      </c>
      <c r="P153" s="189" t="s">
        <v>11115</v>
      </c>
      <c r="Q153" s="247"/>
      <c r="R153" s="202"/>
      <c r="S153" s="202"/>
      <c r="T153" s="202"/>
      <c r="U153" s="257" t="s">
        <v>5751</v>
      </c>
    </row>
    <row r="154" spans="1:21" ht="22.5" customHeight="1">
      <c r="A154" s="166">
        <v>3</v>
      </c>
      <c r="B154" s="99" t="s">
        <v>103</v>
      </c>
      <c r="C154" s="107" t="s">
        <v>2465</v>
      </c>
      <c r="D154" s="99"/>
      <c r="E154" s="99"/>
      <c r="F154" s="99">
        <v>3</v>
      </c>
      <c r="G154" s="214" t="s">
        <v>2423</v>
      </c>
      <c r="H154" s="99">
        <v>160</v>
      </c>
      <c r="I154" s="99">
        <v>3</v>
      </c>
      <c r="J154" s="15"/>
      <c r="K154" s="15"/>
      <c r="L154" s="15"/>
      <c r="M154" s="15"/>
      <c r="N154" s="15"/>
      <c r="O154" s="107" t="s">
        <v>5708</v>
      </c>
      <c r="P154" s="189" t="s">
        <v>5721</v>
      </c>
      <c r="Q154" s="202"/>
      <c r="R154" s="202"/>
      <c r="S154" s="202"/>
      <c r="T154" s="202"/>
      <c r="U154" s="257" t="s">
        <v>5752</v>
      </c>
    </row>
    <row r="155" spans="1:21" ht="22.5" customHeight="1">
      <c r="A155" s="166">
        <v>2</v>
      </c>
      <c r="B155" s="99" t="s">
        <v>103</v>
      </c>
      <c r="C155" s="107" t="s">
        <v>2466</v>
      </c>
      <c r="D155" s="99"/>
      <c r="E155" s="99"/>
      <c r="F155" s="99">
        <v>3</v>
      </c>
      <c r="G155" s="214" t="s">
        <v>2423</v>
      </c>
      <c r="H155" s="99">
        <v>160</v>
      </c>
      <c r="I155" s="175">
        <v>2</v>
      </c>
      <c r="J155" s="14"/>
      <c r="K155" s="14"/>
      <c r="L155" s="14"/>
      <c r="M155" s="14"/>
      <c r="N155" s="14"/>
      <c r="O155" s="107" t="s">
        <v>5708</v>
      </c>
      <c r="P155" s="189" t="s">
        <v>5753</v>
      </c>
      <c r="Q155" s="202"/>
      <c r="R155" s="202"/>
      <c r="S155" s="202"/>
      <c r="T155" s="202"/>
      <c r="U155" s="257" t="s">
        <v>11395</v>
      </c>
    </row>
    <row r="156" spans="1:21" ht="22.5" customHeight="1">
      <c r="A156" s="279">
        <v>2</v>
      </c>
      <c r="B156" s="196" t="s">
        <v>103</v>
      </c>
      <c r="C156" s="107" t="s">
        <v>2467</v>
      </c>
      <c r="D156" s="196">
        <v>6</v>
      </c>
      <c r="E156" s="196">
        <v>6</v>
      </c>
      <c r="F156" s="196"/>
      <c r="G156" s="214" t="s">
        <v>6112</v>
      </c>
      <c r="H156" s="196">
        <v>160</v>
      </c>
      <c r="I156" s="196">
        <v>4</v>
      </c>
      <c r="J156" s="13"/>
      <c r="K156" s="13"/>
      <c r="L156" s="15"/>
      <c r="M156" s="13"/>
      <c r="N156" s="15"/>
      <c r="O156" s="282" t="s">
        <v>5521</v>
      </c>
      <c r="P156" s="283" t="s">
        <v>5754</v>
      </c>
      <c r="Q156" s="214" t="s">
        <v>2468</v>
      </c>
      <c r="R156" s="248"/>
      <c r="S156" s="248"/>
      <c r="T156" s="248"/>
      <c r="U156" s="257" t="s">
        <v>5755</v>
      </c>
    </row>
    <row r="157" spans="1:21" ht="22.5" customHeight="1">
      <c r="A157" s="166">
        <v>1</v>
      </c>
      <c r="B157" s="99" t="s">
        <v>103</v>
      </c>
      <c r="C157" s="107" t="s">
        <v>2469</v>
      </c>
      <c r="D157" s="99"/>
      <c r="E157" s="99"/>
      <c r="F157" s="99">
        <v>3</v>
      </c>
      <c r="G157" s="214" t="s">
        <v>2423</v>
      </c>
      <c r="H157" s="99">
        <v>160</v>
      </c>
      <c r="I157" s="175">
        <v>2</v>
      </c>
      <c r="J157" s="14"/>
      <c r="K157" s="14"/>
      <c r="L157" s="14"/>
      <c r="M157" s="14"/>
      <c r="N157" s="12"/>
      <c r="O157" s="107" t="s">
        <v>5708</v>
      </c>
      <c r="P157" s="189" t="s">
        <v>5756</v>
      </c>
      <c r="Q157" s="202"/>
      <c r="R157" s="202"/>
      <c r="S157" s="202"/>
      <c r="T157" s="202"/>
      <c r="U157" s="257" t="s">
        <v>5757</v>
      </c>
    </row>
    <row r="158" spans="1:21" ht="22.5" customHeight="1">
      <c r="A158" s="166" t="s">
        <v>34</v>
      </c>
      <c r="B158" s="99" t="s">
        <v>6113</v>
      </c>
      <c r="C158" s="107" t="s">
        <v>6114</v>
      </c>
      <c r="D158" s="99">
        <v>5</v>
      </c>
      <c r="E158" s="99">
        <v>5</v>
      </c>
      <c r="F158" s="99"/>
      <c r="G158" s="214" t="s">
        <v>6115</v>
      </c>
      <c r="H158" s="99">
        <v>150</v>
      </c>
      <c r="I158" s="99">
        <v>5</v>
      </c>
      <c r="J158" s="13"/>
      <c r="K158" s="13"/>
      <c r="L158" s="13"/>
      <c r="M158" s="13"/>
      <c r="N158" s="13"/>
      <c r="O158" s="230" t="s">
        <v>5758</v>
      </c>
      <c r="P158" s="189" t="s">
        <v>5715</v>
      </c>
      <c r="Q158" s="202"/>
      <c r="R158" s="202"/>
      <c r="S158" s="202"/>
      <c r="T158" s="202"/>
      <c r="U158" s="257" t="s">
        <v>5759</v>
      </c>
    </row>
    <row r="159" spans="1:21" ht="22.5" customHeight="1">
      <c r="A159" s="166">
        <v>2</v>
      </c>
      <c r="B159" s="99" t="s">
        <v>103</v>
      </c>
      <c r="C159" s="107" t="s">
        <v>2470</v>
      </c>
      <c r="D159" s="99"/>
      <c r="E159" s="99"/>
      <c r="F159" s="99">
        <v>3</v>
      </c>
      <c r="G159" s="214" t="s">
        <v>2423</v>
      </c>
      <c r="H159" s="99">
        <v>150</v>
      </c>
      <c r="I159" s="175">
        <v>2</v>
      </c>
      <c r="J159" s="12"/>
      <c r="K159" s="12"/>
      <c r="L159" s="14"/>
      <c r="M159" s="14"/>
      <c r="N159" s="14"/>
      <c r="O159" s="107" t="s">
        <v>5708</v>
      </c>
      <c r="P159" s="189" t="s">
        <v>5760</v>
      </c>
      <c r="Q159" s="202"/>
      <c r="R159" s="202"/>
      <c r="S159" s="202"/>
      <c r="T159" s="202"/>
      <c r="U159" s="257" t="s">
        <v>5761</v>
      </c>
    </row>
    <row r="160" spans="1:21" ht="22.5" customHeight="1">
      <c r="A160" s="166">
        <v>1</v>
      </c>
      <c r="B160" s="99" t="s">
        <v>103</v>
      </c>
      <c r="C160" s="107" t="s">
        <v>2471</v>
      </c>
      <c r="D160" s="99"/>
      <c r="E160" s="99"/>
      <c r="F160" s="99">
        <v>3</v>
      </c>
      <c r="G160" s="214" t="s">
        <v>2423</v>
      </c>
      <c r="H160" s="99">
        <v>150</v>
      </c>
      <c r="I160" s="99">
        <v>2</v>
      </c>
      <c r="J160" s="13"/>
      <c r="K160" s="13"/>
      <c r="L160" s="13"/>
      <c r="M160" s="13"/>
      <c r="N160" s="13"/>
      <c r="O160" s="107" t="s">
        <v>5708</v>
      </c>
      <c r="P160" s="189" t="s">
        <v>5756</v>
      </c>
      <c r="Q160" s="202"/>
      <c r="R160" s="202"/>
      <c r="S160" s="202"/>
      <c r="T160" s="202"/>
      <c r="U160" s="257" t="s">
        <v>5762</v>
      </c>
    </row>
    <row r="161" spans="1:21" ht="22.5" customHeight="1">
      <c r="A161" s="166"/>
      <c r="B161" s="99" t="s">
        <v>103</v>
      </c>
      <c r="C161" s="107" t="s">
        <v>2472</v>
      </c>
      <c r="D161" s="99">
        <v>1</v>
      </c>
      <c r="E161" s="99">
        <v>3</v>
      </c>
      <c r="F161" s="99"/>
      <c r="G161" s="214" t="s">
        <v>2473</v>
      </c>
      <c r="H161" s="99">
        <v>140</v>
      </c>
      <c r="I161" s="175">
        <v>2</v>
      </c>
      <c r="J161" s="12"/>
      <c r="K161" s="14"/>
      <c r="L161" s="14"/>
      <c r="M161" s="14"/>
      <c r="N161" s="14"/>
      <c r="O161" s="230" t="s">
        <v>5763</v>
      </c>
      <c r="P161" s="189" t="s">
        <v>5764</v>
      </c>
      <c r="Q161" s="202"/>
      <c r="R161" s="202"/>
      <c r="S161" s="202"/>
      <c r="T161" s="202"/>
      <c r="U161" s="257" t="s">
        <v>5915</v>
      </c>
    </row>
    <row r="162" spans="1:21" ht="22.5" customHeight="1">
      <c r="A162" s="166"/>
      <c r="B162" s="99" t="s">
        <v>103</v>
      </c>
      <c r="C162" s="107" t="s">
        <v>2474</v>
      </c>
      <c r="D162" s="99">
        <v>1</v>
      </c>
      <c r="E162" s="99">
        <v>3</v>
      </c>
      <c r="F162" s="99"/>
      <c r="G162" s="214" t="s">
        <v>2475</v>
      </c>
      <c r="H162" s="99">
        <v>140</v>
      </c>
      <c r="I162" s="99">
        <v>2</v>
      </c>
      <c r="J162" s="13"/>
      <c r="K162" s="13"/>
      <c r="L162" s="15"/>
      <c r="M162" s="15"/>
      <c r="N162" s="15"/>
      <c r="O162" s="230" t="s">
        <v>5763</v>
      </c>
      <c r="P162" s="189" t="s">
        <v>5916</v>
      </c>
      <c r="Q162" s="202"/>
      <c r="R162" s="202"/>
      <c r="S162" s="202"/>
      <c r="T162" s="202"/>
      <c r="U162" s="257" t="s">
        <v>5917</v>
      </c>
    </row>
    <row r="163" spans="1:21" ht="22.5" customHeight="1">
      <c r="A163" s="279" t="s">
        <v>13213</v>
      </c>
      <c r="B163" s="196" t="s">
        <v>13239</v>
      </c>
      <c r="C163" s="107" t="s">
        <v>13240</v>
      </c>
      <c r="D163" s="196">
        <v>3</v>
      </c>
      <c r="E163" s="196">
        <v>3</v>
      </c>
      <c r="F163" s="196"/>
      <c r="G163" s="252" t="s">
        <v>13235</v>
      </c>
      <c r="H163" s="196">
        <v>140</v>
      </c>
      <c r="I163" s="196">
        <v>1</v>
      </c>
      <c r="J163" s="3"/>
      <c r="K163" s="3"/>
      <c r="L163" s="3"/>
      <c r="M163" s="3"/>
      <c r="N163" s="3"/>
      <c r="O163" s="282" t="s">
        <v>13237</v>
      </c>
      <c r="P163" s="283" t="s">
        <v>13238</v>
      </c>
      <c r="Q163" s="400"/>
      <c r="R163" s="248"/>
      <c r="S163" s="248"/>
      <c r="T163" s="248"/>
      <c r="U163" s="405" t="s">
        <v>13236</v>
      </c>
    </row>
    <row r="164" spans="1:21" ht="22.5" customHeight="1">
      <c r="A164" s="166" t="s">
        <v>69</v>
      </c>
      <c r="B164" s="99" t="s">
        <v>6116</v>
      </c>
      <c r="C164" s="107" t="s">
        <v>6117</v>
      </c>
      <c r="D164" s="99">
        <v>4</v>
      </c>
      <c r="E164" s="99">
        <v>4</v>
      </c>
      <c r="F164" s="99"/>
      <c r="G164" s="214" t="s">
        <v>6118</v>
      </c>
      <c r="H164" s="99">
        <v>130</v>
      </c>
      <c r="I164" s="175">
        <v>5</v>
      </c>
      <c r="J164" s="12"/>
      <c r="K164" s="12"/>
      <c r="L164" s="12"/>
      <c r="M164" s="12"/>
      <c r="N164" s="12"/>
      <c r="O164" s="230" t="s">
        <v>5714</v>
      </c>
      <c r="P164" s="189" t="s">
        <v>5715</v>
      </c>
      <c r="Q164" s="212"/>
      <c r="R164" s="202"/>
      <c r="S164" s="202"/>
      <c r="T164" s="202"/>
      <c r="U164" s="257" t="s">
        <v>5743</v>
      </c>
    </row>
    <row r="165" spans="1:21" ht="22.5" customHeight="1">
      <c r="A165" s="166" t="s">
        <v>34</v>
      </c>
      <c r="B165" s="99" t="s">
        <v>6116</v>
      </c>
      <c r="C165" s="107" t="s">
        <v>6119</v>
      </c>
      <c r="D165" s="99">
        <v>4</v>
      </c>
      <c r="E165" s="99">
        <v>4</v>
      </c>
      <c r="F165" s="99"/>
      <c r="G165" s="214" t="s">
        <v>6120</v>
      </c>
      <c r="H165" s="99">
        <v>130</v>
      </c>
      <c r="I165" s="99">
        <v>5</v>
      </c>
      <c r="J165" s="13"/>
      <c r="K165" s="13"/>
      <c r="L165" s="13"/>
      <c r="M165" s="13"/>
      <c r="N165" s="13"/>
      <c r="O165" s="230" t="s">
        <v>5758</v>
      </c>
      <c r="P165" s="189" t="s">
        <v>5715</v>
      </c>
      <c r="Q165" s="214" t="s">
        <v>12488</v>
      </c>
      <c r="R165" s="202"/>
      <c r="S165" s="202"/>
      <c r="T165" s="202"/>
      <c r="U165" s="257" t="s">
        <v>2476</v>
      </c>
    </row>
    <row r="166" spans="1:21" ht="22.5" customHeight="1">
      <c r="A166" s="166" t="s">
        <v>35</v>
      </c>
      <c r="B166" s="99" t="s">
        <v>103</v>
      </c>
      <c r="C166" s="107" t="s">
        <v>2477</v>
      </c>
      <c r="D166" s="99"/>
      <c r="E166" s="99"/>
      <c r="F166" s="99">
        <v>7</v>
      </c>
      <c r="G166" s="214" t="s">
        <v>6104</v>
      </c>
      <c r="H166" s="99">
        <v>130</v>
      </c>
      <c r="I166" s="175">
        <v>2</v>
      </c>
      <c r="J166" s="12"/>
      <c r="K166" s="12"/>
      <c r="L166" s="12"/>
      <c r="M166" s="12"/>
      <c r="N166" s="14"/>
      <c r="O166" s="107" t="s">
        <v>5708</v>
      </c>
      <c r="P166" s="189" t="s">
        <v>5715</v>
      </c>
      <c r="Q166" s="202"/>
      <c r="R166" s="202"/>
      <c r="S166" s="202"/>
      <c r="T166" s="202"/>
      <c r="U166" s="257" t="s">
        <v>5918</v>
      </c>
    </row>
    <row r="167" spans="1:21" ht="22.5" customHeight="1">
      <c r="A167" s="166" t="s">
        <v>6015</v>
      </c>
      <c r="B167" s="99" t="s">
        <v>6121</v>
      </c>
      <c r="C167" s="107" t="s">
        <v>6122</v>
      </c>
      <c r="D167" s="99">
        <v>3</v>
      </c>
      <c r="E167" s="99">
        <v>3</v>
      </c>
      <c r="F167" s="99"/>
      <c r="G167" s="252" t="s">
        <v>6123</v>
      </c>
      <c r="H167" s="99">
        <v>120</v>
      </c>
      <c r="I167" s="99">
        <v>1</v>
      </c>
      <c r="J167" s="13"/>
      <c r="K167" s="13"/>
      <c r="L167" s="13"/>
      <c r="M167" s="13"/>
      <c r="N167" s="15"/>
      <c r="O167" s="230" t="s">
        <v>127</v>
      </c>
      <c r="P167" s="189" t="s">
        <v>518</v>
      </c>
      <c r="Q167" s="214" t="s">
        <v>5283</v>
      </c>
      <c r="R167" s="202"/>
      <c r="S167" s="202"/>
      <c r="T167" s="202"/>
      <c r="U167" s="257"/>
    </row>
    <row r="168" spans="1:21" ht="22.5" customHeight="1">
      <c r="A168" s="166" t="s">
        <v>6124</v>
      </c>
      <c r="B168" s="224" t="s">
        <v>6121</v>
      </c>
      <c r="C168" s="107" t="s">
        <v>6125</v>
      </c>
      <c r="D168" s="99">
        <v>4</v>
      </c>
      <c r="E168" s="99">
        <v>4</v>
      </c>
      <c r="F168" s="224"/>
      <c r="G168" s="214" t="s">
        <v>12915</v>
      </c>
      <c r="H168" s="99">
        <v>120</v>
      </c>
      <c r="I168" s="99">
        <v>1</v>
      </c>
      <c r="J168" s="12"/>
      <c r="K168" s="12"/>
      <c r="L168" s="12"/>
      <c r="M168" s="12"/>
      <c r="N168" s="12"/>
      <c r="O168" s="230" t="s">
        <v>5765</v>
      </c>
      <c r="P168" s="189" t="s">
        <v>5766</v>
      </c>
      <c r="Q168" s="228"/>
      <c r="R168" s="202"/>
      <c r="S168" s="202"/>
      <c r="T168" s="202"/>
      <c r="U168" s="257" t="s">
        <v>5767</v>
      </c>
    </row>
    <row r="169" spans="1:21" ht="22.5" customHeight="1">
      <c r="A169" s="99" t="s">
        <v>11498</v>
      </c>
      <c r="B169" s="99" t="s">
        <v>103</v>
      </c>
      <c r="C169" s="107" t="s">
        <v>11599</v>
      </c>
      <c r="D169" s="99">
        <v>2</v>
      </c>
      <c r="E169" s="99">
        <v>2</v>
      </c>
      <c r="F169" s="99"/>
      <c r="G169" s="222" t="s">
        <v>11602</v>
      </c>
      <c r="H169" s="99">
        <v>120</v>
      </c>
      <c r="I169" s="99">
        <v>4</v>
      </c>
      <c r="J169" s="3"/>
      <c r="K169" s="3"/>
      <c r="L169" s="3"/>
      <c r="M169" s="3"/>
      <c r="N169" s="3"/>
      <c r="O169" s="230" t="s">
        <v>11600</v>
      </c>
      <c r="P169" s="189" t="s">
        <v>11596</v>
      </c>
      <c r="Q169" s="212" t="s">
        <v>12926</v>
      </c>
      <c r="R169" s="202"/>
      <c r="S169" s="202"/>
      <c r="T169" s="202"/>
      <c r="U169" s="257" t="s">
        <v>11603</v>
      </c>
    </row>
    <row r="170" spans="1:21" ht="22.5" customHeight="1">
      <c r="A170" s="166" t="s">
        <v>35</v>
      </c>
      <c r="B170" s="99" t="s">
        <v>6126</v>
      </c>
      <c r="C170" s="107" t="s">
        <v>6127</v>
      </c>
      <c r="D170" s="99"/>
      <c r="E170" s="99"/>
      <c r="F170" s="99">
        <v>4</v>
      </c>
      <c r="G170" s="214" t="s">
        <v>6104</v>
      </c>
      <c r="H170" s="99">
        <v>98</v>
      </c>
      <c r="I170" s="99">
        <v>1</v>
      </c>
      <c r="J170" s="13"/>
      <c r="K170" s="13"/>
      <c r="L170" s="13"/>
      <c r="M170" s="13"/>
      <c r="N170" s="13"/>
      <c r="O170" s="107" t="s">
        <v>5768</v>
      </c>
      <c r="P170" s="189" t="s">
        <v>5769</v>
      </c>
      <c r="Q170" s="202"/>
      <c r="R170" s="202"/>
      <c r="S170" s="202"/>
      <c r="T170" s="202"/>
      <c r="U170" s="257" t="s">
        <v>5770</v>
      </c>
    </row>
    <row r="171" spans="1:21" ht="22.5" customHeight="1">
      <c r="A171" s="166"/>
      <c r="B171" s="99" t="s">
        <v>103</v>
      </c>
      <c r="C171" s="107" t="s">
        <v>2478</v>
      </c>
      <c r="D171" s="99">
        <v>5</v>
      </c>
      <c r="E171" s="99">
        <v>5</v>
      </c>
      <c r="F171" s="99"/>
      <c r="G171" s="214" t="s">
        <v>6128</v>
      </c>
      <c r="H171" s="99">
        <v>97</v>
      </c>
      <c r="I171" s="175">
        <v>1</v>
      </c>
      <c r="J171" s="12"/>
      <c r="K171" s="12"/>
      <c r="L171" s="12"/>
      <c r="M171" s="12"/>
      <c r="N171" s="12"/>
      <c r="O171" s="230" t="s">
        <v>5410</v>
      </c>
      <c r="P171" s="189" t="s">
        <v>5771</v>
      </c>
      <c r="Q171" s="247" t="s">
        <v>6537</v>
      </c>
      <c r="R171" s="202"/>
      <c r="S171" s="422"/>
      <c r="T171" s="202"/>
      <c r="U171" s="257" t="s">
        <v>5919</v>
      </c>
    </row>
    <row r="172" spans="1:21" ht="22.5" customHeight="1">
      <c r="A172" s="166" t="s">
        <v>32</v>
      </c>
      <c r="B172" s="99" t="s">
        <v>103</v>
      </c>
      <c r="C172" s="107" t="s">
        <v>6129</v>
      </c>
      <c r="D172" s="99">
        <v>3</v>
      </c>
      <c r="E172" s="99">
        <v>3</v>
      </c>
      <c r="F172" s="99"/>
      <c r="G172" s="214" t="s">
        <v>2479</v>
      </c>
      <c r="H172" s="99">
        <v>90</v>
      </c>
      <c r="I172" s="99">
        <v>1</v>
      </c>
      <c r="J172" s="13"/>
      <c r="K172" s="13"/>
      <c r="L172" s="13"/>
      <c r="M172" s="13"/>
      <c r="N172" s="13"/>
      <c r="O172" s="230" t="s">
        <v>5187</v>
      </c>
      <c r="P172" s="189" t="s">
        <v>5920</v>
      </c>
      <c r="Q172" s="214" t="s">
        <v>5374</v>
      </c>
      <c r="R172" s="214" t="s">
        <v>13071</v>
      </c>
      <c r="S172" s="214" t="s">
        <v>13072</v>
      </c>
      <c r="T172" s="212" t="s">
        <v>13073</v>
      </c>
      <c r="U172" s="257"/>
    </row>
    <row r="173" spans="1:21" ht="22.5" customHeight="1">
      <c r="A173" s="166"/>
      <c r="B173" s="99" t="s">
        <v>103</v>
      </c>
      <c r="C173" s="107" t="s">
        <v>2480</v>
      </c>
      <c r="D173" s="99">
        <v>1</v>
      </c>
      <c r="E173" s="99">
        <v>2</v>
      </c>
      <c r="F173" s="99"/>
      <c r="G173" s="214" t="s">
        <v>2395</v>
      </c>
      <c r="H173" s="99">
        <v>80</v>
      </c>
      <c r="I173" s="175">
        <v>3</v>
      </c>
      <c r="J173" s="14"/>
      <c r="K173" s="14"/>
      <c r="L173" s="14"/>
      <c r="M173" s="14"/>
      <c r="N173" s="14"/>
      <c r="O173" s="230" t="s">
        <v>2481</v>
      </c>
      <c r="P173" s="189" t="s">
        <v>5921</v>
      </c>
      <c r="Q173" s="214" t="s">
        <v>2482</v>
      </c>
      <c r="R173" s="202"/>
      <c r="S173" s="202"/>
      <c r="T173" s="202"/>
      <c r="U173" s="257" t="s">
        <v>5922</v>
      </c>
    </row>
    <row r="174" spans="1:21" ht="22.5" customHeight="1">
      <c r="A174" s="166"/>
      <c r="B174" s="99" t="s">
        <v>103</v>
      </c>
      <c r="C174" s="107" t="s">
        <v>2483</v>
      </c>
      <c r="D174" s="99">
        <v>1</v>
      </c>
      <c r="E174" s="99">
        <v>2</v>
      </c>
      <c r="F174" s="99"/>
      <c r="G174" s="214" t="s">
        <v>2484</v>
      </c>
      <c r="H174" s="99">
        <v>70</v>
      </c>
      <c r="I174" s="99">
        <v>2</v>
      </c>
      <c r="J174" s="13"/>
      <c r="K174" s="13"/>
      <c r="L174" s="13"/>
      <c r="M174" s="13"/>
      <c r="N174" s="13"/>
      <c r="O174" s="230" t="s">
        <v>5923</v>
      </c>
      <c r="P174" s="189" t="s">
        <v>5924</v>
      </c>
      <c r="Q174" s="202"/>
      <c r="R174" s="202"/>
      <c r="S174" s="202"/>
      <c r="T174" s="202"/>
      <c r="U174" s="257" t="s">
        <v>11944</v>
      </c>
    </row>
    <row r="175" spans="1:21" ht="22.5" customHeight="1">
      <c r="A175" s="166"/>
      <c r="B175" s="99" t="s">
        <v>103</v>
      </c>
      <c r="C175" s="107" t="s">
        <v>2485</v>
      </c>
      <c r="D175" s="99">
        <v>3</v>
      </c>
      <c r="E175" s="99">
        <v>3</v>
      </c>
      <c r="F175" s="99"/>
      <c r="G175" s="214" t="s">
        <v>2486</v>
      </c>
      <c r="H175" s="99">
        <v>68</v>
      </c>
      <c r="I175" s="175">
        <v>2</v>
      </c>
      <c r="J175" s="12"/>
      <c r="K175" s="12"/>
      <c r="L175" s="12"/>
      <c r="M175" s="12"/>
      <c r="N175" s="12"/>
      <c r="O175" s="230" t="s">
        <v>5925</v>
      </c>
      <c r="P175" s="189" t="s">
        <v>5926</v>
      </c>
      <c r="Q175" s="247" t="s">
        <v>6472</v>
      </c>
      <c r="R175" s="202"/>
      <c r="S175" s="202"/>
      <c r="T175" s="202"/>
      <c r="U175" s="257" t="s">
        <v>5927</v>
      </c>
    </row>
    <row r="176" spans="1:21" ht="22.5" customHeight="1">
      <c r="A176" s="166"/>
      <c r="B176" s="99" t="s">
        <v>103</v>
      </c>
      <c r="C176" s="107" t="s">
        <v>2487</v>
      </c>
      <c r="D176" s="99">
        <v>3</v>
      </c>
      <c r="E176" s="99">
        <v>3</v>
      </c>
      <c r="F176" s="99"/>
      <c r="G176" s="214" t="s">
        <v>2488</v>
      </c>
      <c r="H176" s="99">
        <v>64</v>
      </c>
      <c r="I176" s="99">
        <v>2</v>
      </c>
      <c r="J176" s="13"/>
      <c r="K176" s="13"/>
      <c r="L176" s="13"/>
      <c r="M176" s="13"/>
      <c r="N176" s="13"/>
      <c r="O176" s="230" t="s">
        <v>5928</v>
      </c>
      <c r="P176" s="189" t="s">
        <v>5929</v>
      </c>
      <c r="Q176" s="247" t="s">
        <v>6465</v>
      </c>
      <c r="R176" s="202"/>
      <c r="S176" s="202"/>
      <c r="T176" s="202"/>
      <c r="U176" s="257" t="s">
        <v>5930</v>
      </c>
    </row>
    <row r="177" spans="1:21" ht="22.5" customHeight="1">
      <c r="A177" s="166" t="s">
        <v>27</v>
      </c>
      <c r="B177" s="99" t="s">
        <v>103</v>
      </c>
      <c r="C177" s="107" t="s">
        <v>2489</v>
      </c>
      <c r="D177" s="99"/>
      <c r="E177" s="99"/>
      <c r="F177" s="99">
        <v>2</v>
      </c>
      <c r="G177" s="214" t="s">
        <v>2423</v>
      </c>
      <c r="H177" s="99">
        <v>60</v>
      </c>
      <c r="I177" s="175">
        <v>1</v>
      </c>
      <c r="J177" s="12"/>
      <c r="K177" s="12"/>
      <c r="L177" s="12"/>
      <c r="M177" s="12"/>
      <c r="N177" s="12"/>
      <c r="O177" s="107" t="s">
        <v>5768</v>
      </c>
      <c r="P177" s="189" t="s">
        <v>5931</v>
      </c>
      <c r="Q177" s="202"/>
      <c r="R177" s="202"/>
      <c r="S177" s="202"/>
      <c r="T177" s="202"/>
      <c r="U177" s="257"/>
    </row>
    <row r="178" spans="1:21" ht="22.5" customHeight="1">
      <c r="A178" s="166" t="s">
        <v>49</v>
      </c>
      <c r="B178" s="99" t="s">
        <v>103</v>
      </c>
      <c r="C178" s="107" t="s">
        <v>2490</v>
      </c>
      <c r="D178" s="99">
        <v>3</v>
      </c>
      <c r="E178" s="99">
        <v>3</v>
      </c>
      <c r="F178" s="99"/>
      <c r="G178" s="251" t="s">
        <v>6130</v>
      </c>
      <c r="H178" s="99">
        <v>60</v>
      </c>
      <c r="I178" s="99">
        <v>4</v>
      </c>
      <c r="J178" s="13"/>
      <c r="K178" s="13"/>
      <c r="L178" s="13"/>
      <c r="M178" s="13"/>
      <c r="N178" s="15"/>
      <c r="O178" s="230" t="s">
        <v>5932</v>
      </c>
      <c r="P178" s="189" t="s">
        <v>5933</v>
      </c>
      <c r="Q178" s="247" t="s">
        <v>6533</v>
      </c>
      <c r="R178" s="202"/>
      <c r="S178" s="202"/>
      <c r="T178" s="202"/>
      <c r="U178" s="257" t="s">
        <v>5934</v>
      </c>
    </row>
    <row r="179" spans="1:21" ht="22.5" customHeight="1">
      <c r="A179" s="166"/>
      <c r="B179" s="99" t="s">
        <v>103</v>
      </c>
      <c r="C179" s="107" t="s">
        <v>2491</v>
      </c>
      <c r="D179" s="99">
        <v>4</v>
      </c>
      <c r="E179" s="99">
        <v>4</v>
      </c>
      <c r="F179" s="99"/>
      <c r="G179" s="214" t="s">
        <v>6131</v>
      </c>
      <c r="H179" s="99">
        <v>59</v>
      </c>
      <c r="I179" s="175">
        <v>3</v>
      </c>
      <c r="J179" s="12"/>
      <c r="K179" s="12"/>
      <c r="L179" s="12"/>
      <c r="M179" s="12"/>
      <c r="N179" s="12"/>
      <c r="O179" s="230" t="s">
        <v>3267</v>
      </c>
      <c r="P179" s="189" t="s">
        <v>5921</v>
      </c>
      <c r="Q179" s="247" t="s">
        <v>6465</v>
      </c>
      <c r="R179" s="202"/>
      <c r="S179" s="202"/>
      <c r="T179" s="202"/>
      <c r="U179" s="257" t="s">
        <v>5935</v>
      </c>
    </row>
    <row r="180" spans="1:21" ht="22.5" customHeight="1">
      <c r="A180" s="166"/>
      <c r="B180" s="99" t="s">
        <v>103</v>
      </c>
      <c r="C180" s="107" t="s">
        <v>2492</v>
      </c>
      <c r="D180" s="99">
        <v>1</v>
      </c>
      <c r="E180" s="99">
        <v>1</v>
      </c>
      <c r="F180" s="99"/>
      <c r="G180" s="214" t="s">
        <v>2493</v>
      </c>
      <c r="H180" s="99">
        <v>50</v>
      </c>
      <c r="I180" s="99">
        <v>2</v>
      </c>
      <c r="J180" s="13"/>
      <c r="K180" s="15"/>
      <c r="L180" s="15"/>
      <c r="M180" s="15"/>
      <c r="N180" s="15"/>
      <c r="O180" s="230" t="s">
        <v>1590</v>
      </c>
      <c r="P180" s="189" t="s">
        <v>5936</v>
      </c>
      <c r="Q180" s="202"/>
      <c r="R180" s="202"/>
      <c r="S180" s="202"/>
      <c r="T180" s="202"/>
      <c r="U180" s="257" t="s">
        <v>5937</v>
      </c>
    </row>
    <row r="181" spans="1:21" ht="22.5" customHeight="1">
      <c r="A181" s="166"/>
      <c r="B181" s="99" t="s">
        <v>103</v>
      </c>
      <c r="C181" s="107" t="s">
        <v>2494</v>
      </c>
      <c r="D181" s="99">
        <v>2</v>
      </c>
      <c r="E181" s="99">
        <v>2</v>
      </c>
      <c r="F181" s="99"/>
      <c r="G181" s="214" t="s">
        <v>2495</v>
      </c>
      <c r="H181" s="99">
        <v>39</v>
      </c>
      <c r="I181" s="175">
        <v>1</v>
      </c>
      <c r="J181" s="12"/>
      <c r="K181" s="12"/>
      <c r="L181" s="12"/>
      <c r="M181" s="12"/>
      <c r="N181" s="14"/>
      <c r="O181" s="230" t="s">
        <v>5938</v>
      </c>
      <c r="P181" s="189" t="s">
        <v>5939</v>
      </c>
      <c r="Q181" s="247" t="s">
        <v>6467</v>
      </c>
      <c r="R181" s="202"/>
      <c r="S181" s="202"/>
      <c r="T181" s="202"/>
      <c r="U181" s="257" t="s">
        <v>5940</v>
      </c>
    </row>
    <row r="182" spans="1:21" ht="22.5" customHeight="1">
      <c r="A182" s="166"/>
      <c r="B182" s="99" t="s">
        <v>103</v>
      </c>
      <c r="C182" s="107" t="s">
        <v>2496</v>
      </c>
      <c r="D182" s="99">
        <v>2</v>
      </c>
      <c r="E182" s="99">
        <v>2</v>
      </c>
      <c r="F182" s="99"/>
      <c r="G182" s="214" t="s">
        <v>2497</v>
      </c>
      <c r="H182" s="99">
        <v>35</v>
      </c>
      <c r="I182" s="99">
        <v>2</v>
      </c>
      <c r="J182" s="13"/>
      <c r="K182" s="13"/>
      <c r="L182" s="13"/>
      <c r="M182" s="13"/>
      <c r="N182" s="13"/>
      <c r="O182" s="230" t="s">
        <v>5941</v>
      </c>
      <c r="P182" s="189" t="s">
        <v>5921</v>
      </c>
      <c r="Q182" s="247" t="s">
        <v>6471</v>
      </c>
      <c r="R182" s="202"/>
      <c r="S182" s="202"/>
      <c r="T182" s="202"/>
      <c r="U182" s="257" t="s">
        <v>5942</v>
      </c>
    </row>
    <row r="183" spans="1:21" ht="22.5" customHeight="1">
      <c r="A183" s="166"/>
      <c r="B183" s="99" t="s">
        <v>103</v>
      </c>
      <c r="C183" s="107" t="s">
        <v>6132</v>
      </c>
      <c r="D183" s="99">
        <v>1</v>
      </c>
      <c r="E183" s="99">
        <v>1</v>
      </c>
      <c r="F183" s="99"/>
      <c r="G183" s="214" t="s">
        <v>6133</v>
      </c>
      <c r="H183" s="99">
        <v>30</v>
      </c>
      <c r="I183" s="175">
        <v>2</v>
      </c>
      <c r="J183" s="12"/>
      <c r="K183" s="12"/>
      <c r="L183" s="14"/>
      <c r="M183" s="14"/>
      <c r="N183" s="14"/>
      <c r="O183" s="230" t="s">
        <v>2323</v>
      </c>
      <c r="P183" s="189" t="s">
        <v>5771</v>
      </c>
      <c r="Q183" s="202"/>
      <c r="R183" s="202"/>
      <c r="S183" s="202"/>
      <c r="T183" s="202"/>
      <c r="U183" s="257" t="s">
        <v>5943</v>
      </c>
    </row>
    <row r="184" spans="1:21" ht="22.5" customHeight="1">
      <c r="A184" s="166"/>
      <c r="B184" s="99" t="s">
        <v>103</v>
      </c>
      <c r="C184" s="107" t="s">
        <v>2498</v>
      </c>
      <c r="D184" s="99">
        <v>1</v>
      </c>
      <c r="E184" s="99">
        <v>1</v>
      </c>
      <c r="F184" s="99"/>
      <c r="G184" s="214" t="s">
        <v>2499</v>
      </c>
      <c r="H184" s="99">
        <v>29</v>
      </c>
      <c r="I184" s="99">
        <v>2</v>
      </c>
      <c r="J184" s="13"/>
      <c r="K184" s="13"/>
      <c r="L184" s="13"/>
      <c r="M184" s="13"/>
      <c r="N184" s="13"/>
      <c r="O184" s="230" t="s">
        <v>5944</v>
      </c>
      <c r="P184" s="189" t="s">
        <v>5945</v>
      </c>
      <c r="Q184" s="247" t="s">
        <v>6471</v>
      </c>
      <c r="R184" s="202"/>
      <c r="S184" s="202"/>
      <c r="T184" s="202"/>
      <c r="U184" s="257" t="s">
        <v>5946</v>
      </c>
    </row>
    <row r="185" spans="1:21" s="35" customFormat="1" ht="22.5" customHeight="1">
      <c r="A185" s="166"/>
      <c r="B185" s="99" t="s">
        <v>103</v>
      </c>
      <c r="C185" s="107" t="s">
        <v>2500</v>
      </c>
      <c r="D185" s="99">
        <v>2</v>
      </c>
      <c r="E185" s="99">
        <v>2</v>
      </c>
      <c r="F185" s="99"/>
      <c r="G185" s="214" t="s">
        <v>2501</v>
      </c>
      <c r="H185" s="99">
        <v>27</v>
      </c>
      <c r="I185" s="175">
        <v>1</v>
      </c>
      <c r="J185" s="12"/>
      <c r="K185" s="12"/>
      <c r="L185" s="12"/>
      <c r="M185" s="12"/>
      <c r="N185" s="12"/>
      <c r="O185" s="230" t="s">
        <v>5947</v>
      </c>
      <c r="P185" s="189" t="s">
        <v>5771</v>
      </c>
      <c r="Q185" s="247" t="s">
        <v>6473</v>
      </c>
      <c r="R185" s="202"/>
      <c r="S185" s="202"/>
      <c r="T185" s="202"/>
      <c r="U185" s="257" t="s">
        <v>5948</v>
      </c>
    </row>
    <row r="186" spans="1:21" ht="22.5" customHeight="1">
      <c r="A186" s="166"/>
      <c r="B186" s="99" t="s">
        <v>103</v>
      </c>
      <c r="C186" s="107" t="s">
        <v>2502</v>
      </c>
      <c r="D186" s="99">
        <v>1</v>
      </c>
      <c r="E186" s="99">
        <v>1</v>
      </c>
      <c r="F186" s="99"/>
      <c r="G186" s="214" t="s">
        <v>2503</v>
      </c>
      <c r="H186" s="99">
        <v>21</v>
      </c>
      <c r="I186" s="99">
        <v>1</v>
      </c>
      <c r="J186" s="13"/>
      <c r="K186" s="13"/>
      <c r="L186" s="13"/>
      <c r="M186" s="13"/>
      <c r="N186" s="13"/>
      <c r="O186" s="230" t="s">
        <v>5949</v>
      </c>
      <c r="P186" s="189" t="s">
        <v>5950</v>
      </c>
      <c r="Q186" s="247" t="s">
        <v>6472</v>
      </c>
      <c r="R186" s="202"/>
      <c r="S186" s="202"/>
      <c r="T186" s="202"/>
      <c r="U186" s="257"/>
    </row>
    <row r="187" spans="1:21" ht="22.5" customHeight="1">
      <c r="A187" s="166"/>
      <c r="B187" s="99" t="s">
        <v>103</v>
      </c>
      <c r="C187" s="107" t="s">
        <v>2504</v>
      </c>
      <c r="D187" s="99">
        <v>1</v>
      </c>
      <c r="E187" s="99">
        <v>1</v>
      </c>
      <c r="F187" s="99"/>
      <c r="G187" s="214" t="s">
        <v>2505</v>
      </c>
      <c r="H187" s="99">
        <v>20</v>
      </c>
      <c r="I187" s="175">
        <v>2</v>
      </c>
      <c r="J187" s="12"/>
      <c r="K187" s="12"/>
      <c r="L187" s="14"/>
      <c r="M187" s="14"/>
      <c r="N187" s="12"/>
      <c r="O187" s="230" t="s">
        <v>5951</v>
      </c>
      <c r="P187" s="189" t="s">
        <v>5952</v>
      </c>
      <c r="Q187" s="202"/>
      <c r="R187" s="202"/>
      <c r="S187" s="202"/>
      <c r="T187" s="202"/>
      <c r="U187" s="257" t="s">
        <v>5953</v>
      </c>
    </row>
    <row r="188" spans="1:21" ht="22.5" customHeight="1">
      <c r="A188" s="166"/>
      <c r="B188" s="99" t="s">
        <v>103</v>
      </c>
      <c r="C188" s="107" t="s">
        <v>2506</v>
      </c>
      <c r="D188" s="99">
        <v>1</v>
      </c>
      <c r="E188" s="99">
        <v>1</v>
      </c>
      <c r="F188" s="99"/>
      <c r="G188" s="214" t="s">
        <v>2507</v>
      </c>
      <c r="H188" s="99">
        <v>15</v>
      </c>
      <c r="I188" s="99">
        <v>1</v>
      </c>
      <c r="J188" s="13"/>
      <c r="K188" s="13"/>
      <c r="L188" s="13"/>
      <c r="M188" s="13"/>
      <c r="N188" s="15"/>
      <c r="O188" s="230" t="s">
        <v>127</v>
      </c>
      <c r="P188" s="189" t="s">
        <v>5772</v>
      </c>
      <c r="Q188" s="247" t="s">
        <v>6475</v>
      </c>
      <c r="R188" s="202"/>
      <c r="S188" s="202"/>
      <c r="T188" s="202"/>
      <c r="U188" s="257" t="s">
        <v>5774</v>
      </c>
    </row>
    <row r="189" spans="1:21" ht="22.5" customHeight="1">
      <c r="A189" s="166"/>
      <c r="B189" s="99" t="s">
        <v>103</v>
      </c>
      <c r="C189" s="107" t="s">
        <v>2508</v>
      </c>
      <c r="D189" s="99">
        <v>1</v>
      </c>
      <c r="E189" s="99">
        <v>1</v>
      </c>
      <c r="F189" s="99"/>
      <c r="G189" s="214" t="s">
        <v>2509</v>
      </c>
      <c r="H189" s="99">
        <v>13</v>
      </c>
      <c r="I189" s="175">
        <v>1</v>
      </c>
      <c r="J189" s="12"/>
      <c r="K189" s="12"/>
      <c r="L189" s="12"/>
      <c r="M189" s="12"/>
      <c r="N189" s="12"/>
      <c r="O189" s="230" t="s">
        <v>5773</v>
      </c>
      <c r="P189" s="189" t="s">
        <v>5775</v>
      </c>
      <c r="Q189" s="247" t="s">
        <v>127</v>
      </c>
      <c r="R189" s="202"/>
      <c r="S189" s="202"/>
      <c r="T189" s="202"/>
      <c r="U189" s="257" t="s">
        <v>5776</v>
      </c>
    </row>
    <row r="190" spans="1:21" ht="22.5" customHeight="1">
      <c r="A190" s="166"/>
      <c r="B190" s="99" t="s">
        <v>103</v>
      </c>
      <c r="C190" s="107" t="s">
        <v>2510</v>
      </c>
      <c r="D190" s="99">
        <v>1</v>
      </c>
      <c r="E190" s="99">
        <v>1</v>
      </c>
      <c r="F190" s="99"/>
      <c r="G190" s="214" t="s">
        <v>2511</v>
      </c>
      <c r="H190" s="99">
        <v>10</v>
      </c>
      <c r="I190" s="99">
        <v>1</v>
      </c>
      <c r="J190" s="13"/>
      <c r="K190" s="13"/>
      <c r="L190" s="13"/>
      <c r="M190" s="13"/>
      <c r="N190" s="13"/>
      <c r="O190" s="230" t="s">
        <v>5777</v>
      </c>
      <c r="P190" s="189" t="s">
        <v>5778</v>
      </c>
      <c r="Q190" s="247" t="s">
        <v>7453</v>
      </c>
      <c r="R190" s="202"/>
      <c r="S190" s="202"/>
      <c r="T190" s="202"/>
      <c r="U190" s="257" t="s">
        <v>5779</v>
      </c>
    </row>
    <row r="191" spans="1:21" ht="22.5" customHeight="1">
      <c r="A191" s="166" t="s">
        <v>145</v>
      </c>
      <c r="B191" s="166"/>
      <c r="C191" s="183">
        <f>SUBTOTAL(103,海洋生物[海洋生物])</f>
        <v>189</v>
      </c>
      <c r="D191" s="166"/>
      <c r="E191" s="166"/>
      <c r="F191" s="166"/>
      <c r="G191" s="280"/>
      <c r="H191" s="166"/>
      <c r="I191" s="166"/>
      <c r="J191" s="74">
        <f>SUBTOTAL(103,海洋生物[þ])</f>
        <v>0</v>
      </c>
      <c r="K191" s="74">
        <f>SUBTOTAL(103,海洋生物[2])</f>
        <v>0</v>
      </c>
      <c r="L191" s="74">
        <f>SUBTOTAL(103,海洋生物[3])</f>
        <v>0</v>
      </c>
      <c r="M191" s="74">
        <f>SUBTOTAL(103,海洋生物[4])</f>
        <v>0</v>
      </c>
      <c r="N191" s="75">
        <f>SUBTOTAL(103,海洋生物[5])</f>
        <v>0</v>
      </c>
      <c r="Q191" s="68"/>
      <c r="R191" s="68"/>
      <c r="S191" s="68"/>
      <c r="T191" s="68"/>
      <c r="U191" s="95"/>
    </row>
  </sheetData>
  <sheetProtection insertColumns="0" insertRows="0" deleteColumns="0" deleteRows="0" sort="0" autoFilter="0"/>
  <protectedRanges>
    <protectedRange sqref="A187:P187 S187:U187 S189:U189 R188 B189:P189 A99:F99 H99:U99 A100:U186 A1:U98" name="海洋"/>
    <protectedRange sqref="Q187 Q189" name="寶藏"/>
    <protectedRange sqref="R187 R189" name="鳥類"/>
    <protectedRange sqref="G188:P188 S188:U188 A188:E188 A189" name="鳥類_2"/>
    <protectedRange sqref="Q188" name="大型_1_1"/>
    <protectedRange sqref="G99" name="海洋_1"/>
  </protectedRanges>
  <phoneticPr fontId="1" type="noConversion"/>
  <conditionalFormatting sqref="G1:G1048576">
    <cfRule type="expression" dxfId="535" priority="708">
      <formula>IF(COUNTIF($J1:$N1,"þ")&gt;=5,1,0)</formula>
    </cfRule>
  </conditionalFormatting>
  <conditionalFormatting sqref="C1:C1048576">
    <cfRule type="expression" dxfId="534" priority="40">
      <formula>IF(COUNTIF($J1:$N1,"þ")&gt;=5,1,0)</formula>
    </cfRule>
  </conditionalFormatting>
  <conditionalFormatting sqref="G1048575:G1048576">
    <cfRule type="expression" dxfId="533" priority="973">
      <formula>IF(COUNTIF($J1048575:$N1048576,"þ")&gt;=5,1,0)</formula>
    </cfRule>
  </conditionalFormatting>
  <conditionalFormatting sqref="C1048575:C1048576">
    <cfRule type="expression" dxfId="532" priority="975">
      <formula>IF(COUNTIF($J1048575:$N1048576,"þ")&gt;=5,1,0)</formula>
    </cfRule>
  </conditionalFormatting>
  <hyperlinks>
    <hyperlink ref="U110" r:id="rId1" display="澤巴爾德島系列1" xr:uid="{00000000-0004-0000-0E00-000000000000}"/>
    <hyperlink ref="U59" r:id="rId2" display="澤巴爾德島系列1" xr:uid="{00000000-0004-0000-0E00-000001000000}"/>
    <hyperlink ref="U58" r:id="rId3" display="澤巴爾德島系列1" xr:uid="{00000000-0004-0000-0E00-000002000000}"/>
    <hyperlink ref="R9" r:id="rId4" location="級別5" xr:uid="{00000000-0004-0000-0E00-00000D000000}"/>
    <hyperlink ref="R11" r:id="rId5" location="加勒比‧中美" xr:uid="{00000000-0004-0000-0E00-000012000000}"/>
    <hyperlink ref="R13" r:id="rId6" location="東亞" xr:uid="{00000000-0004-0000-0E00-000017000000}"/>
    <hyperlink ref="Q24" r:id="rId7" location="級別3" display="虎鰻(圖：外形古怪的魚的地圖(生物3))" xr:uid="{00000000-0004-0000-0E00-000026000000}"/>
    <hyperlink ref="G107" r:id="rId8" location="級別9" xr:uid="{00000000-0004-0000-0E00-000030000000}"/>
    <hyperlink ref="Q39" r:id="rId9" display="http://gvo.cbo.com.tw/ADV_MissionDetail.aspx?MID=2177" xr:uid="{00000000-0004-0000-0E00-000039000000}"/>
    <hyperlink ref="Q82" r:id="rId10" location="級別9" xr:uid="{00000000-0004-0000-0E00-000068000000}"/>
    <hyperlink ref="T172" r:id="rId11" location="級別5" xr:uid="{00000000-0004-0000-0E00-0000C8000000}"/>
    <hyperlink ref="G178" r:id="rId12" location="級別3" xr:uid="{00000000-0004-0000-0E00-0000D0000000}"/>
    <hyperlink ref="G141" r:id="rId13" xr:uid="{00000000-0004-0000-0E00-0000E0000000}"/>
    <hyperlink ref="G78" r:id="rId14" location="東歐" xr:uid="{00000000-0004-0000-0E00-0000E4000000}"/>
    <hyperlink ref="Q105" r:id="rId15" location="級別4" xr:uid="{00000000-0004-0000-0E00-0000E6000000}"/>
    <hyperlink ref="G37" r:id="rId16" location="西歐" xr:uid="{00000000-0004-0000-0E00-0000E7000000}"/>
    <hyperlink ref="G145" r:id="rId17" location="級別6" xr:uid="{00000000-0004-0000-0E00-0000EB000000}"/>
    <hyperlink ref="G28" r:id="rId18" xr:uid="{00000000-0004-0000-0E00-0000ED000000}"/>
    <hyperlink ref="G77" r:id="rId19" xr:uid="{00000000-0004-0000-0E00-0000EF000000}"/>
    <hyperlink ref="G33" r:id="rId20" location="加勒比‧中美" xr:uid="{00000000-0004-0000-0E00-0000F0000000}"/>
    <hyperlink ref="Q47" r:id="rId21" display="可以採到珊瑚的海域圖" xr:uid="{00000000-0004-0000-0E00-0000F3000000}"/>
    <hyperlink ref="G43" r:id="rId22" xr:uid="{00000000-0004-0000-0E00-0000F5000000}"/>
    <hyperlink ref="G79" r:id="rId23" xr:uid="{00000000-0004-0000-0E00-0000F6000000}"/>
    <hyperlink ref="G83" r:id="rId24" xr:uid="{00000000-0004-0000-0E00-0000F7000000}"/>
    <hyperlink ref="G38" r:id="rId25" xr:uid="{0F419727-D672-498C-9A0F-386760A521F3}"/>
    <hyperlink ref="Q38" r:id="rId26" xr:uid="{40AA5FCB-B852-46F5-8543-B7482DF09EBB}"/>
    <hyperlink ref="G169" r:id="rId27" display="圖：會跳的魚的地圖（生物2）" xr:uid="{34803431-897B-46D0-AA05-E0DCFCAB802A}"/>
    <hyperlink ref="G15" r:id="rId28" xr:uid="{21DAD4DE-4A74-495C-833E-4536A2EAB49F}"/>
    <hyperlink ref="G6" r:id="rId29" xr:uid="{DCF0F556-F630-4428-9CA5-2DEF3CA0DC70}"/>
    <hyperlink ref="G3" r:id="rId30" display="http://wiki2.gamer.com.tw/wiki.php?n=7501:%E5%86%B0%E6%B5%B7%E7%9A%84%E5%A4%A9%E4%BD%BF" xr:uid="{1B267B62-5E85-4D66-B39C-06F3B607FC6A}"/>
    <hyperlink ref="G10" r:id="rId31" display="http://wiki2.gamer.com.tw/wiki.php?n=7501%3A%E6%B4%BB%E7%9F%B3%E9%AD%9A&amp;ss=7501" xr:uid="{5014CC69-6B45-4519-B1DF-CEC9736A7743}"/>
    <hyperlink ref="G11" r:id="rId32" display="http://wiki2.gamer.com.tw/wiki.php?n=7501%3A%E6%B8%B8%E8%B5%B0%E5%9C%A8%E6%B0%B4%E4%B8%AD%E7%9A%84%E8%88%B9&amp;ss=7501" xr:uid="{D9C50887-D23F-490F-9C35-0A7154D2950C}"/>
    <hyperlink ref="G8" r:id="rId33" xr:uid="{39077C7E-C40D-412C-8515-1CDB215F45A1}"/>
    <hyperlink ref="G9" r:id="rId34" xr:uid="{5242868A-7217-490F-A653-06CFC929B60C}"/>
    <hyperlink ref="G13" r:id="rId35" xr:uid="{65AD1000-4704-472D-A98D-FD1C79958028}"/>
    <hyperlink ref="G14" r:id="rId36" display="http://wiki2.gamer.com.tw/wiki.php?n=7501:%E7%8D%A8%E8%A7%92%E7%8D%B8%E7%9A%84%E8%A7%92" xr:uid="{171B1152-C5D3-4A66-B7C4-83727C2FF2E9}"/>
    <hyperlink ref="G7" r:id="rId37" display="http://wiki2.gamer.com.tw/wiki.php?n=7501:%E5%86%B0%E6%B5%B7%E7%9A%84%E6%B0%B8%E4%B9%85%E5%B1%85%E6%B0%91" xr:uid="{8E0280C8-5FB9-4DA8-9C42-DE78B5222A39}"/>
    <hyperlink ref="G12" r:id="rId38" display="http://wiki2.gamer.com.tw/wiki.php?n=7501:%E7%B2%89%E7%B4%85%E8%89%B2%E7%9A%84%E5%8E%9F%E5%9B%A0" xr:uid="{97890D38-46EE-4B36-8D75-9AC5F57D036C}"/>
    <hyperlink ref="G16" r:id="rId39" xr:uid="{71C84F48-C7F4-473C-9158-C205DE4E213B}"/>
    <hyperlink ref="G19" r:id="rId40" location="東非‧印度洋" display="http://wiki2.gamer.com.tw/wiki.php?n=7501%3A%E9%87%A3%E9%AD%9A%E7%99%BC%E7%8F%BE%E7%89%A9 - 東非‧印度洋" xr:uid="{1C5533A1-D059-4ED9-AD49-F77B6E77D32B}"/>
    <hyperlink ref="G18" r:id="rId41" location="西非" display="http://wiki2.gamer.com.tw/wiki.php?n=7501%3A%E9%87%A3%E9%AD%9A%E7%99%BC%E7%8F%BE%E7%89%A9 - 西非" xr:uid="{2E114C61-7F7B-4578-8951-CD170BFC2799}"/>
    <hyperlink ref="G20" r:id="rId42" location="東非‧印度洋" display="http://wiki2.gamer.com.tw/wiki.php?n=7501%3A%E9%87%A3%E9%AD%9A%E7%99%BC%E7%8F%BE%E7%89%A9 - 東非‧印度洋" xr:uid="{981C22C9-3E44-4856-BF9F-0DC7CB4B9431}"/>
    <hyperlink ref="G21" r:id="rId43" location="加勒比‧中美" display="http://wiki2.gamer.com.tw/wiki.php?n=7501%3A%E9%87%A3%E9%AD%9A%E7%99%BC%E7%8F%BE%E7%89%A9 - 加勒比‧中美" xr:uid="{0591C6A7-8D7A-4905-A3D6-C7A217AF16CC}"/>
    <hyperlink ref="G22" r:id="rId44" location="東歐" display="http://wiki2.gamer.com.tw/wiki.php?n=7501%3A%E9%87%A3%E9%AD%9A%E7%99%BC%E7%8F%BE%E7%89%A9 - 東歐" xr:uid="{B27A526C-0209-4267-B55E-475C1AEAE254}"/>
    <hyperlink ref="G26" r:id="rId45" display="是鱷魚還是魚？" xr:uid="{521276C6-9C35-4855-9D56-BFAD2144681B}"/>
    <hyperlink ref="G25" r:id="rId46" display="http://wiki2.gamer.com.tw/wiki.php?n=7501:%E9%81%B2%E9%88%8D%E7%9A%84%E9%AF%8A%E9%AD%9A" xr:uid="{9A9F0B03-DD89-4864-BD80-13BDC1CF0C2D}"/>
    <hyperlink ref="G24" r:id="rId47" display="http://wiki2.gamer.com.tw/wiki.php?n=7501:%E7%B6%A0%E8%89%B2%E7%9A%84%E5%B7%A8%E9%AD%9A" xr:uid="{84D028BA-12F1-49D1-AD7B-895FC1BF6CA0}"/>
    <hyperlink ref="G27" r:id="rId48" display="http://wiki2.gamer.com.tw/wiki.php?n=7501%3A%E5%81%9C%E6%AD%A2%E6%99%82%E5%85%89%E7%9A%84%E8%8A%B1&amp;ss=7501" xr:uid="{481FDDB1-B203-425E-B22F-00A98E9C4DF3}"/>
    <hyperlink ref="G30" r:id="rId49" display="http://wiki2.gamer.com.tw/wiki.php?n=7501%3A%E5%8A%A0%E5%8B%92%E6%AF%94%E6%B5%B7%E4%BA%BA%E9%AD%9A&amp;ss=7501" xr:uid="{E88B2AA5-06B6-4F9E-AB71-9E17E10A9C0B}"/>
    <hyperlink ref="G29" r:id="rId50" display="http://wiki2.gamer.com.tw/wiki.php?n=7501%3A%E4%BA%BA%E9%AD%9A%E7%9A%84%E7%9C%9F%E9%9D%A2%E7%9B%AE&amp;ss=7501" xr:uid="{1FF4ABA2-A716-49F6-816F-5521357A3232}"/>
    <hyperlink ref="G32" r:id="rId51" xr:uid="{370736E1-5A16-4941-92B2-F85CB15A5735}"/>
    <hyperlink ref="G31" r:id="rId52" xr:uid="{3C1AD780-B199-4239-8525-98EF9B6D3A12}"/>
    <hyperlink ref="G34" r:id="rId53" display="钓鱼发现物" xr:uid="{3BD51A5C-5EF0-4B15-902F-79F4B3E239AF}"/>
    <hyperlink ref="G35" r:id="rId54" location="%E5%8A%A0%E5%8B%92%E6%AF%94%E2%80%A7%E4%B8%AD%E7%BE%8E" xr:uid="{5D77D997-AAE8-45A4-92A6-E5D5EB310227}"/>
    <hyperlink ref="G36" r:id="rId55" display="https://wiki2.gamer.com.tw/wiki.php?n=7501%3A%E6%B6%88%E5%A4%B1%E7%9A%84%E5%B7%A8%E5%A4%A7%E8%9E%83%E8%9F%B9&amp;ss=7501" xr:uid="{B762E3CA-BB3D-48AA-8A04-71D42D9A6CB6}"/>
    <hyperlink ref="Q3" r:id="rId56" display="http://wiki2.gamer.com.tw/wiki.php?n=7501:%E7%8D%A8%E8%A7%92%E7%8D%B8%E7%9A%84%E8%A7%92" xr:uid="{1976192D-75B9-48EF-92D9-FCCCA9D13F88}"/>
    <hyperlink ref="Q7" r:id="rId57" display="http://wiki2.gamer.com.tw/wiki.php?n=7501:%E9%81%B2%E9%88%8D%E7%9A%84%E9%AF%8A%E9%AD%9A" xr:uid="{D9D043CA-4B1E-4124-A662-D7EA8DC8F8BE}"/>
    <hyperlink ref="R7" r:id="rId58" display="http://wiki2.gamer.com.tw/wiki.php?n=7501:%E7%8D%A8%E8%A7%92%E7%8D%B8%E7%9A%84%E8%A7%92" xr:uid="{630771BC-0B10-430A-AE7B-E83890E4FDD8}"/>
    <hyperlink ref="Q8" r:id="rId59" xr:uid="{AD3C5017-629E-4C30-A20F-C1CDE9BD9F0A}"/>
    <hyperlink ref="Q9" r:id="rId60" display="http://wiki2.gamer.com.tw/wiki.php?n=7501%3A%E6%B4%BB%E7%9F%B3%E9%AD%9A&amp;ss=7501" xr:uid="{2D4DEEAE-8A20-4BA0-AD6A-E6393C038CEB}"/>
    <hyperlink ref="Q10" r:id="rId61" location="級別4" display="http://wiki2.gamer.com.tw/wiki.php?n=7501%3A%E7%94%9F%E7%89%A9%E5%AD%B8%E5%9C%B0%E5%9C%96 - 級別4" xr:uid="{B070E33B-23D9-4170-99D0-E604BA359F83}"/>
    <hyperlink ref="Q11" r:id="rId62" display="http://wiki2.gamer.com.tw/wiki.php?n=7501%3A%E4%BA%9E%E9%A6%AC%E9%81%9C%E6%B2%B3%E4%B8%AD%E7%9A%84%E7%94%9F%E7%89%A9&amp;ss=7501" xr:uid="{BA33DC6D-8E16-45FA-9FCE-0647DC25FC18}"/>
    <hyperlink ref="Q13" r:id="rId63" display="http://wiki2.gamer.com.tw/wiki.php?n=7501%3A%E5%8C%97%E7%BE%8E%E6%B2%BF%E5%B2%B8%E7%9A%84%E8%AA%BF%E6%9F%A5&amp;ss=7501" xr:uid="{3891C88B-F170-4F43-A6D1-C84F5712F108}"/>
    <hyperlink ref="Q12" r:id="rId64" display="http://wiki2.gamer.com.tw/wiki.php?n=7501:%E7%B2%89%E7%B4%85%E8%89%B2%E7%9A%84%E6%B5%B7%E7%81%98" xr:uid="{68BD5048-ACA4-4640-90EC-BCD3F869D057}"/>
    <hyperlink ref="R14" r:id="rId65" display="http://wiki2.gamer.com.tw/wiki.php?n=7501:%E7%99%82%E5%82%B7%E8%97%A5%E4%B9%8B%E5%8E%9F%E6%96%99" xr:uid="{C403F808-72E8-4EB5-9DF1-806C3C0F940B}"/>
    <hyperlink ref="R16" r:id="rId66" xr:uid="{6F56D732-449F-40D6-B6B2-85D0C3779208}"/>
    <hyperlink ref="Q16" r:id="rId67" xr:uid="{2BFC3C93-BFB5-49E6-AC38-3E019415D949}"/>
    <hyperlink ref="Q26" r:id="rId68" display="http://wiki2.gamer.com.tw/wiki.php?n=7501%3A%E6%A3%B2%E6%81%AF%E6%96%BC%E6%9D%B1%E5%8D%97%E5%A4%A7%E9%99%B8%E7%9A%84%E9%B1%B7%E9%AD%9A&amp;ss=7501" xr:uid="{75DA45D0-80D5-45B3-AC81-662601AEB3F0}"/>
    <hyperlink ref="Q25" r:id="rId69" xr:uid="{6C6C3F79-CE3C-4160-9B9E-42D295FEDF0A}"/>
    <hyperlink ref="Q27" r:id="rId70" location="級別2" display="http://wiki2.gamer.com.tw/wiki.php?n=7501%3A%E7%94%9F%E7%89%A9%E5%AD%B8%E5%9C%B0%E5%9C%96 - 級別2" xr:uid="{FAD3CDA2-02A8-4EBF-B195-17B6C6268716}"/>
    <hyperlink ref="Q36" r:id="rId71" display="图：未完成的地图(地理7)" xr:uid="{45343714-4546-49EC-82E8-51C78CC2BE47}"/>
    <hyperlink ref="G40" r:id="rId72" xr:uid="{FEC5AA21-8452-4B0F-9B83-E42B8A089700}"/>
    <hyperlink ref="G41" r:id="rId73" display="http://wiki2.gamer.com.tw/wiki.php?n=7501%3A%E6%B5%B7%E4%B8%AD%E7%9A%84%E6%83%A1%E9%AD%94&amp;ss=7501" xr:uid="{FFC90038-A91C-436D-9B08-5D3A3C5A4D7B}"/>
    <hyperlink ref="G42" r:id="rId74" display="http://wiki2.gamer.com.tw/wiki.php?n=7501:%E6%9C%AA%E7%A2%BA%E8%AA%8D%E7%9A%84%E6%B5%B7%E6%B4%8B%E7%94%9F%E7%89%A9" xr:uid="{744D3716-2F83-4346-866C-FA2DE5F11705}"/>
    <hyperlink ref="G44" r:id="rId75" xr:uid="{7E95FDBC-67D3-4122-87EC-5C12FE049842}"/>
    <hyperlink ref="G50" r:id="rId76" location="東亞" xr:uid="{00000000-0004-0000-0E00-0000E8000000}"/>
    <hyperlink ref="G48" r:id="rId77" xr:uid="{1AE0A0DA-B086-4CD5-810C-84FB0A39FB67}"/>
    <hyperlink ref="G49" r:id="rId78" display="https://wiki2.gamer.com.tw/wiki.php?n=7501%3A%E4%BA%9E%E9%A6%AC%E9%81%9C%E6%B2%B3%E7%9A%84%E7%B2%97%E6%9A%B4%E7%9A%84%E4%BA%BA&amp;ss=7501" xr:uid="{B8065E78-B250-480D-975E-2316088538A3}"/>
    <hyperlink ref="G51" r:id="rId79" location="東歐" display="http://wiki2.gamer.com.tw/wiki.php?n=7501%3A%E9%87%A3%E9%AD%9A%E7%99%BC%E7%8F%BE%E7%89%A9 - 東歐" xr:uid="{3C1E4442-95A0-4A62-A627-713D6E0F6F74}"/>
    <hyperlink ref="G52" r:id="rId80" display="钓鱼发现物" xr:uid="{A0596481-0B25-40F9-A3FD-739FDF76AAF3}"/>
    <hyperlink ref="G55" r:id="rId81" location="東南亞" display="http://wiki2.gamer.com.tw/wiki.php?n=7501%3A%E9%87%A3%E9%AD%9A%E7%99%BC%E7%8F%BE%E7%89%A9 - 東南亞" xr:uid="{96D31CA4-A9D2-4CB0-BA4F-EDB19ABD86F0}"/>
    <hyperlink ref="G54" r:id="rId82" location="東歐" display="http://wiki2.gamer.com.tw/wiki.php?n=7501%3A%E9%87%A3%E9%AD%9A%E7%99%BC%E7%8F%BE%E7%89%A9 - 東歐" xr:uid="{D2ED73EC-A53A-497F-925A-DA54153FA947}"/>
    <hyperlink ref="G57" r:id="rId83" location="%E6%9D%B1%E4%BA%9E" xr:uid="{D0C39E9F-D2C2-423A-8C39-F03122436BAF}"/>
    <hyperlink ref="G58" r:id="rId84" display="http://wiki2.gamer.com.tw/wiki.php?n=7501%3A%E5%B7%A8%E5%A4%A7%E6%B5%B7%E7%8D%B8&amp;ss=7501" xr:uid="{11587F87-424D-4CE9-A9DD-0DE01F4C2D51}"/>
    <hyperlink ref="G59" r:id="rId85" display="http://wiki2.gamer.com.tw/wiki.php?n=7501%3A%E6%9B%B4%E9%80%B2%E4%B8%80%E6%AD%A5%E8%AA%BF%E6%9F%A5%E6%BE%A4%E5%B7%B4%E7%88%BE%E5%BE%B7%E5%B3%B6&amp;ss=7501" xr:uid="{79B26E13-6F17-4D5C-AFFC-CBCE56AAA981}"/>
    <hyperlink ref="G60" r:id="rId86" display="http://wiki2.gamer.com.tw/wiki.php?n=7501%3A%E8%88%B9%E9%9A%BB%E8%88%AC%E5%A4%A7%E7%9A%84%E5%B7%A8%E5%A4%A7%E9%AD%9A&amp;ss=7501" xr:uid="{01C8D2E0-3E3E-44EE-92FE-FD49E3ECB36D}"/>
    <hyperlink ref="G70" r:id="rId87" display="http://wiki2.gamer.com.tw/wiki.php?n=7501%3A%E6%B7%BA%E7%81%98%E7%9A%84%E7%8E%8B%E8%80%85&amp;ss=7501" xr:uid="{89F46A1B-FE7A-47FD-9EBB-B4F28019655D}"/>
    <hyperlink ref="G63" r:id="rId88" display="http://wiki2.gamer.com.tw/wiki.php?n=7501:%E5%B7%B4%E7%88%BE%E8%92%82%E7%B8%BD%E7%AE%A1%E7%9A%84%E8%88%88%E8%B6%A3" xr:uid="{064085D3-AA48-4D34-AC53-F7ABF3B4096E}"/>
    <hyperlink ref="G62" r:id="rId89" xr:uid="{6D7115DA-6942-4C32-973A-1B59DF41D2C0}"/>
    <hyperlink ref="G67" r:id="rId90" location="%E7%94%9F%E7%89%A9%E5%AD%B8%E6%9B%B8%E5%BA%AB" display="圖：斑紋狀的貂魚的地圖(生物6)" xr:uid="{27F654CB-0B47-4A41-9EF8-39D9C6E7D11D}"/>
    <hyperlink ref="G64" r:id="rId91" location="%E9%87%A3%E9%AD%9A%E7%99%BC%E7%8F%BE%E7%89%A9" xr:uid="{1DB0D701-B69A-4E9F-9554-CE5603CF0671}"/>
    <hyperlink ref="G68" r:id="rId92" location="%E9%87%A3%E9%AD%9A%E7%99%BC%E7%8F%BE%E7%89%A9" xr:uid="{BB333BD6-977E-49A2-A037-48D639FBA7DE}"/>
    <hyperlink ref="G65" r:id="rId93" location="%E7%B4%9A%E5%88%A514" tooltip="gvdb:u29E5Xq9Dw" xr:uid="{5CBEA1F4-F4DB-434D-94C9-8655F8101523}"/>
    <hyperlink ref="G66" r:id="rId94" location="加勒比‧中美" xr:uid="{5E4E474A-988F-4FA4-A4EB-7AF07E9EF3C8}"/>
    <hyperlink ref="G69" r:id="rId95" display="钓鱼发现物" xr:uid="{49F844F8-F167-4E5E-B5C8-C77326E627A7}"/>
    <hyperlink ref="G61" r:id="rId96" location="%E5%BB%A3%E5%9F%9F" display="釣魚發現物-大西洋" xr:uid="{DACB2782-A7D5-4878-BBC8-967BB43F7806}"/>
    <hyperlink ref="Q44" r:id="rId97" display="http://wiki2.gamer.com.tw/wiki.php?n=7501%3A%E5%87%9C%E5%87%9C%E7%9B%AE%E5%85%89%E7%9A%84%E9%B3%A5&amp;ss=7501" xr:uid="{588F6140-5340-49EF-BC8B-5018F772A6E6}"/>
    <hyperlink ref="Q48" r:id="rId98" xr:uid="{DD529215-9C2F-451D-8BEB-DE661A467E1C}"/>
    <hyperlink ref="Q49" r:id="rId99" display="http://wiki2.gamer.com.tw/wiki.php?n=7501:%E5%8B%95%E6%A4%8D%E7%89%A9%E7%9A%84%E6%A8%82%E5%9C%92" xr:uid="{08EF5DAC-6CFD-4F1F-A9A0-DB5272CE01E6}"/>
    <hyperlink ref="R63" r:id="rId100" display="http://wiki2.gamer.com.tw/wiki.php?n=7501%3A%E6%9B%B4%E9%80%B2%E4%B8%80%E6%AD%A5%E8%AA%BF%E6%9F%A5%E6%BE%A4%E5%B7%B4%E7%88%BE%E5%BE%B7%E5%B3%B6&amp;ss=7501" xr:uid="{3119F655-729E-437D-B2B7-474DA04B95E7}"/>
    <hyperlink ref="Q70" r:id="rId101" location="級別2" display="http://wiki2.gamer.com.tw/wiki.php?n=7501%3A%E7%94%9F%E7%89%A9%E5%AD%B8%E5%9C%B0%E5%9C%96 - 級別2" xr:uid="{F227FE6A-78A2-4C09-9761-AB392BE94127}"/>
    <hyperlink ref="Q67" r:id="rId102" location="%E7%94%9F%E7%89%A9%E5%AD%B8%E6%9B%B8%E5%BA%AB" display="圖：美麗的魚的地圖(生物4)" xr:uid="{D708FC84-4500-40AE-8EBB-E01FDBD35D8A}"/>
    <hyperlink ref="G74" r:id="rId103" display="http://wiki2.gamer.com.tw/wiki.php?n=7501%3A%E8%87%AA%E7%94%B1%E7%9A%84%E6%B5%B7%E8%97%BB&amp;ss=7501" xr:uid="{AB2EA4A5-F0DE-495F-A0F2-62F6F50AA15F}"/>
    <hyperlink ref="G75" r:id="rId104" display="http://wiki2.gamer.com.tw/wiki.php?n=7501%3A%E9%80%8F%E6%98%8E%E7%9A%84%E9%AD%9A&amp;ss=7501" xr:uid="{D878305E-1479-4E1C-95B8-BF594FBAE956}"/>
    <hyperlink ref="G72" r:id="rId105" xr:uid="{4A7EF148-99A7-4892-983B-DB29ECD78835}"/>
    <hyperlink ref="G73" r:id="rId106" display="http://wiki2.gamer.com.tw/wiki.php?n=7501%3A%E8%AA%BF%E6%9F%A5%E9%A3%9B%E8%A1%8C%E6%B5%B7%E9%9D%A2%E7%9A%84%E7%94%9F%E7%89%A9&amp;ss=7501" xr:uid="{F7D8D858-3C56-4B81-B1EE-3F02539A9BEF}"/>
    <hyperlink ref="G76" r:id="rId107" location="%E7%B4%9A%E5%88%A513" tooltip="gvdb:u29E5Xq9Dw" xr:uid="{8A26B793-255F-4D20-87DE-C3FD6C5C0942}"/>
    <hyperlink ref="G71" r:id="rId108" location="北美" xr:uid="{AEC5D4A5-F173-45B7-BF3F-3F592B0B7286}"/>
    <hyperlink ref="G81" r:id="rId109" display="http://wiki2.gamer.com.tw/wiki.php?n=7501%3A%E7%94%A2%E5%AF%B6%E7%9F%B3%E7%9A%84%E8%B2%9D%E6%AE%BC&amp;ss=7501" xr:uid="{D9E5F87E-4490-4A6A-8266-52EFDE151BB8}"/>
    <hyperlink ref="G80" r:id="rId110" location="%E7%94%9F%E7%89%A9%E5%AD%B8%E6%9B%B8%E5%BA%AB" xr:uid="{8F443BD4-8C6A-4A04-8B07-26F70C9AE54F}"/>
    <hyperlink ref="G82" r:id="rId111" location="%E7%94%9F%E7%89%A9%E5%AD%B8%E6%9B%B8%E5%BA%AB" xr:uid="{14897913-92C5-4E2D-BF6A-4B9D07DF851B}"/>
    <hyperlink ref="G84" r:id="rId112" location="加勒比‧中美" display="http://wiki2.gamer.com.tw/wiki.php?n=7501%3A%E9%87%A3%E9%AD%9A%E7%99%BC%E7%8F%BE%E7%89%A9 - 加勒比‧中美" xr:uid="{636D1B62-E260-40E0-AD47-737807E871E7}"/>
    <hyperlink ref="G85" r:id="rId113" display="http://wiki2.gamer.com.tw/wiki.php?n=7501%3A%E9%95%B7%E4%BA%86%E7%BE%BD%E6%AF%9B%E7%9A%84%E9%AD%9A%E7%9A%84%E5%90%8C%E9%A1%9E&amp;ss=7501" xr:uid="{CA8B61B9-8B1E-4BD1-863B-657CEFA9AC7D}"/>
    <hyperlink ref="G87" r:id="rId114" display="http://wiki2.gamer.com.tw/wiki.php?n=7501%3A%E9%95%B7%E4%BA%86%E7%BE%BD%E6%AF%9B%E7%9A%84%E9%AD%9A&amp;ss=7501" xr:uid="{40634F1C-5221-43F8-B296-3C70A45AA541}"/>
    <hyperlink ref="G88" r:id="rId115" location="大洋洲" display="http://wiki2.gamer.com.tw/wiki.php?n=7501%3A%E9%87%A3%E9%AD%9A%E7%99%BC%E7%8F%BE%E7%89%A9 - 大洋洲" xr:uid="{C48E97B1-0AD6-4C37-96DA-F9C911104CE6}"/>
    <hyperlink ref="G89" r:id="rId116" location="東南亞" display="http://wiki2.gamer.com.tw/wiki.php?n=7501%3A%E9%87%A3%E9%AD%9A%E7%99%BC%E7%8F%BE%E7%89%A9 - 東南亞" xr:uid="{6336ACBA-CB7F-42E4-87B8-2D4C1FC67BC1}"/>
    <hyperlink ref="G90" r:id="rId117" location="東南亞" display="http://wiki2.gamer.com.tw/wiki.php?n=7501%3A%E9%87%A3%E9%AD%9A%E7%99%BC%E7%8F%BE%E7%89%A9 - 東南亞" xr:uid="{01E84716-9409-4605-8DA1-C1047B332595}"/>
    <hyperlink ref="G91" r:id="rId118" location="東歐" display="http://wiki2.gamer.com.tw/wiki.php?n=7501%3A%E9%87%A3%E9%AD%9A%E7%99%BC%E7%8F%BE%E7%89%A9 - 東歐" xr:uid="{5754233D-ABF2-476F-936B-E653F0852F72}"/>
    <hyperlink ref="G93" r:id="rId119" location="東南亞" display="http://wiki2.gamer.com.tw/wiki.php?n=7501%3A%E9%87%A3%E9%AD%9A%E7%99%BC%E7%8F%BE%E7%89%A9 - 東南亞" xr:uid="{468A82CC-0F52-4B7A-ACFD-84DDA1F6698C}"/>
    <hyperlink ref="G94" r:id="rId120" location="加勒比‧中美" display="http://wiki2.gamer.com.tw/wiki.php?n=7501%3A%E9%87%A3%E9%AD%9A%E7%99%BC%E7%8F%BE%E7%89%A9 - 加勒比‧中美" xr:uid="{244C5A96-6867-44E9-B148-9C85C8F959B3}"/>
    <hyperlink ref="G96" r:id="rId121" location="北歐" display="http://wiki2.gamer.com.tw/wiki.php?n=7501%3A%E9%87%A3%E9%AD%9A%E7%99%BC%E7%8F%BE%E7%89%A9 - 北歐" xr:uid="{FADF8CBA-0F66-447F-9C77-332B59B5F574}"/>
    <hyperlink ref="G97" r:id="rId122" display="http://wiki2.gamer.com.tw/wiki.php?n=7501%3A%E6%AE%BA%E4%BA%BA%E7%AB%A0%E9%AD%9A&amp;ss=7501" xr:uid="{E06EB8EA-297A-47CE-8CBE-4F1D5AB39E4E}"/>
    <hyperlink ref="G86" r:id="rId123" xr:uid="{85543214-BE5D-4C54-B6D8-DFA99254FD8F}"/>
    <hyperlink ref="G98" r:id="rId124" location="%E6%9D%B1%E4%BA%9E" xr:uid="{7722752A-12F3-4BB4-BAFE-68093A55D0C5}"/>
    <hyperlink ref="G95" r:id="rId125" location="%E5%8C%97%E6%A5%B5%E6%B5%B7" xr:uid="{C0F764D8-849B-4CA6-86AF-EE1E548EE0B4}"/>
    <hyperlink ref="G92" r:id="rId126" location="%E9%87%A3%E9%AD%9A%E7%99%BC%E7%8F%BE%E7%89%A9" xr:uid="{53E261E5-C3DF-4F4C-B960-8508127B7A70}"/>
    <hyperlink ref="Q85" r:id="rId127" display="http://wiki2.gamer.com.tw/wiki.php?n=7501%3A%E9%95%B7%E4%BA%86%E7%BE%BD%E6%AF%9B%E7%9A%84%E9%AD%9A&amp;ss=7501" xr:uid="{75D19E91-F382-4278-BBE3-81559ACD1506}"/>
    <hyperlink ref="G101" r:id="rId128" display="http://wiki2.gamer.com.tw/wiki.php?n=7501:%E5%82%B7%E7%97%95%E7%B4%AF%E7%B4%AF%E7%9A%84%E6%B5%B7%E6%B4%8B%E7%94%9F%E7%89%A9" xr:uid="{9153A04B-1E23-400C-8CBA-D0D50792AF19}"/>
    <hyperlink ref="G102" r:id="rId129" xr:uid="{F2A9469C-83E0-414F-84DF-A8F57C87A536}"/>
    <hyperlink ref="G104" r:id="rId130" location="東歐" display="http://wiki2.gamer.com.tw/wiki.php?n=7501%3A%E9%87%A3%E9%AD%9A%E7%99%BC%E7%8F%BE%E7%89%A9 - 東歐" xr:uid="{E517257F-90BB-426C-B30F-7AA2C0A14BED}"/>
    <hyperlink ref="G100" r:id="rId131" location="%E7%94%9F%E7%89%A9%E5%AD%B8%E6%9B%B8%E5%BA%AB" xr:uid="{F0B5A986-E5DD-45FF-9949-8AD7302CF4FE}"/>
    <hyperlink ref="G103" r:id="rId132" location="西歐" xr:uid="{59BC19B4-D56A-482F-8EF0-873879BFF60A}"/>
    <hyperlink ref="G106" r:id="rId133" display="http://wiki2.gamer.com.tw/wiki.php?n=7501:%E8%AA%BF%E6%9F%A5%E6%80%AA%E9%AF%8A%E9%AD%9A" xr:uid="{58EAD2A4-ADE3-4825-B4A9-A238E936CE01}"/>
    <hyperlink ref="G45" r:id="rId134" location="%E6%9D%B1%E6%AD%90" xr:uid="{572A23AC-0E90-4EAB-94B8-5B19D479B3BC}"/>
    <hyperlink ref="G108" r:id="rId135" display="http://wiki2.gamer.com.tw/wiki.php?n=7501%3A%E6%9C%83%E6%B8%B8%E6%B3%B3%E7%9A%84%E9%B3%A5&amp;ss=7501" xr:uid="{573FA181-F917-4607-88D4-31A301EF1DC6}"/>
    <hyperlink ref="G110" r:id="rId136" display="http://wiki2.gamer.com.tw/wiki.php?n=7501%3A%E6%BE%A4%E5%B7%B4%E7%88%BE%E5%BE%B7%E5%B3%B6%E5%91%A8%E9%82%8A%E7%9A%84%E7%94%9F%E7%89%A9&amp;ss=7501" xr:uid="{44B01AF5-4CDB-4246-BB2B-0C03939D8BDE}"/>
    <hyperlink ref="G109" r:id="rId137" location="%E5%8C%97%E6%A5%B5%E6%B5%B7" xr:uid="{91AF52EA-9E5E-4515-AA1C-037C25DE08DA}"/>
    <hyperlink ref="G112" r:id="rId138" location="生物學" xr:uid="{A3732ACF-3957-4D65-8566-30A57236A03B}"/>
    <hyperlink ref="G111" r:id="rId139" display="图：奇特的鱼的地图(生物8)" xr:uid="{8660D69D-AF09-4BDB-A084-AD7505B7A3F4}"/>
    <hyperlink ref="G127" r:id="rId140" location="級別8" display="http://wiki2.gamer.com.tw/wiki.php?n=7501%3A%E7%94%9F%E7%89%A9%E5%AD%B8%E5%9C%B0%E5%9C%96 - 級別8" xr:uid="{1A177381-205B-4157-BFB8-038341377DD2}"/>
    <hyperlink ref="G115" r:id="rId141" location="大洋洲" display="http://wiki2.gamer.com.tw/wiki.php?n=7501%3A%E9%87%A3%E9%AD%9A%E7%99%BC%E7%8F%BE%E7%89%A9 - 大洋洲" xr:uid="{FA63716C-E350-42E1-9CE4-0934F38C3322}"/>
    <hyperlink ref="G116" r:id="rId142" location="廣域" display="http://wiki2.gamer.com.tw/wiki.php?n=7501%3A%E9%87%A3%E9%AD%9A%E7%99%BC%E7%8F%BE%E7%89%A9 - 廣域" xr:uid="{392A3836-6A11-41E8-B2C8-F5D2091076B2}"/>
    <hyperlink ref="G117" r:id="rId143" location="加勒比‧中美" display="http://wiki2.gamer.com.tw/wiki.php?n=7501%3A%E9%87%A3%E9%AD%9A%E7%99%BC%E7%8F%BE%E7%89%A9 - 加勒比‧中美" xr:uid="{F0909D3E-1D6F-4122-B73D-D223F37819F6}"/>
    <hyperlink ref="G118" r:id="rId144" location="加勒比‧中美" display="http://wiki2.gamer.com.tw/wiki.php?n=7501%3A%E9%87%A3%E9%AD%9A%E7%99%BC%E7%8F%BE%E7%89%A9 - 加勒比‧中美" xr:uid="{342179CC-57F4-4EC1-BD14-9EDB1519BB89}"/>
    <hyperlink ref="G119" r:id="rId145" location="南美" display="http://wiki2.gamer.com.tw/wiki.php?n=7501%3A%E9%87%A3%E9%AD%9A%E7%99%BC%E7%8F%BE%E7%89%A9 - 南美" xr:uid="{63AD53BD-B708-4D53-9C53-0887EBB3C253}"/>
    <hyperlink ref="G114" r:id="rId146" display="http://wiki2.gamer.com.tw/wiki.php?n=7501%3A%E8%88%87%E6%B5%B7%E8%91%B5%E5%85%B1%E5%AD%98%E7%9A%84%E9%AD%9A%E9%A1%9E&amp;ss=7501" xr:uid="{935194B5-E79E-49F3-9457-5E8FF02F0EAD}"/>
    <hyperlink ref="G120" r:id="rId147" location="級別8" display="http://wiki2.gamer.com.tw/wiki.php?n=7501%3A%E7%94%9F%E7%89%A9%E5%AD%B8%E5%9C%B0%E5%9C%96 - 級別8" xr:uid="{91DD5FB9-40E0-46B0-BBA2-0E8221318083}"/>
    <hyperlink ref="G121" r:id="rId148" location="大洋洲" display="http://wiki2.gamer.com.tw/wiki.php?n=7501%3A%E9%87%A3%E9%AD%9A%E7%99%BC%E7%8F%BE%E7%89%A9 - 大洋洲" xr:uid="{F0FB1A4A-8466-424F-9F47-00942E4038F6}"/>
    <hyperlink ref="G122" r:id="rId149" location="大洋洲" display="http://wiki2.gamer.com.tw/wiki.php?n=7501%3A%E9%87%A3%E9%AD%9A%E7%99%BC%E7%8F%BE%E7%89%A9 - 大洋洲" xr:uid="{18854174-7EB4-40B4-8D90-0615D1047DED}"/>
    <hyperlink ref="G123" r:id="rId150" location="廣域" display="http://wiki2.gamer.com.tw/wiki.php?n=7501%3A%E9%87%A3%E9%AD%9A%E7%99%BC%E7%8F%BE%E7%89%A9 - 廣域" xr:uid="{434F3451-A78D-4880-8253-E21C4FD52093}"/>
    <hyperlink ref="G124" r:id="rId151" location="南美" display="http://wiki2.gamer.com.tw/wiki.php?n=7501%3A%E9%87%A3%E9%AD%9A%E7%99%BC%E7%8F%BE%E7%89%A9 - 南美" xr:uid="{3D05DC89-B5AE-4B79-9F78-1B9151E9E373}"/>
    <hyperlink ref="G125" r:id="rId152" location="加勒比‧中美" display="http://wiki2.gamer.com.tw/wiki.php?n=7501%3A%E9%87%A3%E9%AD%9A%E7%99%BC%E7%8F%BE%E7%89%A9 - 加勒比‧中美" xr:uid="{E4BAD9FC-87A8-472F-9B65-EC850D2F3479}"/>
    <hyperlink ref="G126" r:id="rId153" location="東歐" display="http://wiki2.gamer.com.tw/wiki.php?n=7501%3A%E9%87%A3%E9%AD%9A%E7%99%BC%E7%8F%BE%E7%89%A9 - 東歐" xr:uid="{E5DB8CF8-5ABE-4233-8A4D-031EA8DC6B5A}"/>
    <hyperlink ref="G128" r:id="rId154" display="https://wiki2.gamer.com.tw/wiki.php?n=7501%3A%E5%9B%9B%E7%9C%BC%E9%AD%9A&amp;ss=7501" xr:uid="{FA131782-34B4-424B-8832-C8574F723E7F}"/>
    <hyperlink ref="Q106" r:id="rId155" display="http://wiki2.gamer.com.tw/wiki.php?n=7501:%E8%AA%BF%E6%9F%A5%E9%AF%8A%E9%AD%9A%E7%9A%84%E6%A3%B2%E6%81%AF%E5%9C%B0" xr:uid="{B8007971-52AD-4387-A8F2-251EEBF011F5}"/>
    <hyperlink ref="Q112" r:id="rId156" display="野豬(圖：野生豬的地圖(生物1))" xr:uid="{F4F9F0D5-665A-42FB-BF7E-FCB168EEA6A4}"/>
    <hyperlink ref="Q120" r:id="rId157" display="http://wiki2.gamer.com.tw/wiki.php?n=7501%3A%E5%8B%95%E6%A4%8D%E7%89%A9%E7%9A%84%E6%A8%82%E5%9C%92&amp;ss=7501" xr:uid="{A0737E5B-1001-4F4A-B852-A3D4CF1C9CAA}"/>
    <hyperlink ref="Q128" r:id="rId158" display="http://wiki2.gamer.com.tw/wiki.php?n=7501%3A%E5%8B%95%E6%A4%8D%E7%89%A9%E7%9A%84%E6%A8%82%E5%9C%92&amp;ss=7501" xr:uid="{25BA93F9-2E35-4875-8DFA-3C676A0D256C}"/>
    <hyperlink ref="Q129" r:id="rId159" display="http://wiki2.gamer.com.tw/wiki.php?n=7501%3A%E3%80%8C%E5%A4%A7%E5%B7%9D%E3%80%8D%E4%B9%8B%E5%90%8D%E7%9A%84%E6%B2%B3%E5%B7%9D&amp;ss=7501" xr:uid="{8365E73C-291E-454D-87DF-F8DB44C91913}"/>
    <hyperlink ref="G130" r:id="rId160" location="北歐" display="http://wiki2.gamer.com.tw/wiki.php?n=7501%3A%E9%87%A3%E9%AD%9A%E7%99%BC%E7%8F%BE%E7%89%A9 - 北歐" xr:uid="{0651655F-9FB1-4F87-80DE-00CB91C5AC84}"/>
    <hyperlink ref="G131" r:id="rId161" location="加勒比‧中美" display="http://wiki2.gamer.com.tw/wiki.php?n=7501%3A%E9%87%A3%E9%AD%9A%E7%99%BC%E7%8F%BE%E7%89%A9 - 加勒比‧中美" xr:uid="{13CEEE57-11C2-4264-9ABC-2C570C7E251A}"/>
    <hyperlink ref="G132" r:id="rId162" location="加勒比‧中美" display="http://wiki2.gamer.com.tw/wiki.php?n=7501%3A%E9%87%A3%E9%AD%9A%E7%99%BC%E7%8F%BE%E7%89%A9 - 加勒比‧中美" xr:uid="{CA0C3995-ED4E-48AF-8619-39690BE9BE78}"/>
    <hyperlink ref="G135" r:id="rId163" location="東南亞" display="http://wiki2.gamer.com.tw/wiki.php?n=7501%3A%E9%87%A3%E9%AD%9A%E7%99%BC%E7%8F%BE%E7%89%A9 - 東南亞" xr:uid="{BEABFE3D-DDE1-4EC1-8254-8865D51F5728}"/>
    <hyperlink ref="G136" r:id="rId164" location="東南亞" display="http://wiki2.gamer.com.tw/wiki.php?n=7501%3A%E9%87%A3%E9%AD%9A%E7%99%BC%E7%8F%BE%E7%89%A9 - 東南亞" xr:uid="{D9FC44ED-7C1C-421C-9EAF-9E934D573554}"/>
    <hyperlink ref="G137" r:id="rId165" display="http://wiki2.gamer.com.tw/wiki.php?n=7501%3A%E7%99%BD%E9%AF%A8&amp;ss=7501" xr:uid="{6DAD72D0-B9A5-4590-8D45-0F69C3E8BA11}"/>
    <hyperlink ref="G134" r:id="rId166" display="http://wiki2.gamer.com.tw/wiki.php?n=7501:%E8%BC%95%E5%BF%AB%E5%9C%B0%E8%A1%8C%E5%8B%95%E7%9A%84%E8%9E%83%E8%9F%B9" xr:uid="{8E5587B2-53F2-482A-A8D6-31F584543883}"/>
    <hyperlink ref="G133" r:id="rId167" location="%E7%94%9F%E7%89%A9%E5%AD%B8%E6%9B%B8%E5%BA%AB" xr:uid="{D6CC556E-1CE4-4151-B4A1-EF847327FC0F}"/>
    <hyperlink ref="G140" r:id="rId168" location="%E7%94%9F%E7%89%A9%E5%AD%B8%E6%9B%B8%E5%BA%AB" xr:uid="{10B4B396-200B-4B8A-8495-C441D048E749}"/>
    <hyperlink ref="G138" r:id="rId169" location="%E9%87%A3%E9%AD%9A%E7%99%BC%E7%8F%BE%E7%89%A9" xr:uid="{EC72E3B0-8A06-44DA-AE22-5D4DE421967E}"/>
    <hyperlink ref="G139" r:id="rId170" location="級別7" xr:uid="{B1A17422-F2DA-4D1C-BD52-708444B71F69}"/>
    <hyperlink ref="G129" r:id="rId171" location="%E7%94%9F%E7%89%A9%E5%AD%B8%E6%9B%B8%E5%BA%AB" display="圖：常見的貝類的地圖(生物3)" xr:uid="{1876E16C-4BE9-45FA-8E86-3D60B9CDB83C}"/>
    <hyperlink ref="G144" r:id="rId172" display="http://wiki2.gamer.com.tw/wiki.php?n=7501%3A%E5%B7%A8%E5%A4%A7%E5%85%87%E7%8C%9B%E7%9A%84%E6%B5%B7%E8%B1%9A&amp;ss=7501" xr:uid="{7446E216-7842-4C26-8B7F-29701AF5C523}"/>
    <hyperlink ref="G142" r:id="rId173" location="%E7%94%9F%E7%89%A9%E5%AD%B8%E5%9C%B0%E5%9C%96" display="令人毛骨悚然的魚的地圖" xr:uid="{A6F1DA47-5A63-417E-8938-1DB5C5305CDE}"/>
    <hyperlink ref="G143" r:id="rId174" location="%E6%9D%B1%E4%BA%9E" xr:uid="{48BE6FF1-31B6-4FF6-8BF2-F9F9BADD4CCA}"/>
    <hyperlink ref="G149" r:id="rId175" display="http://wiki2.gamer.com.tw/wiki.php?n=7501%3A%E5%87%9C%E5%87%9C%E7%9B%AE%E5%85%89%E7%9A%84%E9%B3%A5&amp;ss=7501" xr:uid="{6D9DE9D9-D222-4BE1-9B53-7936EB430F23}"/>
    <hyperlink ref="G148" r:id="rId176" location="%E7%94%9F%E7%89%A9%E5%AD%B8%E6%9B%B8%E5%BA%AB" xr:uid="{4F0325CA-7434-4F2B-BF93-E9C16A01B921}"/>
    <hyperlink ref="G146" r:id="rId177" location="%E7%94%9F%E7%89%A9%E5%AD%B8%E6%9B%B8%E5%BA%AB" display="圖：令人毛骨悚然的魚的地圖" xr:uid="{1EF7F61A-B140-4BC5-AA13-6F19AA3DD42E}"/>
    <hyperlink ref="G147" r:id="rId178" location="%E7%94%9F%E7%89%A9%E5%AD%B8%E6%9B%B8%E5%BA%AB" xr:uid="{1CC5E491-3712-4876-B9AF-FD5388CA43BB}"/>
    <hyperlink ref="G151" r:id="rId179" location="大洋洲" display="http://wiki2.gamer.com.tw/wiki.php?n=7501%3A%E9%87%A3%E9%AD%9A%E7%99%BC%E7%8F%BE%E7%89%A9 - 大洋洲" xr:uid="{657E57C1-C115-434A-A4E0-C2F503AC85E6}"/>
    <hyperlink ref="G152" r:id="rId180" location="大洋洲" display="http://wiki2.gamer.com.tw/wiki.php?n=7501%3A%E9%87%A3%E9%AD%9A%E7%99%BC%E7%8F%BE%E7%89%A9 - 大洋洲" xr:uid="{7A8744F0-7046-4ADB-B01E-E5BE1323A398}"/>
    <hyperlink ref="G153" r:id="rId181" location="東南亞" display="http://wiki2.gamer.com.tw/wiki.php?n=7501%3A%E9%87%A3%E9%AD%9A%E7%99%BC%E7%8F%BE%E7%89%A9 - 東南亞" xr:uid="{A1C64234-101E-4280-BF71-8D86769F25F9}"/>
    <hyperlink ref="G154" r:id="rId182" location="東南亞" display="http://wiki2.gamer.com.tw/wiki.php?n=7501%3A%E9%87%A3%E9%AD%9A%E7%99%BC%E7%8F%BE%E7%89%A9 - 東南亞" xr:uid="{2FDE397D-B348-4C7B-ADA5-E0AC0A0941E1}"/>
    <hyperlink ref="G155" r:id="rId183" location="加勒比‧中美" display="http://wiki2.gamer.com.tw/wiki.php?n=7501%3A%E9%87%A3%E9%AD%9A%E7%99%BC%E7%8F%BE%E7%89%A9 - 加勒比‧中美" xr:uid="{4BA8B5EB-AB7E-4F3B-A757-1CF723A64411}"/>
    <hyperlink ref="Q134" r:id="rId184" display="http://wiki2.gamer.com.tw/wiki.php?n=7501:%E8%AA%BF%E6%9F%A5%E8%AA%A4%E5%85%A5%E7%9A%84%E5%B3%B6%E5%B6%BC" xr:uid="{ED750CCB-2F1D-4591-B9E9-6514F27D6646}"/>
    <hyperlink ref="Q137" r:id="rId185" display="http://wiki2.gamer.com.tw/wiki.php?n=7501%3A%E9%AF%A8%E9%AD%9A%E7%9A%84%E7%94%9F%E6%85%8B%E8%AA%BF%E6%9F%A5&amp;ss=7501" xr:uid="{7F6FB0DF-4740-4BAA-85ED-5348122CD2E4}"/>
    <hyperlink ref="Q146" r:id="rId186" xr:uid="{1DE6BB46-575E-468C-9589-AD035CAD3CCD}"/>
    <hyperlink ref="G156" r:id="rId187" location="級別6" display="http://wiki2.gamer.com.tw/wiki.php?n=7501%3A%E7%94%9F%E7%89%A9%E5%AD%B8%E5%9C%B0%E5%9C%96 - 級別6" xr:uid="{F985BA95-88D9-49D2-B069-52ACF06E347E}"/>
    <hyperlink ref="G157" r:id="rId188" location="東歐" display="http://wiki2.gamer.com.tw/wiki.php?n=7501%3A%E9%87%A3%E9%AD%9A%E7%99%BC%E7%8F%BE%E7%89%A9 - 東歐" xr:uid="{1977C224-EAFA-4F36-8367-A5DAB887609D}"/>
    <hyperlink ref="G159" r:id="rId189" location="加勒比‧中美" display="http://wiki2.gamer.com.tw/wiki.php?n=7501%3A%E9%87%A3%E9%AD%9A%E7%99%BC%E7%8F%BE%E7%89%A9 - 加勒比‧中美" xr:uid="{67EE7A5D-5652-4C4F-983B-A4508E27B493}"/>
    <hyperlink ref="G160" r:id="rId190" location="東歐" display="http://wiki2.gamer.com.tw/wiki.php?n=7501%3A%E9%87%A3%E9%AD%9A%E7%99%BC%E7%8F%BE%E7%89%A9 - 東歐" xr:uid="{F43A0212-D925-4AB5-80B7-7C7488AA3787}"/>
    <hyperlink ref="G161" r:id="rId191" display="http://wiki2.gamer.com.tw/wiki.php?n=7501%3A%E6%9A%96%E6%B5%B7%E4%B8%AD%E7%9A%84%E5%A4%A7%E7%83%8F%E9%BE%9C&amp;ss=7501" xr:uid="{6EB649CA-E4B1-4C18-B057-E367BBB8AED9}"/>
    <hyperlink ref="G162" r:id="rId192" display="http://wiki2.gamer.com.tw/wiki.php?n=7501%3A%E7%A2%A7%E8%97%8D%E5%A4%A7%E6%B5%B7%E4%B8%AD%E7%9A%84%E9%9D%92%E9%BE%9C&amp;ss=7501" xr:uid="{CE6AF924-548D-4CDD-8E93-61E3DB7F589A}"/>
    <hyperlink ref="G166" r:id="rId193" location="%E6%9D%B1%E4%BA%9E" xr:uid="{679C2259-FA88-48B1-90B3-E6F75B8639E8}"/>
    <hyperlink ref="G158" r:id="rId194" location="%E7%94%9F%E7%89%A9%E5%AD%B8%E6%9B%B8%E5%BA%AB" xr:uid="{F09C373D-85A4-476C-A5F3-2BE4490A25D5}"/>
    <hyperlink ref="G165" r:id="rId195" location="%E7%94%9F%E7%89%A9%E5%AD%B8%E6%9B%B8%E5%BA%AB" xr:uid="{BF42F3AC-995C-48A9-8D56-2D9AC8A9A158}"/>
    <hyperlink ref="G164" r:id="rId196" location="%E7%94%9F%E7%89%A9%E5%AD%B8%E6%9B%B8%E5%BA%AB" xr:uid="{20C8EB37-3C2E-4379-BB35-5E43958959AA}"/>
    <hyperlink ref="G167" r:id="rId197" tooltip="クエスト検索:祭壇のレリーフの地図" xr:uid="{FB2BFA46-B88B-4A65-9373-45D8D937BCB4}"/>
    <hyperlink ref="G168" r:id="rId198" location="生物學" display="圖：帶有孔雀花紋的魚的地圖(生物4)" xr:uid="{6A303E27-9D55-4EBE-B392-FDA88E503E8B}"/>
    <hyperlink ref="G171" r:id="rId199" location="級別5" display="http://wiki2.gamer.com.tw/wiki.php?n=7501%3A%E7%94%9F%E7%89%A9%E5%AD%B8%E5%9C%B0%E5%9C%96 - 級別5" xr:uid="{78A03E3D-9614-4059-BAF2-7B056F4BF6DA}"/>
    <hyperlink ref="G170" r:id="rId200" location="%E6%9D%B1%E4%BA%9E" xr:uid="{359060B1-A522-405C-A00B-2A1052E77CC4}"/>
    <hyperlink ref="G172" r:id="rId201" location="%E7%94%9F%E7%89%A9%E5%AD%B8%E6%9B%B8%E5%BA%AB" xr:uid="{9402E9A9-901E-42C5-B3F5-F2D2077B2177}"/>
    <hyperlink ref="Q156" r:id="rId202" display="http://wiki2.gamer.com.tw/wiki.php?n=7501%3A%E6%A9%AB%E8%B7%A8%E6%B5%B7%E5%B3%BD%E7%9A%84%E5%B3%B6%E5%B6%BC&amp;ss=7501" xr:uid="{8B4819E2-BE51-4F2A-9C31-306577B5638D}"/>
    <hyperlink ref="Q165" r:id="rId203" display="http://wiki2.gamer.com.tw/wiki.php?n=7501:%E6%98%93%E6%96%BC%E9%A3%BC%E9%A4%8A%E7%9A%84%E7%8E%A9%E8%B3%9E%E7%8A%AC" xr:uid="{2F0390CF-4CC1-4C6C-BF3A-B1F89B771368}"/>
    <hyperlink ref="Q167" r:id="rId204" xr:uid="{2171EF11-0F02-418A-9EF1-FC045633BAFB}"/>
    <hyperlink ref="Q172" r:id="rId205" xr:uid="{31226692-9E0B-461D-A61F-819F06A6B965}"/>
    <hyperlink ref="R172" r:id="rId206" location="%E5%9C%B0%E7%90%86%E5%AD%B8%E6%9B%B8%E5%BA%AB" display="圖：未完成的地圖(地理7)" xr:uid="{287DD56F-ED46-4597-9FB7-D75D3BBB46CE}"/>
    <hyperlink ref="S172" r:id="rId207" location="%E5%9C%B0%E7%90%86%E5%AD%B8%E6%9B%B8%E5%BA%AB" display="圖：未完成的地圖(地理6)" xr:uid="{0AA3623D-3E06-4B46-B917-A5725D0779C7}"/>
    <hyperlink ref="Q173" r:id="rId208" display="http://wiki2.gamer.com.tw/wiki.php?n=7501%3A%E5%9C%B0%E4%B8%8A%E6%A8%82%E5%9C%92&amp;ss=7501" xr:uid="{28DEE277-A86C-4F35-91F5-069B88A08767}"/>
    <hyperlink ref="G173" r:id="rId209" display="http://wiki2.gamer.com.tw/wiki.php?n=7501%3A%E7%86%B1%E5%B8%B6%E7%9A%84%E5%B7%A8%E5%A4%A7%E9%AD%9A&amp;ss=7501" xr:uid="{124845A3-63B1-40A5-8A0D-8EBA8D4FC829}"/>
    <hyperlink ref="G174" r:id="rId210" display="http://wiki2.gamer.com.tw/wiki.php?n=7501%3A%E6%82%A0%E9%96%92%E7%9A%84%E9%AF%A8%E9%AD%9A&amp;ss=7501" xr:uid="{A3A26CB4-7D51-4E0D-9357-B66CB7744DA2}"/>
    <hyperlink ref="G175" r:id="rId211" location="級別3" display="http://wiki2.gamer.com.tw/wiki.php?n=7501%3A%E7%94%9F%E7%89%A9%E5%AD%B8%E5%9C%B0%E5%9C%96 - 級別3" xr:uid="{18BE6311-1ADA-4AAE-8BED-A109D27B79A2}"/>
    <hyperlink ref="G176" r:id="rId212" location="級別3" display="http://wiki2.gamer.com.tw/wiki.php?n=7501%3A%E7%94%9F%E7%89%A9%E5%AD%B8%E5%9C%B0%E5%9C%96 - 級別3" xr:uid="{6D0D1AA2-2128-4857-AC54-67998F953761}"/>
    <hyperlink ref="G177" r:id="rId213" location="東歐" display="http://wiki2.gamer.com.tw/wiki.php?n=7501%3A%E9%87%A3%E9%AD%9A%E7%99%BC%E7%8F%BE%E7%89%A9 - 東歐" xr:uid="{97311C39-C8D4-4738-AD8D-BA1420B9B462}"/>
    <hyperlink ref="G179" r:id="rId214" location="級別4" display="http://wiki2.gamer.com.tw/wiki.php?n=7501%3A%E7%94%9F%E7%89%A9%E5%AD%B8%E5%9C%B0%E5%9C%96 - 級別4" xr:uid="{686D1314-4560-4FB8-9B79-3EE97B85AC6A}"/>
    <hyperlink ref="G180" r:id="rId215" display="http://wiki2.gamer.com.tw/wiki.php?n=7501%3A%E9%AF%A8%E9%AD%9A%E7%9A%84%E7%94%9F%E6%85%8B%E8%AA%BF%E6%9F%A5&amp;ss=7501" xr:uid="{0132D1E1-935C-48E3-B901-83CC4CC8EA4C}"/>
    <hyperlink ref="G181" r:id="rId216" location="級別2" display="http://wiki2.gamer.com.tw/wiki.php?n=7501%3A%E7%94%9F%E7%89%A9%E5%AD%B8%E5%9C%B0%E5%9C%96 - 級別2" xr:uid="{E9E24910-3AF3-43CD-8FB0-A350411CC556}"/>
    <hyperlink ref="G182" r:id="rId217" location="級別2" display="http://wiki2.gamer.com.tw/wiki.php?n=7501%3A%E7%94%9F%E7%89%A9%E5%AD%B8%E5%9C%B0%E5%9C%96 - 級別2" xr:uid="{017A3EB9-AB80-4832-8E80-4F73F66E68AC}"/>
    <hyperlink ref="G183" r:id="rId218" display="http://wiki2.gamer.com.tw/wiki.php?n=7501%3A%E8%AA%BF%E6%9F%A5%E9%AF%8A%E9%AD%9A%E7%9A%84%E6%A3%B2%E6%81%AF%E5%9C%B0&amp;ss=7501" xr:uid="{169FA9E8-A688-4ADE-B083-0AD97401FCE6}"/>
    <hyperlink ref="G184" r:id="rId219" location="級別1" display="http://wiki2.gamer.com.tw/wiki.php?n=7501%3A%E7%94%9F%E7%89%A9%E5%AD%B8%E5%9C%B0%E5%9C%96 - 級別1" xr:uid="{526EC8E5-C0D2-4782-98EC-C5DA126B51EA}"/>
    <hyperlink ref="G185" r:id="rId220" location="級別2" display="http://wiki2.gamer.com.tw/wiki.php?n=7501%3A%E7%94%9F%E7%89%A9%E5%AD%B8%E5%9C%B0%E5%9C%96 - 級別2" xr:uid="{7787E9EC-682B-43AC-ABD6-8B71267A0AC1}"/>
    <hyperlink ref="G186" r:id="rId221" location="級別1" display="http://wiki2.gamer.com.tw/wiki.php?n=7501%3A%E7%94%9F%E7%89%A9%E5%AD%B8%E5%9C%B0%E5%9C%96 - 級別1" xr:uid="{2C7B5E41-A6A5-4484-8886-624629F3625E}"/>
    <hyperlink ref="G187" r:id="rId222" display="http://wiki2.gamer.com.tw/wiki.php?n=7501%3A%E6%B5%B7%E4%B8%8A%E7%9A%84%E5%8D%B1%E9%9A%AA%E7%94%9F%E7%89%A9&amp;ss=7501" xr:uid="{BFD11982-207E-4461-A1DA-A7279C9242BD}"/>
    <hyperlink ref="G188" r:id="rId223" location="級別1" display="http://wiki2.gamer.com.tw/wiki.php?n=7501%3A%E7%94%9F%E7%89%A9%E5%AD%B8%E5%9C%B0%E5%9C%96 - 級別1" xr:uid="{86417E3E-1B23-404B-8C68-DB30370AD159}"/>
    <hyperlink ref="G189" r:id="rId224" location="級別1" display="http://wiki2.gamer.com.tw/wiki.php?n=7501%3A%E7%94%9F%E7%89%A9%E5%AD%B8%E5%9C%B0%E5%9C%96 - 級別1" xr:uid="{E0303B4C-8B55-4C9F-A8B1-B4186F9C2F6C}"/>
    <hyperlink ref="G190" r:id="rId225" location="級別1" display="http://wiki2.gamer.com.tw/wiki.php?n=7501%3A%E7%94%9F%E7%89%A9%E5%AD%B8%E5%9C%B0%E5%9C%96 - 級別1" xr:uid="{CECB9D72-9DCC-47C1-A780-C73AE16FAE0D}"/>
    <hyperlink ref="Q149" r:id="rId226" display="https://wiki2.gamer.com.tw/wiki.php?n=7501:%E6%BE%A4%E5%B7%B4%E7%88%BE%E5%BE%B7%E5%B3%B6%E5%91%A8%E9%82%8A%E7%9A%84%E7%94%9F%E7%89%A9" xr:uid="{045700BE-F3A3-49B0-93C2-131C5FAD48FE}"/>
    <hyperlink ref="Q110" r:id="rId227" display="https://wiki2.gamer.com.tw/wiki.php?n=7501:%E5%9C%B0%E5%9C%96%E4%B8%8A%E6%B2%92%E6%9C%89%E7%9A%84%E5%B3%B6" xr:uid="{A474C517-7B69-411A-9962-E05B6AAB4D6B}"/>
    <hyperlink ref="Q72" r:id="rId228" display="https://wiki2.gamer.com.tw/wiki.php?n=7501:%E6%9D%AD%E5%B7%9E%E9%99%84%E8%BF%91%E7%9A%84%E5%9C%B0%E7%90%86%E8%AA%BF%E6%9F%A5" xr:uid="{E939E395-2856-4AC5-B47D-BE2FF8BBE299}"/>
    <hyperlink ref="R72" r:id="rId229" display="https://wiki2.gamer.com.tw/wiki.php?n=7501:%E9%87%8D%E5%B0%8B%E7%8E%84%E5%A5%98%E4%B9%8B%E8%B6%B3%E8%B7%A1" xr:uid="{8A7A1B94-74ED-4AA2-9E78-A4991AD59C79}"/>
    <hyperlink ref="Q63" r:id="rId230" display="https://wiki2.gamer.com.tw/wiki.php?n=7501:%E8%AA%BF%E6%9F%A5%E8%AA%A4%E5%85%A5%E7%9A%84%E5%B3%B6%E5%B6%BC" xr:uid="{9E2DC1FB-CECA-4D3D-903A-E947F2C0EDC0}"/>
    <hyperlink ref="Q62" r:id="rId231" display="https://wiki2.gamer.com.tw/wiki.php?n=7501:%E7%86%B1%E5%B8%B6%E7%9A%84%E5%B7%A8%E5%A4%A7%E9%AD%9A" xr:uid="{47BCE5BD-0CC6-4206-8F58-AC82A1007883}"/>
    <hyperlink ref="Q58" r:id="rId232" display="http://wiki2.gamer.com.tw/wiki.php?n=7501%3A%E6%9B%B4%E9%80%B2%E4%B8%80%E6%AD%A5%E8%AA%BF%E6%9F%A5%E6%BE%A4%E5%B7%B4%E7%88%BE%E5%BE%B7%E5%B3%B6&amp;ss=7501" xr:uid="{B835739F-5DAF-4FDE-8221-D8D680ACA6B1}"/>
    <hyperlink ref="Q59" r:id="rId233" display="https://wiki2.gamer.com.tw/wiki.php?n=7501:%E6%BE%A4%E5%B7%B4%E7%88%BE%E5%BE%B7%E5%B3%B6%E5%91%A8%E9%82%8A%E7%9A%84%E7%94%9F%E7%89%A9" xr:uid="{B7FF433C-D773-40C7-B822-13A6DB01538D}"/>
    <hyperlink ref="Q31" r:id="rId234" display="https://wiki2.gamer.com.tw/wiki.php?n=7501:%E6%AD%B7%E5%8F%B2%E4%B9%8B%E6%B2%B3" xr:uid="{F7C00FC0-C253-400D-9EB9-8406244CE534}"/>
    <hyperlink ref="R26" r:id="rId235" display="https://wiki2.gamer.com.tw/wiki.php?n=7501%3A%E9%95%B7%E4%BA%86%E7%BE%BD%E6%AF%9B%E7%9A%84%E9%AD%9A%E7%9A%84%E5%90%8C%E9%A1%9E&amp;ss=7501" xr:uid="{B9FD7062-AC63-4406-B709-BAA3CCF8F321}"/>
    <hyperlink ref="G23" r:id="rId236" display="https://wiki2.gamer.com.tw/wiki.php?n=7501%3A%E7%A5%9E%E5%A5%87%E7%9A%84%E9%AD%9A&amp;ss=7501" xr:uid="{4EFC41B2-E2F6-4E08-9BB6-EFDB5AFB640F}"/>
    <hyperlink ref="Q23" r:id="rId237" display="https://wiki2.gamer.com.tw/wiki.php?n=7501:%E4%B8%8D%E5%8B%95%E7%9A%84%E9%B3%A5" xr:uid="{9287E439-9B17-47B4-9156-9F97CE4C3100}"/>
    <hyperlink ref="Q14" r:id="rId238" display="https://wiki2.gamer.com.tw/wiki.php?n=7501:%E6%9D%B1%E5%8C%97%E8%88%AA%E8%B7%AF%E6%9D%B1%E7%AB%AF%E8%AA%BF%E6%9F%A5" xr:uid="{1B5C7136-3EB7-47AD-85FB-94C7929E24B9}"/>
    <hyperlink ref="R8" r:id="rId239" display="https://wiki2.gamer.com.tw/wiki.php?n=7501%3A%E6%9C%AA%E4%BE%86%E4%B9%8B%E6%AD%B8%E8%99%95&amp;ss=7501" xr:uid="{3FAE3D4E-122F-4040-99DE-BB93B465FC00}"/>
    <hyperlink ref="G2" r:id="rId240" display="https://wiki2.gamer.com.tw/wiki.php?n=7501%3A%E6%A3%92%E7%8B%80%E7%9A%84%E9%AD%9A&amp;ss=7501" xr:uid="{6F8D786B-98DD-409A-A0D1-07D9C22BC416}"/>
    <hyperlink ref="G4" r:id="rId241" display="https://wiki2.gamer.com.tw/wiki.php?n=7501%3A%E6%98%AF%E7%AB%A0%E9%AD%9A%E9%82%84%E6%98%AF%E7%83%8F%E8%B3%8A&amp;ss=7501" xr:uid="{1EA5C75C-D745-4716-94E3-E79DDA510937}"/>
    <hyperlink ref="G5" r:id="rId242" display="https://wiki2.gamer.com.tw/wiki.php?n=7501%3A%E9%AD%9A%E6%88%96%E9%AF%A8%E9%AD%9A&amp;ss=7501" xr:uid="{89779F9D-5BDD-41C8-84D3-BC029E0ED435}"/>
    <hyperlink ref="Q15" r:id="rId243" display="https://wiki2.gamer.com.tw/wiki.php?n=7501%3A%E9%85%92%E9%A4%A8%E8%80%81%E9%97%86%E7%9A%84%E7%85%A9%E6%83%B1&amp;ss=7501" xr:uid="{B889199E-ABE2-44BE-8B02-24A17E9E1059}"/>
    <hyperlink ref="R15" r:id="rId244" display="https://wiki2.gamer.com.tw/wiki.php?n=7501%3A%E5%B7%A8%E5%A4%A7%E5%85%87%E7%8C%9B%E7%9A%84%E6%B5%B7%E8%B1%9A&amp;ss=7501" xr:uid="{D1D22A70-967E-40A3-8428-063FF78B1566}"/>
    <hyperlink ref="G17" r:id="rId245" display="https://wiki2.gamer.com.tw/wiki.php?n=7501%3A%E9%95%B7%E8%85%B3%E8%9E%83%E8%9F%B9&amp;ss=7501" xr:uid="{8EB88576-C926-428E-A611-BF8B748A4222}"/>
    <hyperlink ref="R17" r:id="rId246" display="https://wiki2.gamer.com.tw/wiki.php?n=7501:%E8%A5%BF%E4%BC%AF%E5%88%A9%E4%BA%9E%E7%9A%84%E9%BA%9D%E9%A6%99" xr:uid="{AEF628A0-9949-447B-B62B-C10D29DF9259}"/>
    <hyperlink ref="Q17" r:id="rId247" display="https://wiki2.gamer.com.tw/wiki.php?n=7501:%E9%85%B7%E4%BC%BC%E9%BB%9E%E5%BF%83%E7%9A%84%E8%9E%83%E8%9F%B9" xr:uid="{C2347822-829C-4B92-ACF0-EAD708C1B55A}"/>
    <hyperlink ref="G46" r:id="rId248" xr:uid="{00000000-0004-0000-0E00-0000EE000000}"/>
    <hyperlink ref="G47" r:id="rId249" display="https://wiki2.gamer.com.tw/wiki.php?n=7501%3A%E8%A7%A3%E5%89%96%E5%AD%B8%E5%AE%B6%E7%9A%84%E5%A7%94%E8%A8%97&amp;ss=7501" xr:uid="{1EB04E9D-C96F-4295-8AA3-F3F46A16C17F}"/>
    <hyperlink ref="G53" r:id="rId250" display="https://wiki2.gamer.com.tw/wiki.php?n=7501%3A%E9%85%B7%E4%BC%BC%E9%BB%9E%E5%BF%83%E7%9A%84%E8%9E%83%E8%9F%B9&amp;ss=7501" xr:uid="{34A96537-2DA8-4B01-A856-B1E3BDB053AE}"/>
    <hyperlink ref="G56" r:id="rId251" display="https://wiki2.gamer.com.tw/wiki.php?n=7501%3A%E7%AD%89%E5%BE%85%E5%BE%8C%E5%B0%B1%E8%83%BD%E8%BF%8E%E4%BE%86%E8%88%AA%E6%B5%B7%E7%9A%84%E5%A5%BD%E5%A4%A9%E6%B0%A3&amp;ss=7501" xr:uid="{54987FC8-FB9E-4199-9A62-3669B0CC2705}"/>
    <hyperlink ref="Q56" r:id="rId252" display="https://wiki2.gamer.com.tw/wiki.php?n=7501%3A%E6%B0%B8%E6%81%86%E7%9A%84%E8%A8%98%E6%86%B6&amp;ss=7501" xr:uid="{674126D9-59E8-460F-BDD1-0DD4B8F86579}"/>
    <hyperlink ref="G99" r:id="rId253" display="時尚之物" xr:uid="{39FC20A3-C5F4-4015-9E4C-0C9D6D6A8291}"/>
    <hyperlink ref="Q99" r:id="rId254" display="https://wiki2.gamer.com.tw/wiki.php?n=7501%3A%E6%B7%B1%E7%B6%A0%E4%B9%8B%E5%88%83&amp;ss=7501" xr:uid="{BF8BB320-D1AF-4B09-9213-1C00C84C3925}"/>
    <hyperlink ref="R99" r:id="rId255" display="https://wiki2.gamer.com.tw/wiki.php?n=7501%3A%E4%B8%8D%E6%80%95%E4%BA%BA%E7%9A%84%E7%94%9F%E7%89%A9&amp;ss=7501" xr:uid="{663F2D09-683B-4DBA-A9DF-1F3FA800EF13}"/>
    <hyperlink ref="G105" r:id="rId256" display="https://wiki2.gamer.com.tw/wiki.php?n=7501%3A%E8%9C%BF%E8%9C%92%E7%9A%84%E9%AD%9A&amp;ss=7501" xr:uid="{9E3164BB-3F19-463C-BAFA-DD64A94A7430}"/>
    <hyperlink ref="G113" r:id="rId257" location="級別9" xr:uid="{00000000-0004-0000-0E00-0000E9000000}"/>
    <hyperlink ref="Q145" r:id="rId258" location="級別9" xr:uid="{00000000-0004-0000-0E00-0000EC000000}"/>
    <hyperlink ref="Q169" r:id="rId259" display="https://wiki2.gamer.com.tw/wiki.php?n=7501%3A%E7%AD%89%E5%BE%85%E5%BE%8C%E5%B0%B1%E8%83%BD%E8%BF%8E%E4%BE%86%E8%88%AA%E6%B5%B7%E7%9A%84%E5%A5%BD%E5%A4%A9%E6%B0%A3&amp;ss=7501" xr:uid="{E71448D4-9B5A-4BBB-A43A-7CEAD84C7D73}"/>
    <hyperlink ref="Q113" r:id="rId260" display="https://wiki2.gamer.com.tw/wiki.php?n=7501%3A%E9%80%8F%E6%98%8E%E7%9A%84%E9%AD%9A&amp;ss=7501" xr:uid="{E8725078-EB7D-479E-B996-4325A13EBC36}"/>
    <hyperlink ref="G163" r:id="rId261" xr:uid="{633BA878-94F4-4B14-83F3-2483370627C9}"/>
  </hyperlinks>
  <pageMargins left="0.7" right="0.7" top="0.75" bottom="0.75" header="0.3" footer="0.3"/>
  <pageSetup paperSize="9" orientation="portrait" horizontalDpi="4294967293" verticalDpi="0" r:id="rId262"/>
  <tableParts count="1">
    <tablePart r:id="rId26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工作表16">
    <tabColor theme="7" tint="0.39997558519241921"/>
  </sheetPr>
  <dimension ref="A1:T469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70" bestFit="1" customWidth="1"/>
    <col min="2" max="2" width="4" style="107" customWidth="1"/>
    <col min="3" max="3" width="21.375" style="107" bestFit="1" customWidth="1"/>
    <col min="4" max="6" width="4.625" style="107" customWidth="1"/>
    <col min="7" max="7" width="30.375" style="256" customWidth="1"/>
    <col min="8" max="8" width="6.625" style="107" customWidth="1"/>
    <col min="9" max="9" width="4.625" style="99" customWidth="1"/>
    <col min="10" max="14" width="4.625" style="3" customWidth="1"/>
    <col min="15" max="15" width="27.625" style="38" customWidth="1"/>
    <col min="16" max="16" width="27.625" style="10" customWidth="1"/>
    <col min="17" max="19" width="16.625" style="17" customWidth="1"/>
    <col min="20" max="20" width="16.625" style="84" customWidth="1"/>
    <col min="21" max="16384" width="9" style="1"/>
  </cols>
  <sheetData>
    <row r="1" spans="1:20" s="6" customFormat="1" ht="22.5" customHeight="1">
      <c r="A1" s="172" t="s">
        <v>0</v>
      </c>
      <c r="B1" s="173" t="s">
        <v>1</v>
      </c>
      <c r="C1" s="172" t="s">
        <v>2515</v>
      </c>
      <c r="D1" s="173" t="s">
        <v>190</v>
      </c>
      <c r="E1" s="173" t="s">
        <v>2516</v>
      </c>
      <c r="F1" s="173" t="s">
        <v>1601</v>
      </c>
      <c r="G1" s="250" t="s">
        <v>6</v>
      </c>
      <c r="H1" s="173" t="s">
        <v>7</v>
      </c>
      <c r="I1" s="174" t="s">
        <v>192</v>
      </c>
      <c r="J1" s="9" t="s">
        <v>193</v>
      </c>
      <c r="K1" s="8" t="s">
        <v>9</v>
      </c>
      <c r="L1" s="8" t="s">
        <v>10</v>
      </c>
      <c r="M1" s="8" t="s">
        <v>11</v>
      </c>
      <c r="N1" s="8" t="s">
        <v>12</v>
      </c>
      <c r="O1" s="79" t="s">
        <v>194</v>
      </c>
      <c r="P1" s="79" t="s">
        <v>195</v>
      </c>
      <c r="Q1" s="79" t="s">
        <v>196</v>
      </c>
      <c r="R1" s="79" t="s">
        <v>16</v>
      </c>
      <c r="S1" s="79" t="s">
        <v>17</v>
      </c>
      <c r="T1" s="34" t="s">
        <v>197</v>
      </c>
    </row>
    <row r="2" spans="1:20" ht="22.5" customHeight="1">
      <c r="A2" s="166" t="s">
        <v>6264</v>
      </c>
      <c r="B2" s="99" t="s">
        <v>693</v>
      </c>
      <c r="C2" s="107" t="s">
        <v>6388</v>
      </c>
      <c r="D2" s="99">
        <v>15</v>
      </c>
      <c r="E2" s="99">
        <v>17</v>
      </c>
      <c r="F2" s="99"/>
      <c r="G2" s="212" t="s">
        <v>12928</v>
      </c>
      <c r="H2" s="99">
        <v>1510</v>
      </c>
      <c r="I2" s="99">
        <v>10</v>
      </c>
      <c r="J2" s="9"/>
      <c r="K2" s="9"/>
      <c r="L2" s="9"/>
      <c r="M2" s="9"/>
      <c r="N2" s="9"/>
      <c r="O2" s="230" t="s">
        <v>3642</v>
      </c>
      <c r="P2" s="189" t="s">
        <v>12929</v>
      </c>
      <c r="Q2" s="212" t="s">
        <v>12812</v>
      </c>
      <c r="R2" s="202"/>
      <c r="S2" s="202"/>
      <c r="T2" s="257"/>
    </row>
    <row r="3" spans="1:20" ht="22.5" customHeight="1">
      <c r="A3" s="166" t="s">
        <v>6264</v>
      </c>
      <c r="B3" s="99" t="s">
        <v>693</v>
      </c>
      <c r="C3" s="107" t="s">
        <v>6389</v>
      </c>
      <c r="D3" s="99">
        <v>15</v>
      </c>
      <c r="E3" s="99">
        <v>17</v>
      </c>
      <c r="F3" s="99"/>
      <c r="G3" s="212" t="s">
        <v>12930</v>
      </c>
      <c r="H3" s="99">
        <v>1400</v>
      </c>
      <c r="I3" s="99">
        <v>9</v>
      </c>
      <c r="J3" s="9"/>
      <c r="K3" s="9"/>
      <c r="L3" s="9"/>
      <c r="M3" s="9"/>
      <c r="N3" s="9"/>
      <c r="O3" s="230" t="s">
        <v>4875</v>
      </c>
      <c r="P3" s="189" t="s">
        <v>6343</v>
      </c>
      <c r="Q3" s="247"/>
      <c r="R3" s="202"/>
      <c r="S3" s="247"/>
      <c r="T3" s="257"/>
    </row>
    <row r="4" spans="1:20" ht="22.5" customHeight="1">
      <c r="A4" s="166" t="s">
        <v>6263</v>
      </c>
      <c r="B4" s="99" t="s">
        <v>8089</v>
      </c>
      <c r="C4" s="107" t="s">
        <v>8589</v>
      </c>
      <c r="D4" s="99">
        <v>15</v>
      </c>
      <c r="E4" s="99">
        <v>17</v>
      </c>
      <c r="F4" s="99"/>
      <c r="G4" s="212" t="s">
        <v>6392</v>
      </c>
      <c r="H4" s="99">
        <v>1400</v>
      </c>
      <c r="I4" s="99">
        <v>9</v>
      </c>
      <c r="J4" s="9"/>
      <c r="K4" s="9"/>
      <c r="L4" s="9"/>
      <c r="M4" s="9"/>
      <c r="N4" s="9"/>
      <c r="O4" s="230" t="s">
        <v>8590</v>
      </c>
      <c r="P4" s="189" t="s">
        <v>8591</v>
      </c>
      <c r="Q4" s="247"/>
      <c r="R4" s="202"/>
      <c r="S4" s="247"/>
      <c r="T4" s="257" t="s">
        <v>8592</v>
      </c>
    </row>
    <row r="5" spans="1:20" ht="22.5" customHeight="1">
      <c r="A5" s="166" t="s">
        <v>6263</v>
      </c>
      <c r="B5" s="99" t="s">
        <v>8089</v>
      </c>
      <c r="C5" s="107" t="s">
        <v>8593</v>
      </c>
      <c r="D5" s="99">
        <v>15</v>
      </c>
      <c r="E5" s="99">
        <v>17</v>
      </c>
      <c r="F5" s="99"/>
      <c r="G5" s="212" t="s">
        <v>12931</v>
      </c>
      <c r="H5" s="99">
        <v>1380</v>
      </c>
      <c r="I5" s="99">
        <v>9</v>
      </c>
      <c r="J5" s="9"/>
      <c r="K5" s="9"/>
      <c r="L5" s="9"/>
      <c r="M5" s="9"/>
      <c r="N5" s="9"/>
      <c r="O5" s="230" t="s">
        <v>8397</v>
      </c>
      <c r="P5" s="189" t="s">
        <v>8594</v>
      </c>
      <c r="Q5" s="247" t="s">
        <v>8595</v>
      </c>
      <c r="R5" s="247"/>
      <c r="S5" s="247"/>
      <c r="T5" s="257" t="s">
        <v>8596</v>
      </c>
    </row>
    <row r="6" spans="1:20" ht="22.5" customHeight="1">
      <c r="A6" s="166" t="s">
        <v>7948</v>
      </c>
      <c r="B6" s="99" t="s">
        <v>8597</v>
      </c>
      <c r="C6" s="107" t="s">
        <v>8598</v>
      </c>
      <c r="D6" s="99">
        <v>15</v>
      </c>
      <c r="E6" s="99">
        <v>17</v>
      </c>
      <c r="F6" s="99"/>
      <c r="G6" s="212" t="s">
        <v>6393</v>
      </c>
      <c r="H6" s="99">
        <v>1380</v>
      </c>
      <c r="I6" s="99">
        <v>9</v>
      </c>
      <c r="J6" s="9"/>
      <c r="K6" s="9"/>
      <c r="L6" s="9"/>
      <c r="M6" s="9"/>
      <c r="N6" s="9"/>
      <c r="O6" s="230" t="s">
        <v>8599</v>
      </c>
      <c r="P6" s="189" t="s">
        <v>8600</v>
      </c>
      <c r="Q6" s="212" t="s">
        <v>722</v>
      </c>
      <c r="R6" s="202"/>
      <c r="S6" s="202"/>
      <c r="T6" s="257"/>
    </row>
    <row r="7" spans="1:20" ht="22.5" customHeight="1">
      <c r="A7" s="166" t="s">
        <v>8601</v>
      </c>
      <c r="B7" s="99" t="s">
        <v>8597</v>
      </c>
      <c r="C7" s="107" t="s">
        <v>8602</v>
      </c>
      <c r="D7" s="99">
        <v>15</v>
      </c>
      <c r="E7" s="99">
        <v>17</v>
      </c>
      <c r="F7" s="99"/>
      <c r="G7" s="212" t="s">
        <v>7455</v>
      </c>
      <c r="H7" s="99">
        <v>1380</v>
      </c>
      <c r="I7" s="99">
        <v>10</v>
      </c>
      <c r="J7" s="9"/>
      <c r="K7" s="9"/>
      <c r="L7" s="9"/>
      <c r="M7" s="9"/>
      <c r="N7" s="9"/>
      <c r="O7" s="230" t="s">
        <v>8603</v>
      </c>
      <c r="P7" s="189" t="s">
        <v>8604</v>
      </c>
      <c r="Q7" s="247" t="s">
        <v>12932</v>
      </c>
      <c r="R7" s="202"/>
      <c r="S7" s="247"/>
      <c r="T7" s="257"/>
    </row>
    <row r="8" spans="1:20" ht="22.5" customHeight="1">
      <c r="A8" s="166" t="s">
        <v>6263</v>
      </c>
      <c r="B8" s="99" t="s">
        <v>8089</v>
      </c>
      <c r="C8" s="107" t="s">
        <v>11272</v>
      </c>
      <c r="D8" s="99">
        <v>15</v>
      </c>
      <c r="E8" s="99">
        <v>17</v>
      </c>
      <c r="F8" s="99"/>
      <c r="G8" s="212" t="s">
        <v>12933</v>
      </c>
      <c r="H8" s="99">
        <v>1370</v>
      </c>
      <c r="I8" s="99">
        <v>9</v>
      </c>
      <c r="J8" s="9"/>
      <c r="K8" s="9"/>
      <c r="L8" s="9"/>
      <c r="M8" s="9"/>
      <c r="N8" s="9"/>
      <c r="O8" s="230" t="s">
        <v>8605</v>
      </c>
      <c r="P8" s="189" t="s">
        <v>8606</v>
      </c>
      <c r="Q8" s="212" t="s">
        <v>852</v>
      </c>
      <c r="R8" s="202"/>
      <c r="S8" s="202"/>
      <c r="T8" s="257"/>
    </row>
    <row r="9" spans="1:20" ht="22.5" customHeight="1">
      <c r="A9" s="166" t="s">
        <v>7948</v>
      </c>
      <c r="B9" s="99" t="s">
        <v>8597</v>
      </c>
      <c r="C9" s="107" t="s">
        <v>8607</v>
      </c>
      <c r="D9" s="99">
        <v>15</v>
      </c>
      <c r="E9" s="99">
        <v>17</v>
      </c>
      <c r="F9" s="99"/>
      <c r="G9" s="212" t="s">
        <v>12934</v>
      </c>
      <c r="H9" s="99">
        <v>1370</v>
      </c>
      <c r="I9" s="99">
        <v>10</v>
      </c>
      <c r="J9" s="9"/>
      <c r="K9" s="9"/>
      <c r="L9" s="9"/>
      <c r="M9" s="9"/>
      <c r="N9" s="9"/>
      <c r="O9" s="230" t="s">
        <v>8608</v>
      </c>
      <c r="P9" s="189" t="s">
        <v>8609</v>
      </c>
      <c r="Q9" s="247"/>
      <c r="R9" s="247"/>
      <c r="S9" s="247"/>
      <c r="T9" s="257" t="s">
        <v>8610</v>
      </c>
    </row>
    <row r="10" spans="1:20" ht="22.5" customHeight="1">
      <c r="A10" s="166" t="s">
        <v>6263</v>
      </c>
      <c r="B10" s="99" t="s">
        <v>8089</v>
      </c>
      <c r="C10" s="107" t="s">
        <v>8611</v>
      </c>
      <c r="D10" s="99">
        <v>15</v>
      </c>
      <c r="E10" s="99">
        <v>17</v>
      </c>
      <c r="F10" s="99"/>
      <c r="G10" s="212" t="s">
        <v>12935</v>
      </c>
      <c r="H10" s="99">
        <v>1360</v>
      </c>
      <c r="I10" s="99">
        <v>9</v>
      </c>
      <c r="J10" s="9"/>
      <c r="K10" s="9"/>
      <c r="L10" s="9"/>
      <c r="M10" s="9"/>
      <c r="N10" s="9"/>
      <c r="O10" s="230" t="s">
        <v>8612</v>
      </c>
      <c r="P10" s="189" t="s">
        <v>8292</v>
      </c>
      <c r="Q10" s="247"/>
      <c r="R10" s="202"/>
      <c r="S10" s="247"/>
      <c r="T10" s="257" t="s">
        <v>8613</v>
      </c>
    </row>
    <row r="11" spans="1:20" ht="22.5" customHeight="1">
      <c r="A11" s="166" t="s">
        <v>8614</v>
      </c>
      <c r="B11" s="99" t="s">
        <v>8089</v>
      </c>
      <c r="C11" s="107" t="s">
        <v>8615</v>
      </c>
      <c r="D11" s="99">
        <v>15</v>
      </c>
      <c r="E11" s="99">
        <v>17</v>
      </c>
      <c r="F11" s="99"/>
      <c r="G11" s="212" t="s">
        <v>7454</v>
      </c>
      <c r="H11" s="99">
        <v>1360</v>
      </c>
      <c r="I11" s="99">
        <v>9</v>
      </c>
      <c r="J11" s="9"/>
      <c r="K11" s="9"/>
      <c r="L11" s="9"/>
      <c r="M11" s="9"/>
      <c r="N11" s="9"/>
      <c r="O11" s="230" t="s">
        <v>8187</v>
      </c>
      <c r="P11" s="189" t="s">
        <v>8616</v>
      </c>
      <c r="Q11" s="247"/>
      <c r="R11" s="202"/>
      <c r="S11" s="202"/>
      <c r="T11" s="257"/>
    </row>
    <row r="12" spans="1:20" ht="22.5" customHeight="1">
      <c r="A12" s="166" t="s">
        <v>8617</v>
      </c>
      <c r="B12" s="99" t="s">
        <v>8089</v>
      </c>
      <c r="C12" s="107" t="s">
        <v>8618</v>
      </c>
      <c r="D12" s="99">
        <v>15</v>
      </c>
      <c r="E12" s="99">
        <v>17</v>
      </c>
      <c r="F12" s="99"/>
      <c r="G12" s="212" t="s">
        <v>6390</v>
      </c>
      <c r="H12" s="99">
        <v>1340</v>
      </c>
      <c r="I12" s="99">
        <v>9</v>
      </c>
      <c r="J12" s="9"/>
      <c r="K12" s="9"/>
      <c r="L12" s="9"/>
      <c r="M12" s="9"/>
      <c r="N12" s="9"/>
      <c r="O12" s="230" t="s">
        <v>8457</v>
      </c>
      <c r="P12" s="189" t="s">
        <v>8619</v>
      </c>
      <c r="Q12" s="247"/>
      <c r="R12" s="202"/>
      <c r="S12" s="247"/>
      <c r="T12" s="257" t="s">
        <v>8620</v>
      </c>
    </row>
    <row r="13" spans="1:20" ht="22.5" customHeight="1">
      <c r="A13" s="166" t="s">
        <v>7948</v>
      </c>
      <c r="B13" s="99" t="s">
        <v>8597</v>
      </c>
      <c r="C13" s="107" t="s">
        <v>8621</v>
      </c>
      <c r="D13" s="99">
        <v>15</v>
      </c>
      <c r="E13" s="99">
        <v>17</v>
      </c>
      <c r="F13" s="99"/>
      <c r="G13" s="212" t="s">
        <v>12936</v>
      </c>
      <c r="H13" s="99">
        <v>1340</v>
      </c>
      <c r="I13" s="99">
        <v>10</v>
      </c>
      <c r="J13" s="9"/>
      <c r="K13" s="9"/>
      <c r="L13" s="9"/>
      <c r="M13" s="9"/>
      <c r="N13" s="9"/>
      <c r="O13" s="230" t="s">
        <v>8622</v>
      </c>
      <c r="P13" s="189" t="s">
        <v>8623</v>
      </c>
      <c r="Q13" s="202"/>
      <c r="R13" s="202"/>
      <c r="S13" s="202"/>
      <c r="T13" s="257" t="s">
        <v>8624</v>
      </c>
    </row>
    <row r="14" spans="1:20" ht="22.5" customHeight="1">
      <c r="A14" s="166" t="s">
        <v>6263</v>
      </c>
      <c r="B14" s="99" t="s">
        <v>8089</v>
      </c>
      <c r="C14" s="107" t="s">
        <v>8625</v>
      </c>
      <c r="D14" s="99">
        <v>15</v>
      </c>
      <c r="E14" s="99">
        <v>17</v>
      </c>
      <c r="F14" s="99"/>
      <c r="G14" s="212" t="s">
        <v>6391</v>
      </c>
      <c r="H14" s="99">
        <v>1340</v>
      </c>
      <c r="I14" s="99">
        <v>9</v>
      </c>
      <c r="J14" s="9"/>
      <c r="K14" s="9"/>
      <c r="L14" s="9"/>
      <c r="M14" s="9"/>
      <c r="N14" s="9"/>
      <c r="O14" s="230" t="s">
        <v>8397</v>
      </c>
      <c r="P14" s="189" t="s">
        <v>8626</v>
      </c>
      <c r="Q14" s="247" t="s">
        <v>8627</v>
      </c>
      <c r="R14" s="247"/>
      <c r="S14" s="247"/>
      <c r="T14" s="257" t="s">
        <v>8628</v>
      </c>
    </row>
    <row r="15" spans="1:20" ht="22.5" customHeight="1">
      <c r="A15" s="166" t="s">
        <v>8617</v>
      </c>
      <c r="B15" s="99" t="s">
        <v>8089</v>
      </c>
      <c r="C15" s="107" t="s">
        <v>8629</v>
      </c>
      <c r="D15" s="99">
        <v>15</v>
      </c>
      <c r="E15" s="99">
        <v>17</v>
      </c>
      <c r="F15" s="99"/>
      <c r="G15" s="222" t="s">
        <v>8630</v>
      </c>
      <c r="H15" s="99">
        <v>1340</v>
      </c>
      <c r="I15" s="99">
        <v>9</v>
      </c>
      <c r="J15" s="9"/>
      <c r="K15" s="9"/>
      <c r="L15" s="9"/>
      <c r="M15" s="9"/>
      <c r="N15" s="9"/>
      <c r="O15" s="230" t="s">
        <v>13308</v>
      </c>
      <c r="P15" s="189" t="s">
        <v>8632</v>
      </c>
      <c r="Q15" s="247" t="s">
        <v>8631</v>
      </c>
      <c r="R15" s="247"/>
      <c r="S15" s="247"/>
      <c r="T15" s="257" t="s">
        <v>8633</v>
      </c>
    </row>
    <row r="16" spans="1:20" ht="22.5" customHeight="1">
      <c r="A16" s="166" t="s">
        <v>6263</v>
      </c>
      <c r="B16" s="99" t="s">
        <v>8089</v>
      </c>
      <c r="C16" s="107" t="s">
        <v>8634</v>
      </c>
      <c r="D16" s="99">
        <v>15</v>
      </c>
      <c r="E16" s="99">
        <v>17</v>
      </c>
      <c r="F16" s="99"/>
      <c r="G16" s="212" t="s">
        <v>12937</v>
      </c>
      <c r="H16" s="99">
        <v>1340</v>
      </c>
      <c r="I16" s="99">
        <v>9</v>
      </c>
      <c r="J16" s="9"/>
      <c r="K16" s="9"/>
      <c r="L16" s="9"/>
      <c r="M16" s="9"/>
      <c r="N16" s="9"/>
      <c r="O16" s="230" t="s">
        <v>8635</v>
      </c>
      <c r="P16" s="189" t="s">
        <v>8636</v>
      </c>
      <c r="Q16" s="212" t="s">
        <v>12777</v>
      </c>
      <c r="R16" s="212" t="s">
        <v>6338</v>
      </c>
      <c r="S16" s="202"/>
      <c r="T16" s="257"/>
    </row>
    <row r="17" spans="1:20" ht="22.5" customHeight="1">
      <c r="A17" s="166" t="s">
        <v>42</v>
      </c>
      <c r="B17" s="215" t="s">
        <v>8069</v>
      </c>
      <c r="C17" s="216" t="s">
        <v>2517</v>
      </c>
      <c r="D17" s="215">
        <v>10</v>
      </c>
      <c r="E17" s="215">
        <v>12</v>
      </c>
      <c r="F17" s="215"/>
      <c r="G17" s="212" t="s">
        <v>2518</v>
      </c>
      <c r="H17" s="215">
        <v>1290</v>
      </c>
      <c r="I17" s="218">
        <v>10</v>
      </c>
      <c r="J17" s="9"/>
      <c r="K17" s="9"/>
      <c r="L17" s="9"/>
      <c r="M17" s="9"/>
      <c r="N17" s="9"/>
      <c r="O17" s="258" t="s">
        <v>8133</v>
      </c>
      <c r="P17" s="233" t="s">
        <v>2288</v>
      </c>
      <c r="Q17" s="212" t="s">
        <v>2359</v>
      </c>
      <c r="R17" s="212" t="s">
        <v>2156</v>
      </c>
      <c r="S17" s="235"/>
      <c r="T17" s="259" t="s">
        <v>8637</v>
      </c>
    </row>
    <row r="18" spans="1:20" ht="22.5" customHeight="1">
      <c r="A18" s="172" t="s">
        <v>25</v>
      </c>
      <c r="B18" s="99" t="s">
        <v>19</v>
      </c>
      <c r="C18" s="107" t="s">
        <v>2519</v>
      </c>
      <c r="D18" s="215">
        <v>12</v>
      </c>
      <c r="E18" s="215">
        <v>14</v>
      </c>
      <c r="F18" s="215"/>
      <c r="G18" s="214" t="s">
        <v>8638</v>
      </c>
      <c r="H18" s="215">
        <v>1230</v>
      </c>
      <c r="I18" s="215">
        <v>9</v>
      </c>
      <c r="J18" s="9"/>
      <c r="K18" s="9"/>
      <c r="L18" s="9"/>
      <c r="M18" s="9"/>
      <c r="N18" s="9"/>
      <c r="O18" s="230" t="s">
        <v>26</v>
      </c>
      <c r="P18" s="189" t="s">
        <v>8639</v>
      </c>
      <c r="Q18" s="214" t="s">
        <v>12491</v>
      </c>
      <c r="R18" s="235"/>
      <c r="S18" s="235"/>
      <c r="T18" s="260" t="s">
        <v>8640</v>
      </c>
    </row>
    <row r="19" spans="1:20" ht="22.5" customHeight="1">
      <c r="A19" s="166" t="s">
        <v>8641</v>
      </c>
      <c r="B19" s="99" t="s">
        <v>8642</v>
      </c>
      <c r="C19" s="107" t="s">
        <v>8643</v>
      </c>
      <c r="D19" s="215">
        <v>8</v>
      </c>
      <c r="E19" s="215">
        <v>10</v>
      </c>
      <c r="F19" s="215"/>
      <c r="G19" s="214" t="s">
        <v>12489</v>
      </c>
      <c r="H19" s="215">
        <v>1180</v>
      </c>
      <c r="I19" s="215">
        <v>9</v>
      </c>
      <c r="J19" s="9"/>
      <c r="K19" s="9"/>
      <c r="L19" s="9"/>
      <c r="M19" s="9"/>
      <c r="N19" s="9"/>
      <c r="O19" s="230" t="s">
        <v>8644</v>
      </c>
      <c r="P19" s="189" t="s">
        <v>11121</v>
      </c>
      <c r="Q19" s="212" t="s">
        <v>2520</v>
      </c>
      <c r="R19" s="212" t="s">
        <v>2521</v>
      </c>
      <c r="S19" s="235"/>
      <c r="T19" s="193" t="s">
        <v>8645</v>
      </c>
    </row>
    <row r="20" spans="1:20" ht="22.5" customHeight="1">
      <c r="A20" s="166" t="s">
        <v>11952</v>
      </c>
      <c r="B20" s="99" t="s">
        <v>11984</v>
      </c>
      <c r="C20" s="107" t="s">
        <v>11982</v>
      </c>
      <c r="D20" s="99">
        <v>11</v>
      </c>
      <c r="E20" s="99">
        <v>13</v>
      </c>
      <c r="F20" s="99"/>
      <c r="G20" s="212" t="s">
        <v>12806</v>
      </c>
      <c r="H20" s="204">
        <v>1180</v>
      </c>
      <c r="I20" s="99">
        <v>10</v>
      </c>
      <c r="J20" s="24"/>
      <c r="K20" s="24"/>
      <c r="L20" s="24"/>
      <c r="M20" s="24"/>
      <c r="N20" s="24"/>
      <c r="O20" s="230" t="s">
        <v>6138</v>
      </c>
      <c r="P20" s="189" t="s">
        <v>11983</v>
      </c>
      <c r="Q20" s="212" t="s">
        <v>6394</v>
      </c>
      <c r="R20" s="202"/>
      <c r="S20" s="202"/>
      <c r="T20" s="257"/>
    </row>
    <row r="21" spans="1:20" ht="22.5" customHeight="1">
      <c r="A21" s="166">
        <v>3</v>
      </c>
      <c r="B21" s="99" t="s">
        <v>19</v>
      </c>
      <c r="C21" s="107" t="s">
        <v>2522</v>
      </c>
      <c r="D21" s="99">
        <v>10</v>
      </c>
      <c r="E21" s="99">
        <v>12</v>
      </c>
      <c r="F21" s="99"/>
      <c r="G21" s="214" t="s">
        <v>2523</v>
      </c>
      <c r="H21" s="99">
        <v>1170</v>
      </c>
      <c r="I21" s="175">
        <v>9</v>
      </c>
      <c r="J21" s="9"/>
      <c r="K21" s="9"/>
      <c r="L21" s="9"/>
      <c r="M21" s="9"/>
      <c r="N21" s="9"/>
      <c r="O21" s="230" t="s">
        <v>8646</v>
      </c>
      <c r="P21" s="189" t="s">
        <v>11115</v>
      </c>
      <c r="Q21" s="214" t="s">
        <v>2524</v>
      </c>
      <c r="R21" s="202"/>
      <c r="S21" s="202"/>
      <c r="T21" s="260" t="s">
        <v>8647</v>
      </c>
    </row>
    <row r="22" spans="1:20" ht="22.5" customHeight="1">
      <c r="A22" s="166" t="s">
        <v>8648</v>
      </c>
      <c r="B22" s="99" t="s">
        <v>8649</v>
      </c>
      <c r="C22" s="107" t="s">
        <v>8650</v>
      </c>
      <c r="D22" s="99">
        <v>11</v>
      </c>
      <c r="E22" s="99">
        <v>13</v>
      </c>
      <c r="F22" s="99"/>
      <c r="G22" s="251" t="s">
        <v>12490</v>
      </c>
      <c r="H22" s="99">
        <v>1170</v>
      </c>
      <c r="I22" s="99">
        <v>10</v>
      </c>
      <c r="J22" s="9"/>
      <c r="K22" s="9"/>
      <c r="L22" s="9"/>
      <c r="M22" s="9"/>
      <c r="N22" s="9"/>
      <c r="O22" s="230" t="s">
        <v>8651</v>
      </c>
      <c r="P22" s="189" t="s">
        <v>8652</v>
      </c>
      <c r="Q22" s="212" t="s">
        <v>2525</v>
      </c>
      <c r="R22" s="202"/>
      <c r="S22" s="202"/>
      <c r="T22" s="261"/>
    </row>
    <row r="23" spans="1:20" ht="22.5" customHeight="1">
      <c r="A23" s="166" t="s">
        <v>35</v>
      </c>
      <c r="B23" s="99" t="s">
        <v>19</v>
      </c>
      <c r="C23" s="107" t="s">
        <v>8653</v>
      </c>
      <c r="D23" s="99">
        <v>10</v>
      </c>
      <c r="E23" s="99">
        <v>12</v>
      </c>
      <c r="F23" s="99"/>
      <c r="G23" s="214" t="s">
        <v>12451</v>
      </c>
      <c r="H23" s="99">
        <v>1150</v>
      </c>
      <c r="I23" s="99">
        <v>10</v>
      </c>
      <c r="J23" s="9"/>
      <c r="K23" s="9"/>
      <c r="L23" s="9"/>
      <c r="M23" s="9"/>
      <c r="N23" s="9"/>
      <c r="O23" s="230" t="s">
        <v>59</v>
      </c>
      <c r="P23" s="189" t="s">
        <v>8654</v>
      </c>
      <c r="Q23" s="214" t="s">
        <v>6883</v>
      </c>
      <c r="R23" s="214" t="s">
        <v>12506</v>
      </c>
      <c r="S23" s="212"/>
      <c r="T23" s="261"/>
    </row>
    <row r="24" spans="1:20" ht="22.5" customHeight="1">
      <c r="A24" s="172" t="s">
        <v>25</v>
      </c>
      <c r="B24" s="99" t="s">
        <v>19</v>
      </c>
      <c r="C24" s="107" t="s">
        <v>8655</v>
      </c>
      <c r="D24" s="99">
        <v>11</v>
      </c>
      <c r="E24" s="99">
        <v>13</v>
      </c>
      <c r="F24" s="99"/>
      <c r="G24" s="214" t="s">
        <v>12491</v>
      </c>
      <c r="H24" s="99">
        <v>1130</v>
      </c>
      <c r="I24" s="175">
        <v>9</v>
      </c>
      <c r="J24" s="9"/>
      <c r="K24" s="9"/>
      <c r="L24" s="9"/>
      <c r="M24" s="9"/>
      <c r="N24" s="9"/>
      <c r="O24" s="230" t="s">
        <v>26</v>
      </c>
      <c r="P24" s="189" t="s">
        <v>8656</v>
      </c>
      <c r="Q24" s="214" t="s">
        <v>1306</v>
      </c>
      <c r="R24" s="245"/>
      <c r="S24" s="227"/>
      <c r="T24" s="260" t="s">
        <v>8657</v>
      </c>
    </row>
    <row r="25" spans="1:20" ht="22.5" customHeight="1">
      <c r="A25" s="166" t="s">
        <v>27</v>
      </c>
      <c r="B25" s="99" t="s">
        <v>19</v>
      </c>
      <c r="C25" s="107" t="s">
        <v>2526</v>
      </c>
      <c r="D25" s="99">
        <v>10</v>
      </c>
      <c r="E25" s="99">
        <v>12</v>
      </c>
      <c r="F25" s="99"/>
      <c r="G25" s="214" t="s">
        <v>2527</v>
      </c>
      <c r="H25" s="99">
        <v>1110</v>
      </c>
      <c r="I25" s="99">
        <v>8</v>
      </c>
      <c r="J25" s="9"/>
      <c r="K25" s="9"/>
      <c r="L25" s="9"/>
      <c r="M25" s="9"/>
      <c r="N25" s="9"/>
      <c r="O25" s="230" t="s">
        <v>11117</v>
      </c>
      <c r="P25" s="189" t="s">
        <v>8658</v>
      </c>
      <c r="Q25" s="214" t="s">
        <v>120</v>
      </c>
      <c r="R25" s="202"/>
      <c r="S25" s="202"/>
      <c r="T25" s="261"/>
    </row>
    <row r="26" spans="1:20" ht="22.5" customHeight="1">
      <c r="A26" s="166" t="s">
        <v>32</v>
      </c>
      <c r="B26" s="99" t="s">
        <v>19</v>
      </c>
      <c r="C26" s="107" t="s">
        <v>8659</v>
      </c>
      <c r="D26" s="99">
        <v>11</v>
      </c>
      <c r="E26" s="99">
        <v>13</v>
      </c>
      <c r="F26" s="99"/>
      <c r="G26" s="214" t="s">
        <v>12492</v>
      </c>
      <c r="H26" s="99">
        <v>1100</v>
      </c>
      <c r="I26" s="99">
        <v>8</v>
      </c>
      <c r="J26" s="9"/>
      <c r="K26" s="9"/>
      <c r="L26" s="9"/>
      <c r="M26" s="9"/>
      <c r="N26" s="9"/>
      <c r="O26" s="230" t="s">
        <v>8660</v>
      </c>
      <c r="P26" s="189" t="s">
        <v>7837</v>
      </c>
      <c r="Q26" s="214" t="s">
        <v>5283</v>
      </c>
      <c r="R26" s="212" t="s">
        <v>3455</v>
      </c>
      <c r="S26" s="202"/>
      <c r="T26" s="260" t="s">
        <v>8661</v>
      </c>
    </row>
    <row r="27" spans="1:20" ht="22.5" customHeight="1">
      <c r="A27" s="172" t="s">
        <v>25</v>
      </c>
      <c r="B27" s="99" t="s">
        <v>19</v>
      </c>
      <c r="C27" s="107" t="s">
        <v>2528</v>
      </c>
      <c r="D27" s="99">
        <v>10</v>
      </c>
      <c r="E27" s="99">
        <v>12</v>
      </c>
      <c r="F27" s="99"/>
      <c r="G27" s="214" t="s">
        <v>45</v>
      </c>
      <c r="H27" s="99">
        <v>1100</v>
      </c>
      <c r="I27" s="175">
        <v>8</v>
      </c>
      <c r="J27" s="9"/>
      <c r="K27" s="9"/>
      <c r="L27" s="9"/>
      <c r="M27" s="9"/>
      <c r="N27" s="9"/>
      <c r="O27" s="230" t="s">
        <v>26</v>
      </c>
      <c r="P27" s="189" t="s">
        <v>8662</v>
      </c>
      <c r="Q27" s="214" t="s">
        <v>2529</v>
      </c>
      <c r="R27" s="227"/>
      <c r="S27" s="227"/>
      <c r="T27" s="260" t="s">
        <v>8640</v>
      </c>
    </row>
    <row r="28" spans="1:20" ht="22.5" customHeight="1">
      <c r="A28" s="166" t="s">
        <v>47</v>
      </c>
      <c r="B28" s="99" t="s">
        <v>19</v>
      </c>
      <c r="C28" s="107" t="s">
        <v>2530</v>
      </c>
      <c r="D28" s="99">
        <v>10</v>
      </c>
      <c r="E28" s="99">
        <v>12</v>
      </c>
      <c r="F28" s="99"/>
      <c r="G28" s="214" t="s">
        <v>12493</v>
      </c>
      <c r="H28" s="99">
        <v>1070</v>
      </c>
      <c r="I28" s="175">
        <v>10</v>
      </c>
      <c r="J28" s="9"/>
      <c r="K28" s="9"/>
      <c r="L28" s="9"/>
      <c r="M28" s="9"/>
      <c r="N28" s="9"/>
      <c r="O28" s="230" t="s">
        <v>59</v>
      </c>
      <c r="P28" s="189" t="s">
        <v>8663</v>
      </c>
      <c r="Q28" s="214" t="s">
        <v>10955</v>
      </c>
      <c r="R28" s="214" t="s">
        <v>250</v>
      </c>
      <c r="S28" s="212"/>
      <c r="T28" s="261"/>
    </row>
    <row r="29" spans="1:20" ht="22.5" customHeight="1">
      <c r="A29" s="166" t="s">
        <v>11952</v>
      </c>
      <c r="B29" s="99" t="s">
        <v>11958</v>
      </c>
      <c r="C29" s="107" t="s">
        <v>11957</v>
      </c>
      <c r="D29" s="99">
        <v>11</v>
      </c>
      <c r="E29" s="99">
        <v>13</v>
      </c>
      <c r="F29" s="99"/>
      <c r="G29" s="212" t="s">
        <v>12938</v>
      </c>
      <c r="H29" s="99">
        <v>1060</v>
      </c>
      <c r="I29" s="99">
        <v>8</v>
      </c>
      <c r="J29" s="24"/>
      <c r="K29" s="24"/>
      <c r="L29" s="24"/>
      <c r="M29" s="24"/>
      <c r="N29" s="24"/>
      <c r="O29" s="230" t="s">
        <v>11959</v>
      </c>
      <c r="P29" s="189" t="s">
        <v>11960</v>
      </c>
      <c r="Q29" s="214" t="s">
        <v>2532</v>
      </c>
      <c r="R29" s="212" t="s">
        <v>837</v>
      </c>
      <c r="S29" s="202"/>
      <c r="T29" s="257"/>
    </row>
    <row r="30" spans="1:20" ht="22.5" customHeight="1">
      <c r="A30" s="166">
        <v>2</v>
      </c>
      <c r="B30" s="99" t="s">
        <v>19</v>
      </c>
      <c r="C30" s="107" t="s">
        <v>2531</v>
      </c>
      <c r="D30" s="99">
        <v>9</v>
      </c>
      <c r="E30" s="99">
        <v>11</v>
      </c>
      <c r="F30" s="99"/>
      <c r="G30" s="214" t="s">
        <v>2524</v>
      </c>
      <c r="H30" s="99">
        <v>1053</v>
      </c>
      <c r="I30" s="99">
        <v>9</v>
      </c>
      <c r="J30" s="9"/>
      <c r="K30" s="9"/>
      <c r="L30" s="9"/>
      <c r="M30" s="9"/>
      <c r="N30" s="9"/>
      <c r="O30" s="230" t="s">
        <v>8664</v>
      </c>
      <c r="P30" s="189" t="s">
        <v>8665</v>
      </c>
      <c r="Q30" s="212" t="s">
        <v>2532</v>
      </c>
      <c r="R30" s="202"/>
      <c r="S30" s="202"/>
      <c r="T30" s="260" t="s">
        <v>8666</v>
      </c>
    </row>
    <row r="31" spans="1:20" ht="22.5" customHeight="1">
      <c r="A31" s="166" t="s">
        <v>37</v>
      </c>
      <c r="B31" s="99" t="s">
        <v>8667</v>
      </c>
      <c r="C31" s="107" t="s">
        <v>2533</v>
      </c>
      <c r="D31" s="99">
        <v>8</v>
      </c>
      <c r="E31" s="99">
        <v>10</v>
      </c>
      <c r="F31" s="185"/>
      <c r="G31" s="251" t="s">
        <v>12494</v>
      </c>
      <c r="H31" s="99">
        <v>1050</v>
      </c>
      <c r="I31" s="175">
        <v>7</v>
      </c>
      <c r="J31" s="9"/>
      <c r="K31" s="9"/>
      <c r="L31" s="9"/>
      <c r="M31" s="9"/>
      <c r="N31" s="9"/>
      <c r="O31" s="230" t="s">
        <v>121</v>
      </c>
      <c r="P31" s="189" t="s">
        <v>8545</v>
      </c>
      <c r="Q31" s="237"/>
      <c r="R31" s="240"/>
      <c r="S31" s="240"/>
      <c r="T31" s="193" t="s">
        <v>8668</v>
      </c>
    </row>
    <row r="32" spans="1:20" ht="22.5" customHeight="1">
      <c r="A32" s="166">
        <v>1</v>
      </c>
      <c r="B32" s="99" t="s">
        <v>19</v>
      </c>
      <c r="C32" s="107" t="s">
        <v>2534</v>
      </c>
      <c r="D32" s="99">
        <v>9</v>
      </c>
      <c r="E32" s="99">
        <v>11</v>
      </c>
      <c r="F32" s="99"/>
      <c r="G32" s="214" t="s">
        <v>12495</v>
      </c>
      <c r="H32" s="99">
        <v>1040</v>
      </c>
      <c r="I32" s="99">
        <v>7</v>
      </c>
      <c r="J32" s="9"/>
      <c r="K32" s="9"/>
      <c r="L32" s="9"/>
      <c r="M32" s="9"/>
      <c r="N32" s="9"/>
      <c r="O32" s="230" t="s">
        <v>8669</v>
      </c>
      <c r="P32" s="189" t="s">
        <v>8413</v>
      </c>
      <c r="Q32" s="202"/>
      <c r="R32" s="202"/>
      <c r="S32" s="202"/>
      <c r="T32" s="260" t="s">
        <v>8670</v>
      </c>
    </row>
    <row r="33" spans="1:20" ht="22.5" customHeight="1">
      <c r="A33" s="166" t="s">
        <v>27</v>
      </c>
      <c r="B33" s="99" t="s">
        <v>19</v>
      </c>
      <c r="C33" s="107" t="s">
        <v>2535</v>
      </c>
      <c r="D33" s="99">
        <v>9</v>
      </c>
      <c r="E33" s="99">
        <v>11</v>
      </c>
      <c r="F33" s="99"/>
      <c r="G33" s="214" t="s">
        <v>12496</v>
      </c>
      <c r="H33" s="99">
        <v>1040</v>
      </c>
      <c r="I33" s="175">
        <v>4</v>
      </c>
      <c r="J33" s="9"/>
      <c r="K33" s="9"/>
      <c r="L33" s="9"/>
      <c r="M33" s="9"/>
      <c r="N33" s="9"/>
      <c r="O33" s="230" t="s">
        <v>8669</v>
      </c>
      <c r="P33" s="189" t="s">
        <v>8671</v>
      </c>
      <c r="Q33" s="202"/>
      <c r="R33" s="202"/>
      <c r="S33" s="202"/>
      <c r="T33" s="261"/>
    </row>
    <row r="34" spans="1:20" ht="22.5" customHeight="1">
      <c r="A34" s="166" t="s">
        <v>11705</v>
      </c>
      <c r="B34" s="99" t="s">
        <v>19</v>
      </c>
      <c r="C34" s="107" t="s">
        <v>11893</v>
      </c>
      <c r="D34" s="99">
        <v>10</v>
      </c>
      <c r="E34" s="99">
        <v>12</v>
      </c>
      <c r="F34" s="99" t="s">
        <v>11556</v>
      </c>
      <c r="G34" s="212" t="s">
        <v>12027</v>
      </c>
      <c r="H34" s="99">
        <v>1030</v>
      </c>
      <c r="I34" s="99">
        <v>10</v>
      </c>
      <c r="J34" s="24"/>
      <c r="K34" s="24"/>
      <c r="L34" s="24"/>
      <c r="M34" s="24"/>
      <c r="N34" s="24"/>
      <c r="O34" s="230" t="s">
        <v>11895</v>
      </c>
      <c r="P34" s="189" t="s">
        <v>1649</v>
      </c>
      <c r="Q34" s="212" t="s">
        <v>11932</v>
      </c>
      <c r="R34" s="222" t="s">
        <v>13031</v>
      </c>
      <c r="S34" s="202"/>
      <c r="T34" s="257"/>
    </row>
    <row r="35" spans="1:20" ht="22.5" customHeight="1">
      <c r="A35" s="166">
        <v>1</v>
      </c>
      <c r="B35" s="99" t="s">
        <v>19</v>
      </c>
      <c r="C35" s="107" t="s">
        <v>2536</v>
      </c>
      <c r="D35" s="99">
        <v>9</v>
      </c>
      <c r="E35" s="99">
        <v>11</v>
      </c>
      <c r="F35" s="99"/>
      <c r="G35" s="214" t="s">
        <v>12497</v>
      </c>
      <c r="H35" s="99">
        <v>1027</v>
      </c>
      <c r="I35" s="175">
        <v>6</v>
      </c>
      <c r="J35" s="24"/>
      <c r="K35" s="24"/>
      <c r="L35" s="24"/>
      <c r="M35" s="24"/>
      <c r="N35" s="24"/>
      <c r="O35" s="230" t="s">
        <v>8669</v>
      </c>
      <c r="P35" s="189" t="s">
        <v>8403</v>
      </c>
      <c r="Q35" s="202"/>
      <c r="R35" s="202"/>
      <c r="S35" s="202"/>
      <c r="T35" s="260" t="s">
        <v>8672</v>
      </c>
    </row>
    <row r="36" spans="1:20" ht="22.5" customHeight="1">
      <c r="A36" s="166" t="s">
        <v>37</v>
      </c>
      <c r="B36" s="99" t="s">
        <v>8667</v>
      </c>
      <c r="C36" s="107" t="s">
        <v>8673</v>
      </c>
      <c r="D36" s="99">
        <v>8</v>
      </c>
      <c r="E36" s="99">
        <v>10</v>
      </c>
      <c r="F36" s="99"/>
      <c r="G36" s="251" t="s">
        <v>2317</v>
      </c>
      <c r="H36" s="99">
        <v>1010</v>
      </c>
      <c r="I36" s="175">
        <v>7</v>
      </c>
      <c r="J36" s="24"/>
      <c r="K36" s="24"/>
      <c r="L36" s="24"/>
      <c r="M36" s="24"/>
      <c r="N36" s="24"/>
      <c r="O36" s="230" t="s">
        <v>121</v>
      </c>
      <c r="P36" s="189" t="s">
        <v>8674</v>
      </c>
      <c r="Q36" s="240" t="s">
        <v>3456</v>
      </c>
      <c r="R36" s="202"/>
      <c r="S36" s="202"/>
      <c r="T36" s="243"/>
    </row>
    <row r="37" spans="1:20" ht="22.5" customHeight="1">
      <c r="A37" s="166" t="s">
        <v>25</v>
      </c>
      <c r="B37" s="99" t="s">
        <v>19</v>
      </c>
      <c r="C37" s="107" t="s">
        <v>2537</v>
      </c>
      <c r="D37" s="99">
        <v>9</v>
      </c>
      <c r="E37" s="99">
        <v>11</v>
      </c>
      <c r="F37" s="99"/>
      <c r="G37" s="214" t="s">
        <v>12498</v>
      </c>
      <c r="H37" s="99">
        <v>1010</v>
      </c>
      <c r="I37" s="99">
        <v>7</v>
      </c>
      <c r="J37" s="24"/>
      <c r="K37" s="24"/>
      <c r="L37" s="24"/>
      <c r="M37" s="24"/>
      <c r="N37" s="24"/>
      <c r="O37" s="230" t="s">
        <v>8071</v>
      </c>
      <c r="P37" s="189" t="s">
        <v>8675</v>
      </c>
      <c r="Q37" s="214" t="s">
        <v>13032</v>
      </c>
      <c r="R37" s="202"/>
      <c r="S37" s="202"/>
      <c r="T37" s="260" t="s">
        <v>8657</v>
      </c>
    </row>
    <row r="38" spans="1:20" ht="22.5" customHeight="1">
      <c r="A38" s="166" t="s">
        <v>8385</v>
      </c>
      <c r="B38" s="99" t="s">
        <v>8069</v>
      </c>
      <c r="C38" s="107" t="s">
        <v>8676</v>
      </c>
      <c r="D38" s="99">
        <v>9</v>
      </c>
      <c r="E38" s="99">
        <v>11</v>
      </c>
      <c r="F38" s="99"/>
      <c r="G38" s="212" t="s">
        <v>12939</v>
      </c>
      <c r="H38" s="99">
        <v>990</v>
      </c>
      <c r="I38" s="99">
        <v>10</v>
      </c>
      <c r="J38" s="25"/>
      <c r="K38" s="25"/>
      <c r="L38" s="25"/>
      <c r="M38" s="25"/>
      <c r="N38" s="25"/>
      <c r="O38" s="230" t="s">
        <v>8677</v>
      </c>
      <c r="P38" s="189" t="s">
        <v>8678</v>
      </c>
      <c r="Q38" s="262"/>
      <c r="R38" s="262"/>
      <c r="S38" s="202"/>
      <c r="T38" s="257" t="s">
        <v>8679</v>
      </c>
    </row>
    <row r="39" spans="1:20" ht="22.5" customHeight="1">
      <c r="A39" s="166" t="s">
        <v>218</v>
      </c>
      <c r="B39" s="99" t="s">
        <v>19</v>
      </c>
      <c r="C39" s="107" t="s">
        <v>8680</v>
      </c>
      <c r="D39" s="99">
        <v>8</v>
      </c>
      <c r="E39" s="99">
        <v>10</v>
      </c>
      <c r="F39" s="99"/>
      <c r="G39" s="251" t="s">
        <v>3460</v>
      </c>
      <c r="H39" s="99">
        <v>980</v>
      </c>
      <c r="I39" s="175">
        <v>8</v>
      </c>
      <c r="J39" s="24"/>
      <c r="K39" s="24"/>
      <c r="L39" s="24"/>
      <c r="M39" s="24"/>
      <c r="N39" s="24"/>
      <c r="O39" s="230" t="s">
        <v>8681</v>
      </c>
      <c r="P39" s="189" t="s">
        <v>8682</v>
      </c>
      <c r="Q39" s="251" t="s">
        <v>13033</v>
      </c>
      <c r="R39" s="251" t="s">
        <v>21</v>
      </c>
      <c r="S39" s="202"/>
      <c r="T39" s="243"/>
    </row>
    <row r="40" spans="1:20" ht="22.5" customHeight="1">
      <c r="A40" s="166" t="s">
        <v>8683</v>
      </c>
      <c r="B40" s="99" t="s">
        <v>8069</v>
      </c>
      <c r="C40" s="107" t="s">
        <v>8684</v>
      </c>
      <c r="D40" s="99">
        <v>6</v>
      </c>
      <c r="E40" s="99">
        <v>8</v>
      </c>
      <c r="F40" s="99"/>
      <c r="G40" s="214" t="s">
        <v>2521</v>
      </c>
      <c r="H40" s="99">
        <v>950</v>
      </c>
      <c r="I40" s="175">
        <v>7</v>
      </c>
      <c r="J40" s="24"/>
      <c r="K40" s="24"/>
      <c r="L40" s="24"/>
      <c r="M40" s="24"/>
      <c r="N40" s="24"/>
      <c r="O40" s="230" t="s">
        <v>7269</v>
      </c>
      <c r="P40" s="189" t="s">
        <v>11121</v>
      </c>
      <c r="Q40" s="212" t="s">
        <v>3457</v>
      </c>
      <c r="R40" s="219" t="s">
        <v>13034</v>
      </c>
      <c r="S40" s="202"/>
      <c r="T40" s="193" t="s">
        <v>8685</v>
      </c>
    </row>
    <row r="41" spans="1:20" ht="22.5" customHeight="1">
      <c r="A41" s="166" t="s">
        <v>11032</v>
      </c>
      <c r="B41" s="99" t="s">
        <v>11090</v>
      </c>
      <c r="C41" s="107" t="s">
        <v>11404</v>
      </c>
      <c r="D41" s="99">
        <v>9</v>
      </c>
      <c r="E41" s="99">
        <v>11</v>
      </c>
      <c r="F41" s="99"/>
      <c r="G41" s="212" t="s">
        <v>11407</v>
      </c>
      <c r="H41" s="99">
        <v>950</v>
      </c>
      <c r="I41" s="99">
        <v>9</v>
      </c>
      <c r="J41" s="24"/>
      <c r="K41" s="24"/>
      <c r="L41" s="24"/>
      <c r="M41" s="24"/>
      <c r="N41" s="24"/>
      <c r="O41" s="230" t="s">
        <v>6349</v>
      </c>
      <c r="P41" s="189" t="s">
        <v>4830</v>
      </c>
      <c r="Q41" s="247" t="s">
        <v>11102</v>
      </c>
      <c r="R41" s="212" t="s">
        <v>13035</v>
      </c>
      <c r="S41" s="202"/>
      <c r="T41" s="257"/>
    </row>
    <row r="42" spans="1:20" ht="22.5" customHeight="1">
      <c r="A42" s="166" t="s">
        <v>151</v>
      </c>
      <c r="B42" s="99" t="s">
        <v>19</v>
      </c>
      <c r="C42" s="107" t="s">
        <v>2538</v>
      </c>
      <c r="D42" s="99">
        <v>8</v>
      </c>
      <c r="E42" s="99">
        <v>10</v>
      </c>
      <c r="F42" s="99"/>
      <c r="G42" s="214" t="s">
        <v>12499</v>
      </c>
      <c r="H42" s="99">
        <v>949</v>
      </c>
      <c r="I42" s="175">
        <v>10</v>
      </c>
      <c r="J42" s="24"/>
      <c r="K42" s="24"/>
      <c r="L42" s="24"/>
      <c r="M42" s="24"/>
      <c r="N42" s="24"/>
      <c r="O42" s="230" t="s">
        <v>8686</v>
      </c>
      <c r="P42" s="189" t="s">
        <v>11122</v>
      </c>
      <c r="Q42" s="214" t="s">
        <v>12507</v>
      </c>
      <c r="R42" s="202"/>
      <c r="S42" s="202"/>
      <c r="T42" s="260" t="s">
        <v>13036</v>
      </c>
    </row>
    <row r="43" spans="1:20" ht="22.5" customHeight="1">
      <c r="A43" s="166" t="s">
        <v>151</v>
      </c>
      <c r="B43" s="99" t="s">
        <v>19</v>
      </c>
      <c r="C43" s="107" t="s">
        <v>2539</v>
      </c>
      <c r="D43" s="99">
        <v>8</v>
      </c>
      <c r="E43" s="99">
        <v>10</v>
      </c>
      <c r="F43" s="99"/>
      <c r="G43" s="214" t="s">
        <v>12500</v>
      </c>
      <c r="H43" s="99">
        <v>923</v>
      </c>
      <c r="I43" s="99">
        <v>8</v>
      </c>
      <c r="J43" s="24"/>
      <c r="K43" s="24"/>
      <c r="L43" s="24"/>
      <c r="M43" s="24"/>
      <c r="N43" s="24"/>
      <c r="O43" s="230" t="s">
        <v>8688</v>
      </c>
      <c r="P43" s="189" t="s">
        <v>8689</v>
      </c>
      <c r="Q43" s="214" t="s">
        <v>2532</v>
      </c>
      <c r="R43" s="202"/>
      <c r="S43" s="202"/>
      <c r="T43" s="261"/>
    </row>
    <row r="44" spans="1:20" ht="22.5" customHeight="1">
      <c r="A44" s="166" t="s">
        <v>25</v>
      </c>
      <c r="B44" s="99" t="s">
        <v>19</v>
      </c>
      <c r="C44" s="107" t="s">
        <v>8690</v>
      </c>
      <c r="D44" s="99">
        <v>8</v>
      </c>
      <c r="E44" s="99">
        <v>10</v>
      </c>
      <c r="F44" s="99"/>
      <c r="G44" s="214" t="s">
        <v>12501</v>
      </c>
      <c r="H44" s="99">
        <v>920</v>
      </c>
      <c r="I44" s="175">
        <v>6</v>
      </c>
      <c r="J44" s="24"/>
      <c r="K44" s="24"/>
      <c r="L44" s="24"/>
      <c r="M44" s="24"/>
      <c r="N44" s="24"/>
      <c r="O44" s="230" t="s">
        <v>8691</v>
      </c>
      <c r="P44" s="189" t="s">
        <v>8692</v>
      </c>
      <c r="Q44" s="214" t="s">
        <v>6935</v>
      </c>
      <c r="R44" s="202"/>
      <c r="S44" s="202"/>
      <c r="T44" s="260" t="s">
        <v>8693</v>
      </c>
    </row>
    <row r="45" spans="1:20" ht="22.5" customHeight="1">
      <c r="A45" s="166" t="s">
        <v>27</v>
      </c>
      <c r="B45" s="99" t="s">
        <v>19</v>
      </c>
      <c r="C45" s="107" t="s">
        <v>2540</v>
      </c>
      <c r="D45" s="99">
        <v>8</v>
      </c>
      <c r="E45" s="99">
        <v>10</v>
      </c>
      <c r="F45" s="99"/>
      <c r="G45" s="214" t="s">
        <v>12502</v>
      </c>
      <c r="H45" s="99">
        <v>830</v>
      </c>
      <c r="I45" s="175">
        <v>7</v>
      </c>
      <c r="J45" s="24"/>
      <c r="K45" s="24"/>
      <c r="L45" s="24"/>
      <c r="M45" s="24"/>
      <c r="N45" s="24"/>
      <c r="O45" s="230" t="s">
        <v>7269</v>
      </c>
      <c r="P45" s="189" t="s">
        <v>8072</v>
      </c>
      <c r="Q45" s="202"/>
      <c r="R45" s="202"/>
      <c r="S45" s="202"/>
      <c r="T45" s="261"/>
    </row>
    <row r="46" spans="1:20" ht="22.5" customHeight="1">
      <c r="A46" s="166" t="s">
        <v>34</v>
      </c>
      <c r="B46" s="99" t="s">
        <v>19</v>
      </c>
      <c r="C46" s="107" t="s">
        <v>8694</v>
      </c>
      <c r="D46" s="99">
        <v>8</v>
      </c>
      <c r="E46" s="99">
        <v>10</v>
      </c>
      <c r="F46" s="99"/>
      <c r="G46" s="214" t="s">
        <v>12503</v>
      </c>
      <c r="H46" s="99">
        <v>830</v>
      </c>
      <c r="I46" s="99">
        <v>9</v>
      </c>
      <c r="J46" s="24"/>
      <c r="K46" s="24"/>
      <c r="L46" s="24"/>
      <c r="M46" s="24"/>
      <c r="N46" s="24"/>
      <c r="O46" s="230" t="s">
        <v>8695</v>
      </c>
      <c r="P46" s="189" t="s">
        <v>8696</v>
      </c>
      <c r="Q46" s="214" t="s">
        <v>10241</v>
      </c>
      <c r="R46" s="202"/>
      <c r="S46" s="202"/>
      <c r="T46" s="261"/>
    </row>
    <row r="47" spans="1:20" ht="22.5" customHeight="1">
      <c r="A47" s="166" t="s">
        <v>8697</v>
      </c>
      <c r="B47" s="99" t="s">
        <v>8069</v>
      </c>
      <c r="C47" s="107" t="s">
        <v>8698</v>
      </c>
      <c r="D47" s="99">
        <v>9</v>
      </c>
      <c r="E47" s="99">
        <v>11</v>
      </c>
      <c r="F47" s="99"/>
      <c r="G47" s="212" t="s">
        <v>12940</v>
      </c>
      <c r="H47" s="99">
        <v>830</v>
      </c>
      <c r="I47" s="99">
        <v>8</v>
      </c>
      <c r="J47" s="24"/>
      <c r="K47" s="24"/>
      <c r="L47" s="24"/>
      <c r="M47" s="24"/>
      <c r="N47" s="24"/>
      <c r="O47" s="230" t="s">
        <v>8699</v>
      </c>
      <c r="P47" s="189" t="s">
        <v>8700</v>
      </c>
      <c r="Q47" s="212" t="s">
        <v>2525</v>
      </c>
      <c r="R47" s="202"/>
      <c r="S47" s="202"/>
      <c r="T47" s="261"/>
    </row>
    <row r="48" spans="1:20" ht="22.5" customHeight="1">
      <c r="A48" s="166" t="s">
        <v>82</v>
      </c>
      <c r="B48" s="99" t="s">
        <v>19</v>
      </c>
      <c r="C48" s="107" t="s">
        <v>8701</v>
      </c>
      <c r="D48" s="99">
        <v>8</v>
      </c>
      <c r="E48" s="99">
        <v>10</v>
      </c>
      <c r="F48" s="99"/>
      <c r="G48" s="214" t="s">
        <v>12504</v>
      </c>
      <c r="H48" s="99">
        <v>820</v>
      </c>
      <c r="I48" s="99">
        <v>8</v>
      </c>
      <c r="J48" s="24"/>
      <c r="K48" s="24"/>
      <c r="L48" s="24"/>
      <c r="M48" s="24"/>
      <c r="N48" s="24"/>
      <c r="O48" s="230" t="s">
        <v>8702</v>
      </c>
      <c r="P48" s="189" t="s">
        <v>8703</v>
      </c>
      <c r="Q48" s="214" t="s">
        <v>1870</v>
      </c>
      <c r="R48" s="202"/>
      <c r="S48" s="202"/>
      <c r="T48" s="261"/>
    </row>
    <row r="49" spans="1:20" ht="22.5" customHeight="1">
      <c r="A49" s="166" t="s">
        <v>8704</v>
      </c>
      <c r="B49" s="99" t="s">
        <v>8649</v>
      </c>
      <c r="C49" s="107" t="s">
        <v>2541</v>
      </c>
      <c r="D49" s="99">
        <v>5</v>
      </c>
      <c r="E49" s="99">
        <v>7</v>
      </c>
      <c r="F49" s="99"/>
      <c r="G49" s="251" t="s">
        <v>2542</v>
      </c>
      <c r="H49" s="99">
        <v>810</v>
      </c>
      <c r="I49" s="175">
        <v>6</v>
      </c>
      <c r="J49" s="24"/>
      <c r="K49" s="24"/>
      <c r="L49" s="24"/>
      <c r="M49" s="24"/>
      <c r="N49" s="24"/>
      <c r="O49" s="230" t="s">
        <v>7269</v>
      </c>
      <c r="P49" s="189" t="s">
        <v>2543</v>
      </c>
      <c r="Q49" s="212"/>
      <c r="R49" s="202"/>
      <c r="S49" s="202"/>
      <c r="T49" s="261"/>
    </row>
    <row r="50" spans="1:20" ht="22.5" customHeight="1">
      <c r="A50" s="166" t="s">
        <v>54</v>
      </c>
      <c r="B50" s="99" t="s">
        <v>19</v>
      </c>
      <c r="C50" s="107" t="s">
        <v>8705</v>
      </c>
      <c r="D50" s="99">
        <v>7</v>
      </c>
      <c r="E50" s="99">
        <v>9</v>
      </c>
      <c r="F50" s="99"/>
      <c r="G50" s="214" t="s">
        <v>12505</v>
      </c>
      <c r="H50" s="99">
        <v>810</v>
      </c>
      <c r="I50" s="175">
        <v>6</v>
      </c>
      <c r="J50" s="24"/>
      <c r="K50" s="24"/>
      <c r="L50" s="24"/>
      <c r="M50" s="24"/>
      <c r="N50" s="24"/>
      <c r="O50" s="230" t="s">
        <v>8706</v>
      </c>
      <c r="P50" s="189" t="s">
        <v>8707</v>
      </c>
      <c r="Q50" s="214" t="s">
        <v>12508</v>
      </c>
      <c r="R50" s="202"/>
      <c r="S50" s="202"/>
      <c r="T50" s="261"/>
    </row>
    <row r="51" spans="1:20" ht="22.5" customHeight="1">
      <c r="A51" s="166" t="s">
        <v>37</v>
      </c>
      <c r="B51" s="99" t="s">
        <v>8708</v>
      </c>
      <c r="C51" s="107" t="s">
        <v>8709</v>
      </c>
      <c r="D51" s="99">
        <v>6</v>
      </c>
      <c r="E51" s="99">
        <v>8</v>
      </c>
      <c r="F51" s="185"/>
      <c r="G51" s="251" t="s">
        <v>2544</v>
      </c>
      <c r="H51" s="99">
        <v>790</v>
      </c>
      <c r="I51" s="175">
        <v>4</v>
      </c>
      <c r="J51" s="24"/>
      <c r="K51" s="24"/>
      <c r="L51" s="24"/>
      <c r="M51" s="24"/>
      <c r="N51" s="24"/>
      <c r="O51" s="230" t="s">
        <v>121</v>
      </c>
      <c r="P51" s="189" t="s">
        <v>8710</v>
      </c>
      <c r="Q51" s="212" t="s">
        <v>13037</v>
      </c>
      <c r="R51" s="240"/>
      <c r="S51" s="240"/>
      <c r="T51" s="257" t="s">
        <v>8711</v>
      </c>
    </row>
    <row r="52" spans="1:20" ht="22.5" customHeight="1">
      <c r="A52" s="166">
        <v>1</v>
      </c>
      <c r="B52" s="99" t="s">
        <v>56</v>
      </c>
      <c r="C52" s="107" t="s">
        <v>2545</v>
      </c>
      <c r="D52" s="99">
        <v>8</v>
      </c>
      <c r="E52" s="99">
        <v>10</v>
      </c>
      <c r="F52" s="99"/>
      <c r="G52" s="214" t="s">
        <v>12509</v>
      </c>
      <c r="H52" s="99">
        <v>780</v>
      </c>
      <c r="I52" s="99">
        <v>5</v>
      </c>
      <c r="J52" s="24"/>
      <c r="K52" s="24"/>
      <c r="L52" s="24"/>
      <c r="M52" s="24"/>
      <c r="N52" s="24"/>
      <c r="O52" s="230" t="s">
        <v>8712</v>
      </c>
      <c r="P52" s="189" t="s">
        <v>8413</v>
      </c>
      <c r="Q52" s="202"/>
      <c r="R52" s="202"/>
      <c r="S52" s="202"/>
      <c r="T52" s="260" t="s">
        <v>8713</v>
      </c>
    </row>
    <row r="53" spans="1:20" ht="22.5" customHeight="1">
      <c r="A53" s="166" t="s">
        <v>47</v>
      </c>
      <c r="B53" s="99" t="s">
        <v>56</v>
      </c>
      <c r="C53" s="107" t="s">
        <v>8714</v>
      </c>
      <c r="D53" s="99">
        <v>7</v>
      </c>
      <c r="E53" s="99">
        <v>9</v>
      </c>
      <c r="F53" s="99"/>
      <c r="G53" s="214" t="s">
        <v>7013</v>
      </c>
      <c r="H53" s="99">
        <v>750</v>
      </c>
      <c r="I53" s="175">
        <v>7</v>
      </c>
      <c r="J53" s="24"/>
      <c r="K53" s="24"/>
      <c r="L53" s="24"/>
      <c r="M53" s="24"/>
      <c r="N53" s="24"/>
      <c r="O53" s="230" t="s">
        <v>7269</v>
      </c>
      <c r="P53" s="189" t="s">
        <v>8715</v>
      </c>
      <c r="Q53" s="202"/>
      <c r="R53" s="202"/>
      <c r="S53" s="202"/>
      <c r="T53" s="261"/>
    </row>
    <row r="54" spans="1:20" ht="22.5" customHeight="1">
      <c r="A54" s="166" t="s">
        <v>47</v>
      </c>
      <c r="B54" s="99" t="s">
        <v>56</v>
      </c>
      <c r="C54" s="107" t="s">
        <v>2546</v>
      </c>
      <c r="D54" s="99">
        <v>7</v>
      </c>
      <c r="E54" s="99">
        <v>9</v>
      </c>
      <c r="F54" s="99"/>
      <c r="G54" s="214" t="s">
        <v>7023</v>
      </c>
      <c r="H54" s="99">
        <v>750</v>
      </c>
      <c r="I54" s="99">
        <v>8</v>
      </c>
      <c r="J54" s="24"/>
      <c r="K54" s="24"/>
      <c r="L54" s="24"/>
      <c r="M54" s="24"/>
      <c r="N54" s="24"/>
      <c r="O54" s="230" t="s">
        <v>7269</v>
      </c>
      <c r="P54" s="189" t="s">
        <v>8716</v>
      </c>
      <c r="Q54" s="214" t="s">
        <v>6531</v>
      </c>
      <c r="R54" s="212"/>
      <c r="S54" s="212"/>
      <c r="T54" s="261"/>
    </row>
    <row r="55" spans="1:20" ht="22.5" customHeight="1">
      <c r="A55" s="166" t="s">
        <v>32</v>
      </c>
      <c r="B55" s="99" t="s">
        <v>56</v>
      </c>
      <c r="C55" s="107" t="s">
        <v>8717</v>
      </c>
      <c r="D55" s="99">
        <v>8</v>
      </c>
      <c r="E55" s="99">
        <v>10</v>
      </c>
      <c r="F55" s="99"/>
      <c r="G55" s="214" t="s">
        <v>12510</v>
      </c>
      <c r="H55" s="99">
        <v>750</v>
      </c>
      <c r="I55" s="175">
        <v>7</v>
      </c>
      <c r="J55" s="24"/>
      <c r="K55" s="24"/>
      <c r="L55" s="24"/>
      <c r="M55" s="24"/>
      <c r="N55" s="24"/>
      <c r="O55" s="230" t="s">
        <v>8718</v>
      </c>
      <c r="P55" s="189" t="s">
        <v>8719</v>
      </c>
      <c r="Q55" s="214" t="s">
        <v>12526</v>
      </c>
      <c r="R55" s="227"/>
      <c r="S55" s="227"/>
      <c r="T55" s="260" t="s">
        <v>8661</v>
      </c>
    </row>
    <row r="56" spans="1:20" ht="22.5" customHeight="1">
      <c r="A56" s="166" t="s">
        <v>8720</v>
      </c>
      <c r="B56" s="99" t="s">
        <v>7823</v>
      </c>
      <c r="C56" s="107" t="s">
        <v>8721</v>
      </c>
      <c r="D56" s="99">
        <v>7</v>
      </c>
      <c r="E56" s="99">
        <v>9</v>
      </c>
      <c r="F56" s="99"/>
      <c r="G56" s="212" t="s">
        <v>6394</v>
      </c>
      <c r="H56" s="99">
        <v>750</v>
      </c>
      <c r="I56" s="99">
        <v>8</v>
      </c>
      <c r="J56" s="24"/>
      <c r="K56" s="24"/>
      <c r="L56" s="24"/>
      <c r="M56" s="24"/>
      <c r="N56" s="24"/>
      <c r="O56" s="230" t="s">
        <v>8718</v>
      </c>
      <c r="P56" s="189" t="s">
        <v>8722</v>
      </c>
      <c r="Q56" s="212" t="s">
        <v>12941</v>
      </c>
      <c r="R56" s="248"/>
      <c r="S56" s="202"/>
      <c r="T56" s="257"/>
    </row>
    <row r="57" spans="1:20" ht="22.5" customHeight="1">
      <c r="A57" s="166">
        <v>3</v>
      </c>
      <c r="B57" s="99" t="s">
        <v>56</v>
      </c>
      <c r="C57" s="107" t="s">
        <v>2547</v>
      </c>
      <c r="D57" s="99">
        <v>7</v>
      </c>
      <c r="E57" s="99">
        <v>9</v>
      </c>
      <c r="F57" s="99"/>
      <c r="G57" s="214" t="s">
        <v>12511</v>
      </c>
      <c r="H57" s="99">
        <v>744</v>
      </c>
      <c r="I57" s="99">
        <v>7</v>
      </c>
      <c r="J57" s="24"/>
      <c r="K57" s="24"/>
      <c r="L57" s="24"/>
      <c r="M57" s="24"/>
      <c r="N57" s="24"/>
      <c r="O57" s="230" t="s">
        <v>8723</v>
      </c>
      <c r="P57" s="189" t="s">
        <v>8724</v>
      </c>
      <c r="Q57" s="214" t="s">
        <v>2548</v>
      </c>
      <c r="R57" s="202"/>
      <c r="S57" s="202"/>
      <c r="T57" s="261"/>
    </row>
    <row r="58" spans="1:20" ht="22.5" customHeight="1">
      <c r="A58" s="166" t="s">
        <v>27</v>
      </c>
      <c r="B58" s="99" t="s">
        <v>56</v>
      </c>
      <c r="C58" s="107" t="s">
        <v>2549</v>
      </c>
      <c r="D58" s="99">
        <v>7</v>
      </c>
      <c r="E58" s="99">
        <v>9</v>
      </c>
      <c r="F58" s="99"/>
      <c r="G58" s="214" t="s">
        <v>12512</v>
      </c>
      <c r="H58" s="99">
        <v>740</v>
      </c>
      <c r="I58" s="175">
        <v>5</v>
      </c>
      <c r="J58" s="24"/>
      <c r="K58" s="24"/>
      <c r="L58" s="24"/>
      <c r="M58" s="24"/>
      <c r="N58" s="24"/>
      <c r="O58" s="230" t="s">
        <v>8725</v>
      </c>
      <c r="P58" s="189" t="s">
        <v>8726</v>
      </c>
      <c r="Q58" s="202"/>
      <c r="R58" s="202"/>
      <c r="S58" s="202"/>
      <c r="T58" s="261"/>
    </row>
    <row r="59" spans="1:20" ht="22.5" customHeight="1">
      <c r="A59" s="166" t="s">
        <v>34</v>
      </c>
      <c r="B59" s="99" t="s">
        <v>56</v>
      </c>
      <c r="C59" s="107" t="s">
        <v>2550</v>
      </c>
      <c r="D59" s="99">
        <v>7</v>
      </c>
      <c r="E59" s="99">
        <v>9</v>
      </c>
      <c r="F59" s="99"/>
      <c r="G59" s="214" t="s">
        <v>12513</v>
      </c>
      <c r="H59" s="99">
        <v>740</v>
      </c>
      <c r="I59" s="99">
        <v>7</v>
      </c>
      <c r="J59" s="24"/>
      <c r="K59" s="24"/>
      <c r="L59" s="24"/>
      <c r="M59" s="24"/>
      <c r="N59" s="24"/>
      <c r="O59" s="230" t="s">
        <v>8727</v>
      </c>
      <c r="P59" s="189" t="s">
        <v>8728</v>
      </c>
      <c r="Q59" s="214" t="s">
        <v>12527</v>
      </c>
      <c r="R59" s="212" t="s">
        <v>796</v>
      </c>
      <c r="S59" s="202"/>
      <c r="T59" s="261"/>
    </row>
    <row r="60" spans="1:20" ht="22.5" customHeight="1">
      <c r="A60" s="166" t="s">
        <v>37</v>
      </c>
      <c r="B60" s="99" t="s">
        <v>8708</v>
      </c>
      <c r="C60" s="107" t="s">
        <v>8729</v>
      </c>
      <c r="D60" s="99">
        <v>5</v>
      </c>
      <c r="E60" s="99">
        <v>7</v>
      </c>
      <c r="F60" s="185"/>
      <c r="G60" s="251" t="s">
        <v>38</v>
      </c>
      <c r="H60" s="99">
        <v>740</v>
      </c>
      <c r="I60" s="175">
        <v>5</v>
      </c>
      <c r="J60" s="24"/>
      <c r="K60" s="24"/>
      <c r="L60" s="24"/>
      <c r="M60" s="24"/>
      <c r="N60" s="24"/>
      <c r="O60" s="230" t="s">
        <v>8730</v>
      </c>
      <c r="P60" s="189" t="s">
        <v>8731</v>
      </c>
      <c r="Q60" s="247" t="s">
        <v>121</v>
      </c>
      <c r="R60" s="240"/>
      <c r="S60" s="240"/>
      <c r="T60" s="263"/>
    </row>
    <row r="61" spans="1:20" ht="22.5" customHeight="1">
      <c r="A61" s="166" t="s">
        <v>6263</v>
      </c>
      <c r="B61" s="99" t="s">
        <v>7876</v>
      </c>
      <c r="C61" s="107" t="s">
        <v>8732</v>
      </c>
      <c r="D61" s="99">
        <v>7</v>
      </c>
      <c r="E61" s="99">
        <v>9</v>
      </c>
      <c r="F61" s="99"/>
      <c r="G61" s="212" t="s">
        <v>6395</v>
      </c>
      <c r="H61" s="99">
        <v>740</v>
      </c>
      <c r="I61" s="99">
        <v>6</v>
      </c>
      <c r="J61" s="24"/>
      <c r="K61" s="24"/>
      <c r="L61" s="24"/>
      <c r="M61" s="24"/>
      <c r="N61" s="24"/>
      <c r="O61" s="230" t="s">
        <v>8733</v>
      </c>
      <c r="P61" s="189" t="s">
        <v>8734</v>
      </c>
      <c r="Q61" s="202"/>
      <c r="R61" s="202"/>
      <c r="S61" s="202"/>
      <c r="T61" s="257"/>
    </row>
    <row r="62" spans="1:20" ht="22.5" customHeight="1">
      <c r="A62" s="166" t="s">
        <v>151</v>
      </c>
      <c r="B62" s="99" t="s">
        <v>56</v>
      </c>
      <c r="C62" s="107" t="s">
        <v>2551</v>
      </c>
      <c r="D62" s="99">
        <v>7</v>
      </c>
      <c r="E62" s="99">
        <v>9</v>
      </c>
      <c r="F62" s="99"/>
      <c r="G62" s="214" t="s">
        <v>12507</v>
      </c>
      <c r="H62" s="99">
        <v>732</v>
      </c>
      <c r="I62" s="175">
        <v>9</v>
      </c>
      <c r="J62" s="24"/>
      <c r="K62" s="24"/>
      <c r="L62" s="24"/>
      <c r="M62" s="24"/>
      <c r="N62" s="24"/>
      <c r="O62" s="230" t="s">
        <v>8612</v>
      </c>
      <c r="P62" s="189" t="s">
        <v>8735</v>
      </c>
      <c r="Q62" s="214" t="s">
        <v>1436</v>
      </c>
      <c r="R62" s="214" t="s">
        <v>12528</v>
      </c>
      <c r="S62" s="212"/>
      <c r="T62" s="260" t="s">
        <v>8736</v>
      </c>
    </row>
    <row r="63" spans="1:20" ht="22.5" customHeight="1">
      <c r="A63" s="166" t="s">
        <v>54</v>
      </c>
      <c r="B63" s="99" t="s">
        <v>56</v>
      </c>
      <c r="C63" s="107" t="s">
        <v>8737</v>
      </c>
      <c r="D63" s="99">
        <v>6</v>
      </c>
      <c r="E63" s="99">
        <v>8</v>
      </c>
      <c r="F63" s="99"/>
      <c r="G63" s="214" t="s">
        <v>6489</v>
      </c>
      <c r="H63" s="99">
        <v>730</v>
      </c>
      <c r="I63" s="99">
        <v>9</v>
      </c>
      <c r="J63" s="24"/>
      <c r="K63" s="24"/>
      <c r="L63" s="24"/>
      <c r="M63" s="24"/>
      <c r="N63" s="24"/>
      <c r="O63" s="230" t="s">
        <v>8291</v>
      </c>
      <c r="P63" s="189" t="s">
        <v>8738</v>
      </c>
      <c r="Q63" s="214" t="s">
        <v>12529</v>
      </c>
      <c r="R63" s="245"/>
      <c r="S63" s="227"/>
      <c r="T63" s="260" t="s">
        <v>8739</v>
      </c>
    </row>
    <row r="64" spans="1:20" ht="22.5" customHeight="1">
      <c r="A64" s="166" t="s">
        <v>25</v>
      </c>
      <c r="B64" s="99" t="s">
        <v>56</v>
      </c>
      <c r="C64" s="107" t="s">
        <v>8740</v>
      </c>
      <c r="D64" s="99">
        <v>7</v>
      </c>
      <c r="E64" s="99">
        <v>9</v>
      </c>
      <c r="F64" s="99"/>
      <c r="G64" s="214" t="s">
        <v>12514</v>
      </c>
      <c r="H64" s="99">
        <v>720</v>
      </c>
      <c r="I64" s="175">
        <v>7</v>
      </c>
      <c r="J64" s="24"/>
      <c r="K64" s="24"/>
      <c r="L64" s="24"/>
      <c r="M64" s="24"/>
      <c r="N64" s="24"/>
      <c r="O64" s="230" t="s">
        <v>8741</v>
      </c>
      <c r="P64" s="189" t="s">
        <v>8742</v>
      </c>
      <c r="Q64" s="214" t="s">
        <v>12516</v>
      </c>
      <c r="R64" s="245"/>
      <c r="S64" s="227"/>
      <c r="T64" s="244"/>
    </row>
    <row r="65" spans="1:20" ht="22.5" customHeight="1">
      <c r="A65" s="166" t="s">
        <v>6263</v>
      </c>
      <c r="B65" s="99" t="s">
        <v>7876</v>
      </c>
      <c r="C65" s="107" t="s">
        <v>8743</v>
      </c>
      <c r="D65" s="99">
        <v>8</v>
      </c>
      <c r="E65" s="99">
        <v>10</v>
      </c>
      <c r="F65" s="99"/>
      <c r="G65" s="212" t="s">
        <v>7457</v>
      </c>
      <c r="H65" s="99">
        <v>720</v>
      </c>
      <c r="I65" s="99">
        <v>6</v>
      </c>
      <c r="J65" s="24"/>
      <c r="K65" s="24"/>
      <c r="L65" s="24"/>
      <c r="M65" s="24"/>
      <c r="N65" s="24"/>
      <c r="O65" s="230" t="s">
        <v>8744</v>
      </c>
      <c r="P65" s="189" t="s">
        <v>8745</v>
      </c>
      <c r="Q65" s="202"/>
      <c r="R65" s="202"/>
      <c r="S65" s="202"/>
      <c r="T65" s="257"/>
    </row>
    <row r="66" spans="1:20" ht="22.5" customHeight="1">
      <c r="A66" s="166" t="s">
        <v>34</v>
      </c>
      <c r="B66" s="99" t="s">
        <v>56</v>
      </c>
      <c r="C66" s="107" t="s">
        <v>8746</v>
      </c>
      <c r="D66" s="99">
        <v>6</v>
      </c>
      <c r="E66" s="99">
        <v>8</v>
      </c>
      <c r="F66" s="99"/>
      <c r="G66" s="214" t="s">
        <v>12515</v>
      </c>
      <c r="H66" s="99">
        <v>700</v>
      </c>
      <c r="I66" s="99">
        <v>8</v>
      </c>
      <c r="J66" s="24"/>
      <c r="K66" s="24"/>
      <c r="L66" s="24"/>
      <c r="M66" s="24"/>
      <c r="N66" s="24"/>
      <c r="O66" s="230" t="s">
        <v>8612</v>
      </c>
      <c r="P66" s="189" t="s">
        <v>8747</v>
      </c>
      <c r="Q66" s="202"/>
      <c r="R66" s="202"/>
      <c r="S66" s="212"/>
      <c r="T66" s="261"/>
    </row>
    <row r="67" spans="1:20" ht="22.5" customHeight="1">
      <c r="A67" s="166" t="s">
        <v>25</v>
      </c>
      <c r="B67" s="99" t="s">
        <v>56</v>
      </c>
      <c r="C67" s="107" t="s">
        <v>8748</v>
      </c>
      <c r="D67" s="99">
        <v>5</v>
      </c>
      <c r="E67" s="99">
        <v>7</v>
      </c>
      <c r="F67" s="99"/>
      <c r="G67" s="214" t="s">
        <v>12516</v>
      </c>
      <c r="H67" s="99">
        <v>700</v>
      </c>
      <c r="I67" s="175">
        <v>6</v>
      </c>
      <c r="J67" s="24"/>
      <c r="K67" s="24"/>
      <c r="L67" s="24"/>
      <c r="M67" s="24"/>
      <c r="N67" s="24"/>
      <c r="O67" s="230" t="s">
        <v>8749</v>
      </c>
      <c r="P67" s="189" t="s">
        <v>8750</v>
      </c>
      <c r="Q67" s="214" t="s">
        <v>309</v>
      </c>
      <c r="R67" s="245"/>
      <c r="S67" s="227"/>
      <c r="T67" s="244"/>
    </row>
    <row r="68" spans="1:20" ht="22.5" customHeight="1">
      <c r="A68" s="166" t="s">
        <v>39</v>
      </c>
      <c r="B68" s="99" t="s">
        <v>56</v>
      </c>
      <c r="C68" s="107" t="s">
        <v>8751</v>
      </c>
      <c r="D68" s="99">
        <v>6</v>
      </c>
      <c r="E68" s="99">
        <v>8</v>
      </c>
      <c r="F68" s="99"/>
      <c r="G68" s="214" t="s">
        <v>12517</v>
      </c>
      <c r="H68" s="99">
        <v>700</v>
      </c>
      <c r="I68" s="99">
        <v>7</v>
      </c>
      <c r="J68" s="24"/>
      <c r="K68" s="24"/>
      <c r="L68" s="24"/>
      <c r="M68" s="24"/>
      <c r="N68" s="24"/>
      <c r="O68" s="230" t="s">
        <v>6138</v>
      </c>
      <c r="P68" s="189" t="s">
        <v>8752</v>
      </c>
      <c r="Q68" s="214" t="s">
        <v>89</v>
      </c>
      <c r="R68" s="214" t="s">
        <v>68</v>
      </c>
      <c r="S68" s="227"/>
      <c r="T68" s="261"/>
    </row>
    <row r="69" spans="1:20" ht="22.5" customHeight="1">
      <c r="A69" s="166" t="s">
        <v>25</v>
      </c>
      <c r="B69" s="99" t="s">
        <v>56</v>
      </c>
      <c r="C69" s="107" t="s">
        <v>8753</v>
      </c>
      <c r="D69" s="99">
        <v>6</v>
      </c>
      <c r="E69" s="99">
        <v>8</v>
      </c>
      <c r="F69" s="99"/>
      <c r="G69" s="214" t="s">
        <v>8754</v>
      </c>
      <c r="H69" s="99">
        <v>690</v>
      </c>
      <c r="I69" s="175">
        <v>7</v>
      </c>
      <c r="J69" s="24"/>
      <c r="K69" s="24"/>
      <c r="L69" s="24"/>
      <c r="M69" s="24"/>
      <c r="N69" s="24"/>
      <c r="O69" s="230" t="s">
        <v>8755</v>
      </c>
      <c r="P69" s="189" t="s">
        <v>8756</v>
      </c>
      <c r="Q69" s="264" t="s">
        <v>12530</v>
      </c>
      <c r="R69" s="214" t="s">
        <v>776</v>
      </c>
      <c r="S69" s="202"/>
      <c r="T69" s="261"/>
    </row>
    <row r="70" spans="1:20" ht="22.5" customHeight="1">
      <c r="A70" s="166" t="s">
        <v>54</v>
      </c>
      <c r="B70" s="99" t="s">
        <v>56</v>
      </c>
      <c r="C70" s="107" t="s">
        <v>8757</v>
      </c>
      <c r="D70" s="99">
        <v>6</v>
      </c>
      <c r="E70" s="99">
        <v>8</v>
      </c>
      <c r="F70" s="99"/>
      <c r="G70" s="214" t="s">
        <v>12518</v>
      </c>
      <c r="H70" s="99">
        <v>690</v>
      </c>
      <c r="I70" s="99">
        <v>3</v>
      </c>
      <c r="J70" s="24"/>
      <c r="K70" s="24"/>
      <c r="L70" s="24"/>
      <c r="M70" s="24"/>
      <c r="N70" s="24"/>
      <c r="O70" s="230" t="s">
        <v>8260</v>
      </c>
      <c r="P70" s="189" t="s">
        <v>8758</v>
      </c>
      <c r="Q70" s="227"/>
      <c r="R70" s="227"/>
      <c r="S70" s="227"/>
      <c r="T70" s="261"/>
    </row>
    <row r="71" spans="1:20" ht="22.5" customHeight="1">
      <c r="A71" s="166" t="s">
        <v>6222</v>
      </c>
      <c r="B71" s="99" t="s">
        <v>7876</v>
      </c>
      <c r="C71" s="107" t="s">
        <v>8759</v>
      </c>
      <c r="D71" s="99">
        <v>6</v>
      </c>
      <c r="E71" s="99">
        <v>8</v>
      </c>
      <c r="F71" s="99"/>
      <c r="G71" s="212" t="s">
        <v>12941</v>
      </c>
      <c r="H71" s="99">
        <v>690</v>
      </c>
      <c r="I71" s="99">
        <v>5</v>
      </c>
      <c r="J71" s="24"/>
      <c r="K71" s="24"/>
      <c r="L71" s="24"/>
      <c r="M71" s="24"/>
      <c r="N71" s="24"/>
      <c r="O71" s="230" t="s">
        <v>8528</v>
      </c>
      <c r="P71" s="189" t="s">
        <v>8760</v>
      </c>
      <c r="Q71" s="212" t="s">
        <v>1333</v>
      </c>
      <c r="R71" s="202"/>
      <c r="S71" s="202"/>
      <c r="T71" s="257"/>
    </row>
    <row r="72" spans="1:20" ht="22.5" customHeight="1">
      <c r="A72" s="166" t="s">
        <v>30</v>
      </c>
      <c r="B72" s="99" t="s">
        <v>56</v>
      </c>
      <c r="C72" s="107" t="s">
        <v>8761</v>
      </c>
      <c r="D72" s="99">
        <v>6</v>
      </c>
      <c r="E72" s="99">
        <v>8</v>
      </c>
      <c r="F72" s="99"/>
      <c r="G72" s="214" t="s">
        <v>12519</v>
      </c>
      <c r="H72" s="99">
        <v>680</v>
      </c>
      <c r="I72" s="175">
        <v>8</v>
      </c>
      <c r="J72" s="24"/>
      <c r="K72" s="24"/>
      <c r="L72" s="24"/>
      <c r="M72" s="24"/>
      <c r="N72" s="24"/>
      <c r="O72" s="230" t="s">
        <v>8762</v>
      </c>
      <c r="P72" s="189" t="s">
        <v>8763</v>
      </c>
      <c r="Q72" s="214" t="s">
        <v>12237</v>
      </c>
      <c r="R72" s="212"/>
      <c r="S72" s="212"/>
      <c r="T72" s="261"/>
    </row>
    <row r="73" spans="1:20" ht="22.5" customHeight="1">
      <c r="A73" s="166" t="s">
        <v>32</v>
      </c>
      <c r="B73" s="99" t="s">
        <v>56</v>
      </c>
      <c r="C73" s="107" t="s">
        <v>8764</v>
      </c>
      <c r="D73" s="99">
        <v>7</v>
      </c>
      <c r="E73" s="99">
        <v>9</v>
      </c>
      <c r="F73" s="99"/>
      <c r="G73" s="214" t="s">
        <v>12520</v>
      </c>
      <c r="H73" s="99">
        <v>680</v>
      </c>
      <c r="I73" s="175">
        <v>6</v>
      </c>
      <c r="J73" s="24"/>
      <c r="K73" s="24"/>
      <c r="L73" s="24"/>
      <c r="M73" s="24"/>
      <c r="N73" s="24"/>
      <c r="O73" s="230" t="s">
        <v>8765</v>
      </c>
      <c r="P73" s="189" t="s">
        <v>8766</v>
      </c>
      <c r="Q73" s="214" t="s">
        <v>12526</v>
      </c>
      <c r="R73" s="227"/>
      <c r="S73" s="227"/>
      <c r="T73" s="260" t="s">
        <v>8767</v>
      </c>
    </row>
    <row r="74" spans="1:20" ht="22.5" customHeight="1">
      <c r="A74" s="166" t="s">
        <v>54</v>
      </c>
      <c r="B74" s="99" t="s">
        <v>56</v>
      </c>
      <c r="C74" s="107" t="s">
        <v>8768</v>
      </c>
      <c r="D74" s="99">
        <v>6</v>
      </c>
      <c r="E74" s="99">
        <v>8</v>
      </c>
      <c r="F74" s="99"/>
      <c r="G74" s="214" t="s">
        <v>12521</v>
      </c>
      <c r="H74" s="99">
        <v>680</v>
      </c>
      <c r="I74" s="99">
        <v>8</v>
      </c>
      <c r="J74" s="24"/>
      <c r="K74" s="24"/>
      <c r="L74" s="24"/>
      <c r="M74" s="24"/>
      <c r="N74" s="24"/>
      <c r="O74" s="230" t="s">
        <v>8291</v>
      </c>
      <c r="P74" s="189" t="s">
        <v>8707</v>
      </c>
      <c r="Q74" s="214" t="s">
        <v>12531</v>
      </c>
      <c r="R74" s="227"/>
      <c r="S74" s="227"/>
      <c r="T74" s="260" t="s">
        <v>8739</v>
      </c>
    </row>
    <row r="75" spans="1:20" ht="22.5" customHeight="1">
      <c r="A75" s="166" t="s">
        <v>25</v>
      </c>
      <c r="B75" s="99" t="s">
        <v>56</v>
      </c>
      <c r="C75" s="107" t="s">
        <v>8769</v>
      </c>
      <c r="D75" s="99">
        <v>6</v>
      </c>
      <c r="E75" s="99">
        <v>8</v>
      </c>
      <c r="F75" s="99"/>
      <c r="G75" s="214" t="s">
        <v>12522</v>
      </c>
      <c r="H75" s="99">
        <v>670</v>
      </c>
      <c r="I75" s="99">
        <v>6</v>
      </c>
      <c r="J75" s="24"/>
      <c r="K75" s="24"/>
      <c r="L75" s="24"/>
      <c r="M75" s="24"/>
      <c r="N75" s="24"/>
      <c r="O75" s="230" t="s">
        <v>8770</v>
      </c>
      <c r="P75" s="189" t="s">
        <v>8742</v>
      </c>
      <c r="Q75" s="245"/>
      <c r="R75" s="227"/>
      <c r="S75" s="227"/>
      <c r="T75" s="261"/>
    </row>
    <row r="76" spans="1:20" ht="22.5" customHeight="1">
      <c r="A76" s="166" t="s">
        <v>34</v>
      </c>
      <c r="B76" s="99" t="s">
        <v>56</v>
      </c>
      <c r="C76" s="107" t="s">
        <v>8771</v>
      </c>
      <c r="D76" s="99">
        <v>6</v>
      </c>
      <c r="E76" s="99">
        <v>8</v>
      </c>
      <c r="F76" s="99">
        <v>5</v>
      </c>
      <c r="G76" s="214" t="s">
        <v>12523</v>
      </c>
      <c r="H76" s="99">
        <v>650</v>
      </c>
      <c r="I76" s="175">
        <v>6</v>
      </c>
      <c r="J76" s="24"/>
      <c r="K76" s="24"/>
      <c r="L76" s="24"/>
      <c r="M76" s="24"/>
      <c r="N76" s="24"/>
      <c r="O76" s="230" t="s">
        <v>8772</v>
      </c>
      <c r="P76" s="189" t="s">
        <v>8696</v>
      </c>
      <c r="Q76" s="214" t="s">
        <v>6531</v>
      </c>
      <c r="R76" s="202"/>
      <c r="S76" s="202"/>
      <c r="T76" s="261"/>
    </row>
    <row r="77" spans="1:20" ht="22.5" customHeight="1">
      <c r="A77" s="166" t="s">
        <v>30</v>
      </c>
      <c r="B77" s="99" t="s">
        <v>56</v>
      </c>
      <c r="C77" s="107" t="s">
        <v>8773</v>
      </c>
      <c r="D77" s="99">
        <v>6</v>
      </c>
      <c r="E77" s="99">
        <v>8</v>
      </c>
      <c r="F77" s="99"/>
      <c r="G77" s="214" t="s">
        <v>12524</v>
      </c>
      <c r="H77" s="99">
        <v>650</v>
      </c>
      <c r="I77" s="99">
        <v>7</v>
      </c>
      <c r="J77" s="24"/>
      <c r="K77" s="24"/>
      <c r="L77" s="24"/>
      <c r="M77" s="24"/>
      <c r="N77" s="24"/>
      <c r="O77" s="230" t="s">
        <v>8370</v>
      </c>
      <c r="P77" s="189" t="s">
        <v>8774</v>
      </c>
      <c r="Q77" s="214"/>
      <c r="R77" s="202"/>
      <c r="S77" s="202"/>
      <c r="T77" s="261"/>
    </row>
    <row r="78" spans="1:20" ht="22.5" customHeight="1">
      <c r="A78" s="166" t="s">
        <v>37</v>
      </c>
      <c r="B78" s="99" t="s">
        <v>8708</v>
      </c>
      <c r="C78" s="107" t="s">
        <v>2552</v>
      </c>
      <c r="D78" s="99">
        <v>4</v>
      </c>
      <c r="E78" s="99">
        <v>6</v>
      </c>
      <c r="F78" s="185"/>
      <c r="G78" s="251" t="s">
        <v>2553</v>
      </c>
      <c r="H78" s="99">
        <v>650</v>
      </c>
      <c r="I78" s="175">
        <v>4</v>
      </c>
      <c r="J78" s="24"/>
      <c r="K78" s="24"/>
      <c r="L78" s="24"/>
      <c r="M78" s="24"/>
      <c r="N78" s="24"/>
      <c r="O78" s="230" t="s">
        <v>121</v>
      </c>
      <c r="P78" s="189" t="s">
        <v>8775</v>
      </c>
      <c r="Q78" s="212" t="s">
        <v>2554</v>
      </c>
      <c r="R78" s="237"/>
      <c r="S78" s="237"/>
      <c r="T78" s="257" t="s">
        <v>8776</v>
      </c>
    </row>
    <row r="79" spans="1:20" ht="22.5" customHeight="1">
      <c r="A79" s="166" t="s">
        <v>218</v>
      </c>
      <c r="B79" s="99" t="s">
        <v>8708</v>
      </c>
      <c r="C79" s="107" t="s">
        <v>8777</v>
      </c>
      <c r="D79" s="99">
        <v>4</v>
      </c>
      <c r="E79" s="99">
        <v>6</v>
      </c>
      <c r="F79" s="185"/>
      <c r="G79" s="251" t="s">
        <v>12525</v>
      </c>
      <c r="H79" s="99">
        <v>650</v>
      </c>
      <c r="I79" s="175">
        <v>6</v>
      </c>
      <c r="J79" s="24"/>
      <c r="K79" s="24"/>
      <c r="L79" s="24"/>
      <c r="M79" s="24"/>
      <c r="N79" s="24"/>
      <c r="O79" s="230" t="s">
        <v>8730</v>
      </c>
      <c r="P79" s="189" t="s">
        <v>2417</v>
      </c>
      <c r="Q79" s="240" t="s">
        <v>8778</v>
      </c>
      <c r="R79" s="237"/>
      <c r="S79" s="237"/>
      <c r="T79" s="193" t="s">
        <v>8779</v>
      </c>
    </row>
    <row r="80" spans="1:20" ht="22.5" customHeight="1">
      <c r="A80" s="166" t="s">
        <v>218</v>
      </c>
      <c r="B80" s="99" t="s">
        <v>8708</v>
      </c>
      <c r="C80" s="107" t="s">
        <v>8780</v>
      </c>
      <c r="D80" s="99">
        <v>4</v>
      </c>
      <c r="E80" s="99">
        <v>6</v>
      </c>
      <c r="F80" s="185"/>
      <c r="G80" s="251" t="s">
        <v>2156</v>
      </c>
      <c r="H80" s="99">
        <v>650</v>
      </c>
      <c r="I80" s="175">
        <v>6</v>
      </c>
      <c r="J80" s="24"/>
      <c r="K80" s="24"/>
      <c r="L80" s="24"/>
      <c r="M80" s="24"/>
      <c r="N80" s="24"/>
      <c r="O80" s="230" t="s">
        <v>121</v>
      </c>
      <c r="P80" s="189" t="s">
        <v>8781</v>
      </c>
      <c r="Q80" s="212" t="s">
        <v>2292</v>
      </c>
      <c r="R80" s="237"/>
      <c r="S80" s="237"/>
      <c r="T80" s="263"/>
    </row>
    <row r="81" spans="1:20" ht="22.5" customHeight="1">
      <c r="A81" s="166" t="s">
        <v>8782</v>
      </c>
      <c r="B81" s="99" t="s">
        <v>7823</v>
      </c>
      <c r="C81" s="107" t="s">
        <v>8783</v>
      </c>
      <c r="D81" s="99">
        <v>6</v>
      </c>
      <c r="E81" s="99">
        <v>8</v>
      </c>
      <c r="F81" s="99"/>
      <c r="G81" s="212" t="s">
        <v>12942</v>
      </c>
      <c r="H81" s="99">
        <v>650</v>
      </c>
      <c r="I81" s="99">
        <v>6</v>
      </c>
      <c r="J81" s="24"/>
      <c r="K81" s="24"/>
      <c r="L81" s="24"/>
      <c r="M81" s="24"/>
      <c r="N81" s="24"/>
      <c r="O81" s="230" t="s">
        <v>8784</v>
      </c>
      <c r="P81" s="189" t="s">
        <v>8785</v>
      </c>
      <c r="Q81" s="212" t="s">
        <v>3637</v>
      </c>
      <c r="R81" s="202"/>
      <c r="S81" s="202"/>
      <c r="T81" s="257" t="s">
        <v>8786</v>
      </c>
    </row>
    <row r="82" spans="1:20" ht="22.5" customHeight="1">
      <c r="A82" s="166" t="s">
        <v>25</v>
      </c>
      <c r="B82" s="99" t="s">
        <v>56</v>
      </c>
      <c r="C82" s="107" t="s">
        <v>8787</v>
      </c>
      <c r="D82" s="99">
        <v>6</v>
      </c>
      <c r="E82" s="99">
        <v>8</v>
      </c>
      <c r="F82" s="99"/>
      <c r="G82" s="214" t="s">
        <v>12532</v>
      </c>
      <c r="H82" s="99">
        <v>640</v>
      </c>
      <c r="I82" s="175">
        <v>5</v>
      </c>
      <c r="J82" s="24"/>
      <c r="K82" s="24"/>
      <c r="L82" s="24"/>
      <c r="M82" s="24"/>
      <c r="N82" s="24"/>
      <c r="O82" s="230" t="s">
        <v>8301</v>
      </c>
      <c r="P82" s="189" t="s">
        <v>8692</v>
      </c>
      <c r="Q82" s="214" t="s">
        <v>12501</v>
      </c>
      <c r="R82" s="214" t="s">
        <v>12497</v>
      </c>
      <c r="S82" s="212"/>
      <c r="T82" s="260" t="s">
        <v>8693</v>
      </c>
    </row>
    <row r="83" spans="1:20" ht="22.5" customHeight="1">
      <c r="A83" s="166">
        <v>2</v>
      </c>
      <c r="B83" s="99" t="s">
        <v>56</v>
      </c>
      <c r="C83" s="107" t="s">
        <v>2555</v>
      </c>
      <c r="D83" s="99">
        <v>6</v>
      </c>
      <c r="E83" s="99">
        <v>8</v>
      </c>
      <c r="F83" s="99"/>
      <c r="G83" s="214" t="s">
        <v>12533</v>
      </c>
      <c r="H83" s="99">
        <v>636</v>
      </c>
      <c r="I83" s="99">
        <v>7</v>
      </c>
      <c r="J83" s="24"/>
      <c r="K83" s="24"/>
      <c r="L83" s="24"/>
      <c r="M83" s="24"/>
      <c r="N83" s="24"/>
      <c r="O83" s="230" t="s">
        <v>8788</v>
      </c>
      <c r="P83" s="189" t="s">
        <v>8789</v>
      </c>
      <c r="Q83" s="202"/>
      <c r="R83" s="202"/>
      <c r="S83" s="202"/>
      <c r="T83" s="261"/>
    </row>
    <row r="84" spans="1:20" ht="22.5" customHeight="1">
      <c r="A84" s="166" t="s">
        <v>47</v>
      </c>
      <c r="B84" s="99" t="s">
        <v>56</v>
      </c>
      <c r="C84" s="107" t="s">
        <v>8790</v>
      </c>
      <c r="D84" s="99">
        <v>6</v>
      </c>
      <c r="E84" s="99">
        <v>8</v>
      </c>
      <c r="F84" s="99"/>
      <c r="G84" s="214" t="s">
        <v>8791</v>
      </c>
      <c r="H84" s="99">
        <v>630</v>
      </c>
      <c r="I84" s="175">
        <v>8</v>
      </c>
      <c r="J84" s="24"/>
      <c r="K84" s="24"/>
      <c r="L84" s="24"/>
      <c r="M84" s="24"/>
      <c r="N84" s="24"/>
      <c r="O84" s="230" t="s">
        <v>8792</v>
      </c>
      <c r="P84" s="189" t="s">
        <v>8793</v>
      </c>
      <c r="Q84" s="214" t="s">
        <v>12553</v>
      </c>
      <c r="R84" s="212"/>
      <c r="S84" s="212"/>
      <c r="T84" s="261"/>
    </row>
    <row r="85" spans="1:20" ht="22.5" customHeight="1">
      <c r="A85" s="166" t="s">
        <v>30</v>
      </c>
      <c r="B85" s="99" t="s">
        <v>56</v>
      </c>
      <c r="C85" s="107" t="s">
        <v>8794</v>
      </c>
      <c r="D85" s="99">
        <v>6</v>
      </c>
      <c r="E85" s="99">
        <v>8</v>
      </c>
      <c r="F85" s="99"/>
      <c r="G85" s="214" t="s">
        <v>12534</v>
      </c>
      <c r="H85" s="99">
        <v>630</v>
      </c>
      <c r="I85" s="99">
        <v>8</v>
      </c>
      <c r="J85" s="24"/>
      <c r="K85" s="24"/>
      <c r="L85" s="24"/>
      <c r="M85" s="24"/>
      <c r="N85" s="24"/>
      <c r="O85" s="230" t="s">
        <v>8792</v>
      </c>
      <c r="P85" s="189" t="s">
        <v>8795</v>
      </c>
      <c r="Q85" s="214"/>
      <c r="R85" s="212"/>
      <c r="S85" s="212"/>
      <c r="T85" s="261"/>
    </row>
    <row r="86" spans="1:20" ht="22.5" customHeight="1">
      <c r="A86" s="166" t="s">
        <v>8796</v>
      </c>
      <c r="B86" s="99" t="s">
        <v>8797</v>
      </c>
      <c r="C86" s="107" t="s">
        <v>8798</v>
      </c>
      <c r="D86" s="99">
        <v>6</v>
      </c>
      <c r="E86" s="99">
        <v>8</v>
      </c>
      <c r="F86" s="99"/>
      <c r="G86" s="214" t="s">
        <v>12535</v>
      </c>
      <c r="H86" s="99">
        <v>630</v>
      </c>
      <c r="I86" s="99">
        <v>6</v>
      </c>
      <c r="J86" s="24"/>
      <c r="K86" s="24"/>
      <c r="L86" s="24"/>
      <c r="M86" s="24"/>
      <c r="N86" s="24"/>
      <c r="O86" s="230" t="s">
        <v>8799</v>
      </c>
      <c r="P86" s="189" t="s">
        <v>8800</v>
      </c>
      <c r="Q86" s="212" t="s">
        <v>1070</v>
      </c>
      <c r="R86" s="202"/>
      <c r="S86" s="202"/>
      <c r="T86" s="257" t="s">
        <v>8801</v>
      </c>
    </row>
    <row r="87" spans="1:20" ht="22.5" customHeight="1">
      <c r="A87" s="166">
        <v>1</v>
      </c>
      <c r="B87" s="99" t="s">
        <v>56</v>
      </c>
      <c r="C87" s="107" t="s">
        <v>2556</v>
      </c>
      <c r="D87" s="99">
        <v>6</v>
      </c>
      <c r="E87" s="99">
        <v>8</v>
      </c>
      <c r="F87" s="99"/>
      <c r="G87" s="214" t="s">
        <v>12536</v>
      </c>
      <c r="H87" s="99">
        <v>624</v>
      </c>
      <c r="I87" s="99">
        <v>5</v>
      </c>
      <c r="J87" s="24"/>
      <c r="K87" s="24"/>
      <c r="L87" s="24"/>
      <c r="M87" s="24"/>
      <c r="N87" s="24"/>
      <c r="O87" s="230" t="s">
        <v>8802</v>
      </c>
      <c r="P87" s="189" t="s">
        <v>8803</v>
      </c>
      <c r="Q87" s="214" t="s">
        <v>1580</v>
      </c>
      <c r="R87" s="202"/>
      <c r="S87" s="202"/>
      <c r="T87" s="261"/>
    </row>
    <row r="88" spans="1:20" ht="22.5" customHeight="1">
      <c r="A88" s="166">
        <v>2</v>
      </c>
      <c r="B88" s="99" t="s">
        <v>56</v>
      </c>
      <c r="C88" s="107" t="s">
        <v>8804</v>
      </c>
      <c r="D88" s="99">
        <v>6</v>
      </c>
      <c r="E88" s="99">
        <v>8</v>
      </c>
      <c r="F88" s="99"/>
      <c r="G88" s="214" t="s">
        <v>12537</v>
      </c>
      <c r="H88" s="99">
        <v>624</v>
      </c>
      <c r="I88" s="175">
        <v>8</v>
      </c>
      <c r="J88" s="24"/>
      <c r="K88" s="24"/>
      <c r="L88" s="24"/>
      <c r="M88" s="24"/>
      <c r="N88" s="24"/>
      <c r="O88" s="230" t="s">
        <v>8805</v>
      </c>
      <c r="P88" s="189" t="s">
        <v>8806</v>
      </c>
      <c r="Q88" s="214" t="s">
        <v>2557</v>
      </c>
      <c r="R88" s="202"/>
      <c r="S88" s="202"/>
      <c r="T88" s="260" t="s">
        <v>8807</v>
      </c>
    </row>
    <row r="89" spans="1:20" ht="22.5" customHeight="1">
      <c r="A89" s="166" t="s">
        <v>151</v>
      </c>
      <c r="B89" s="99" t="s">
        <v>56</v>
      </c>
      <c r="C89" s="107" t="s">
        <v>2558</v>
      </c>
      <c r="D89" s="99">
        <v>6</v>
      </c>
      <c r="E89" s="99">
        <v>8</v>
      </c>
      <c r="F89" s="99"/>
      <c r="G89" s="214" t="s">
        <v>12538</v>
      </c>
      <c r="H89" s="99">
        <v>624</v>
      </c>
      <c r="I89" s="175">
        <v>8</v>
      </c>
      <c r="J89" s="24"/>
      <c r="K89" s="24"/>
      <c r="L89" s="24"/>
      <c r="M89" s="24"/>
      <c r="N89" s="24"/>
      <c r="O89" s="230" t="s">
        <v>8805</v>
      </c>
      <c r="P89" s="189" t="s">
        <v>8808</v>
      </c>
      <c r="Q89" s="214" t="s">
        <v>2559</v>
      </c>
      <c r="R89" s="202"/>
      <c r="S89" s="212"/>
      <c r="T89" s="260" t="s">
        <v>8809</v>
      </c>
    </row>
    <row r="90" spans="1:20" ht="22.5" customHeight="1">
      <c r="A90" s="166" t="s">
        <v>698</v>
      </c>
      <c r="B90" s="99" t="s">
        <v>56</v>
      </c>
      <c r="C90" s="107" t="s">
        <v>2560</v>
      </c>
      <c r="D90" s="99">
        <v>6</v>
      </c>
      <c r="E90" s="99">
        <v>8</v>
      </c>
      <c r="F90" s="99"/>
      <c r="G90" s="214" t="s">
        <v>12539</v>
      </c>
      <c r="H90" s="99">
        <v>624</v>
      </c>
      <c r="I90" s="99">
        <v>8</v>
      </c>
      <c r="J90" s="24"/>
      <c r="K90" s="24"/>
      <c r="L90" s="24"/>
      <c r="M90" s="24"/>
      <c r="N90" s="24"/>
      <c r="O90" s="230" t="s">
        <v>7269</v>
      </c>
      <c r="P90" s="189" t="s">
        <v>8810</v>
      </c>
      <c r="Q90" s="202"/>
      <c r="R90" s="202"/>
      <c r="S90" s="202"/>
      <c r="T90" s="261"/>
    </row>
    <row r="91" spans="1:20" ht="22.5" customHeight="1">
      <c r="A91" s="166" t="s">
        <v>27</v>
      </c>
      <c r="B91" s="99" t="s">
        <v>56</v>
      </c>
      <c r="C91" s="107" t="s">
        <v>2561</v>
      </c>
      <c r="D91" s="99">
        <v>6</v>
      </c>
      <c r="E91" s="99">
        <v>8</v>
      </c>
      <c r="F91" s="99"/>
      <c r="G91" s="214" t="s">
        <v>12540</v>
      </c>
      <c r="H91" s="99">
        <v>620</v>
      </c>
      <c r="I91" s="175">
        <v>7</v>
      </c>
      <c r="J91" s="24"/>
      <c r="K91" s="24"/>
      <c r="L91" s="24"/>
      <c r="M91" s="24"/>
      <c r="N91" s="24"/>
      <c r="O91" s="230" t="s">
        <v>11118</v>
      </c>
      <c r="P91" s="189" t="s">
        <v>8811</v>
      </c>
      <c r="Q91" s="214" t="s">
        <v>501</v>
      </c>
      <c r="R91" s="214" t="s">
        <v>1883</v>
      </c>
      <c r="S91" s="212"/>
      <c r="T91" s="261"/>
    </row>
    <row r="92" spans="1:20" ht="22.5" customHeight="1">
      <c r="A92" s="166" t="s">
        <v>25</v>
      </c>
      <c r="B92" s="99" t="s">
        <v>56</v>
      </c>
      <c r="C92" s="107" t="s">
        <v>8812</v>
      </c>
      <c r="D92" s="99">
        <v>5</v>
      </c>
      <c r="E92" s="99">
        <v>7</v>
      </c>
      <c r="F92" s="99"/>
      <c r="G92" s="214" t="s">
        <v>12541</v>
      </c>
      <c r="H92" s="99">
        <v>620</v>
      </c>
      <c r="I92" s="175">
        <v>4</v>
      </c>
      <c r="J92" s="24"/>
      <c r="K92" s="24"/>
      <c r="L92" s="24"/>
      <c r="M92" s="24"/>
      <c r="N92" s="24"/>
      <c r="O92" s="230" t="s">
        <v>8813</v>
      </c>
      <c r="P92" s="189" t="s">
        <v>8814</v>
      </c>
      <c r="Q92" s="214" t="s">
        <v>2562</v>
      </c>
      <c r="R92" s="212" t="s">
        <v>2763</v>
      </c>
      <c r="S92" s="212"/>
      <c r="T92" s="261"/>
    </row>
    <row r="93" spans="1:20" ht="22.5" customHeight="1">
      <c r="A93" s="166" t="s">
        <v>54</v>
      </c>
      <c r="B93" s="99" t="s">
        <v>56</v>
      </c>
      <c r="C93" s="107" t="s">
        <v>8815</v>
      </c>
      <c r="D93" s="99">
        <v>5</v>
      </c>
      <c r="E93" s="99">
        <v>7</v>
      </c>
      <c r="F93" s="99">
        <v>5</v>
      </c>
      <c r="G93" s="214" t="s">
        <v>8816</v>
      </c>
      <c r="H93" s="99">
        <v>620</v>
      </c>
      <c r="I93" s="99">
        <v>3</v>
      </c>
      <c r="J93" s="24"/>
      <c r="K93" s="24"/>
      <c r="L93" s="24"/>
      <c r="M93" s="24"/>
      <c r="N93" s="24"/>
      <c r="O93" s="230" t="s">
        <v>8688</v>
      </c>
      <c r="P93" s="189" t="s">
        <v>8817</v>
      </c>
      <c r="Q93" s="227"/>
      <c r="R93" s="202"/>
      <c r="S93" s="202"/>
      <c r="T93" s="261"/>
    </row>
    <row r="94" spans="1:20" ht="22.5" customHeight="1">
      <c r="A94" s="166" t="s">
        <v>151</v>
      </c>
      <c r="B94" s="99" t="s">
        <v>56</v>
      </c>
      <c r="C94" s="107" t="s">
        <v>8818</v>
      </c>
      <c r="D94" s="99">
        <v>6</v>
      </c>
      <c r="E94" s="99">
        <v>8</v>
      </c>
      <c r="F94" s="99"/>
      <c r="G94" s="214" t="s">
        <v>12542</v>
      </c>
      <c r="H94" s="99">
        <v>612</v>
      </c>
      <c r="I94" s="99">
        <v>7</v>
      </c>
      <c r="J94" s="24"/>
      <c r="K94" s="24"/>
      <c r="L94" s="24"/>
      <c r="M94" s="24"/>
      <c r="N94" s="24"/>
      <c r="O94" s="230" t="s">
        <v>8792</v>
      </c>
      <c r="P94" s="189" t="s">
        <v>8819</v>
      </c>
      <c r="Q94" s="202"/>
      <c r="R94" s="202"/>
      <c r="S94" s="202"/>
      <c r="T94" s="260" t="s">
        <v>8687</v>
      </c>
    </row>
    <row r="95" spans="1:20" ht="22.5" customHeight="1">
      <c r="A95" s="166" t="s">
        <v>54</v>
      </c>
      <c r="B95" s="99" t="s">
        <v>56</v>
      </c>
      <c r="C95" s="107" t="s">
        <v>8820</v>
      </c>
      <c r="D95" s="99">
        <v>5</v>
      </c>
      <c r="E95" s="99">
        <v>7</v>
      </c>
      <c r="F95" s="99"/>
      <c r="G95" s="214" t="s">
        <v>8821</v>
      </c>
      <c r="H95" s="99">
        <v>610</v>
      </c>
      <c r="I95" s="175">
        <v>4</v>
      </c>
      <c r="J95" s="24"/>
      <c r="K95" s="24"/>
      <c r="L95" s="24"/>
      <c r="M95" s="24"/>
      <c r="N95" s="24"/>
      <c r="O95" s="230" t="s">
        <v>8291</v>
      </c>
      <c r="P95" s="189" t="s">
        <v>8758</v>
      </c>
      <c r="Q95" s="214" t="s">
        <v>12554</v>
      </c>
      <c r="R95" s="212" t="s">
        <v>139</v>
      </c>
      <c r="S95" s="202"/>
      <c r="T95" s="244"/>
    </row>
    <row r="96" spans="1:20" ht="22.5" customHeight="1">
      <c r="A96" s="166" t="s">
        <v>54</v>
      </c>
      <c r="B96" s="99" t="s">
        <v>56</v>
      </c>
      <c r="C96" s="107" t="s">
        <v>8823</v>
      </c>
      <c r="D96" s="99">
        <v>5</v>
      </c>
      <c r="E96" s="99">
        <v>7</v>
      </c>
      <c r="F96" s="99"/>
      <c r="G96" s="214" t="s">
        <v>12543</v>
      </c>
      <c r="H96" s="99">
        <v>610</v>
      </c>
      <c r="I96" s="99">
        <v>6</v>
      </c>
      <c r="J96" s="24"/>
      <c r="K96" s="24"/>
      <c r="L96" s="24"/>
      <c r="M96" s="24"/>
      <c r="N96" s="24"/>
      <c r="O96" s="230" t="s">
        <v>8291</v>
      </c>
      <c r="P96" s="189" t="s">
        <v>8707</v>
      </c>
      <c r="Q96" s="214" t="s">
        <v>12555</v>
      </c>
      <c r="R96" s="202"/>
      <c r="S96" s="202"/>
      <c r="T96" s="260" t="s">
        <v>8824</v>
      </c>
    </row>
    <row r="97" spans="1:20" ht="22.5" customHeight="1">
      <c r="A97" s="166" t="s">
        <v>32</v>
      </c>
      <c r="B97" s="99" t="s">
        <v>79</v>
      </c>
      <c r="C97" s="107" t="s">
        <v>8825</v>
      </c>
      <c r="D97" s="99">
        <v>5</v>
      </c>
      <c r="E97" s="99">
        <v>7</v>
      </c>
      <c r="F97" s="99"/>
      <c r="G97" s="214" t="s">
        <v>12544</v>
      </c>
      <c r="H97" s="99">
        <v>600</v>
      </c>
      <c r="I97" s="175">
        <v>5</v>
      </c>
      <c r="J97" s="24"/>
      <c r="K97" s="24"/>
      <c r="L97" s="24"/>
      <c r="M97" s="24"/>
      <c r="N97" s="24"/>
      <c r="O97" s="230" t="s">
        <v>8826</v>
      </c>
      <c r="P97" s="189" t="s">
        <v>8827</v>
      </c>
      <c r="Q97" s="202"/>
      <c r="R97" s="202"/>
      <c r="S97" s="202"/>
      <c r="T97" s="244"/>
    </row>
    <row r="98" spans="1:20" ht="22.5" customHeight="1">
      <c r="A98" s="166" t="s">
        <v>11976</v>
      </c>
      <c r="B98" s="99" t="s">
        <v>11973</v>
      </c>
      <c r="C98" s="107" t="s">
        <v>13297</v>
      </c>
      <c r="D98" s="99">
        <v>6</v>
      </c>
      <c r="E98" s="99">
        <v>8</v>
      </c>
      <c r="F98" s="99"/>
      <c r="G98" s="102" t="s">
        <v>13296</v>
      </c>
      <c r="H98" s="196">
        <v>600</v>
      </c>
      <c r="I98" s="99">
        <v>6</v>
      </c>
      <c r="J98" s="24"/>
      <c r="K98" s="24"/>
      <c r="L98" s="24"/>
      <c r="M98" s="24"/>
      <c r="N98" s="24"/>
      <c r="O98" s="230" t="s">
        <v>11977</v>
      </c>
      <c r="P98" s="189" t="s">
        <v>11978</v>
      </c>
      <c r="Q98" s="247" t="s">
        <v>11975</v>
      </c>
      <c r="R98" s="202"/>
      <c r="S98" s="202"/>
      <c r="T98" s="257"/>
    </row>
    <row r="99" spans="1:20" ht="22.5" customHeight="1">
      <c r="A99" s="166" t="s">
        <v>90</v>
      </c>
      <c r="B99" s="99" t="s">
        <v>7905</v>
      </c>
      <c r="C99" s="107" t="s">
        <v>8828</v>
      </c>
      <c r="D99" s="99">
        <v>6</v>
      </c>
      <c r="E99" s="99">
        <v>8</v>
      </c>
      <c r="F99" s="99"/>
      <c r="G99" s="251" t="s">
        <v>80</v>
      </c>
      <c r="H99" s="99">
        <v>540</v>
      </c>
      <c r="I99" s="99">
        <v>6</v>
      </c>
      <c r="J99" s="24"/>
      <c r="K99" s="24"/>
      <c r="L99" s="24"/>
      <c r="M99" s="24"/>
      <c r="N99" s="24"/>
      <c r="O99" s="230" t="s">
        <v>8829</v>
      </c>
      <c r="P99" s="189" t="s">
        <v>8830</v>
      </c>
      <c r="Q99" s="214" t="s">
        <v>12535</v>
      </c>
      <c r="R99" s="202"/>
      <c r="S99" s="202"/>
      <c r="T99" s="257" t="s">
        <v>8831</v>
      </c>
    </row>
    <row r="100" spans="1:20" ht="22.5" customHeight="1">
      <c r="A100" s="166" t="s">
        <v>32</v>
      </c>
      <c r="B100" s="99" t="s">
        <v>79</v>
      </c>
      <c r="C100" s="107" t="s">
        <v>8832</v>
      </c>
      <c r="D100" s="99">
        <v>6</v>
      </c>
      <c r="E100" s="99">
        <v>8</v>
      </c>
      <c r="F100" s="99"/>
      <c r="G100" s="214" t="s">
        <v>12545</v>
      </c>
      <c r="H100" s="99">
        <v>540</v>
      </c>
      <c r="I100" s="99">
        <v>6</v>
      </c>
      <c r="J100" s="24"/>
      <c r="K100" s="24"/>
      <c r="L100" s="24"/>
      <c r="M100" s="24"/>
      <c r="N100" s="24"/>
      <c r="O100" s="230" t="s">
        <v>8833</v>
      </c>
      <c r="P100" s="189" t="s">
        <v>8834</v>
      </c>
      <c r="Q100" s="202"/>
      <c r="R100" s="202"/>
      <c r="S100" s="202"/>
      <c r="T100" s="244"/>
    </row>
    <row r="101" spans="1:20" ht="22.5" customHeight="1">
      <c r="A101" s="166" t="s">
        <v>8720</v>
      </c>
      <c r="B101" s="99" t="s">
        <v>7905</v>
      </c>
      <c r="C101" s="107" t="s">
        <v>8835</v>
      </c>
      <c r="D101" s="99">
        <v>5</v>
      </c>
      <c r="E101" s="99">
        <v>7</v>
      </c>
      <c r="F101" s="99"/>
      <c r="G101" s="212" t="s">
        <v>6338</v>
      </c>
      <c r="H101" s="99">
        <v>540</v>
      </c>
      <c r="I101" s="99">
        <v>5</v>
      </c>
      <c r="J101" s="24"/>
      <c r="K101" s="24"/>
      <c r="L101" s="24"/>
      <c r="M101" s="24"/>
      <c r="N101" s="24"/>
      <c r="O101" s="230" t="s">
        <v>8826</v>
      </c>
      <c r="P101" s="189" t="s">
        <v>8836</v>
      </c>
      <c r="Q101" s="212" t="s">
        <v>7393</v>
      </c>
      <c r="R101" s="202"/>
      <c r="S101" s="202"/>
      <c r="T101" s="257"/>
    </row>
    <row r="102" spans="1:20" ht="22.5" customHeight="1">
      <c r="A102" s="166"/>
      <c r="B102" s="99" t="s">
        <v>79</v>
      </c>
      <c r="C102" s="107" t="s">
        <v>2563</v>
      </c>
      <c r="D102" s="99">
        <v>6</v>
      </c>
      <c r="E102" s="99">
        <v>8</v>
      </c>
      <c r="F102" s="99"/>
      <c r="G102" s="214" t="s">
        <v>12546</v>
      </c>
      <c r="H102" s="99">
        <v>533</v>
      </c>
      <c r="I102" s="175">
        <v>6</v>
      </c>
      <c r="J102" s="24"/>
      <c r="K102" s="24"/>
      <c r="L102" s="24"/>
      <c r="M102" s="24"/>
      <c r="N102" s="24"/>
      <c r="O102" s="230" t="s">
        <v>8837</v>
      </c>
      <c r="P102" s="189" t="s">
        <v>8838</v>
      </c>
      <c r="Q102" s="202"/>
      <c r="R102" s="202"/>
      <c r="S102" s="202"/>
      <c r="T102" s="261"/>
    </row>
    <row r="103" spans="1:20" ht="22.5" customHeight="1">
      <c r="A103" s="166" t="s">
        <v>69</v>
      </c>
      <c r="B103" s="99" t="s">
        <v>8839</v>
      </c>
      <c r="C103" s="107" t="s">
        <v>8840</v>
      </c>
      <c r="D103" s="99">
        <v>5</v>
      </c>
      <c r="E103" s="99">
        <v>7</v>
      </c>
      <c r="F103" s="99"/>
      <c r="G103" s="214" t="s">
        <v>12547</v>
      </c>
      <c r="H103" s="99">
        <v>530</v>
      </c>
      <c r="I103" s="175">
        <v>7</v>
      </c>
      <c r="J103" s="24"/>
      <c r="K103" s="24"/>
      <c r="L103" s="24"/>
      <c r="M103" s="24"/>
      <c r="N103" s="24"/>
      <c r="O103" s="230" t="s">
        <v>8841</v>
      </c>
      <c r="P103" s="189" t="s">
        <v>8842</v>
      </c>
      <c r="Q103" s="202"/>
      <c r="R103" s="202"/>
      <c r="S103" s="202"/>
      <c r="T103" s="261"/>
    </row>
    <row r="104" spans="1:20" ht="22.5" customHeight="1">
      <c r="A104" s="166" t="s">
        <v>30</v>
      </c>
      <c r="B104" s="99" t="s">
        <v>8839</v>
      </c>
      <c r="C104" s="107" t="s">
        <v>8843</v>
      </c>
      <c r="D104" s="99">
        <v>5</v>
      </c>
      <c r="E104" s="99">
        <v>7</v>
      </c>
      <c r="F104" s="99"/>
      <c r="G104" s="214" t="s">
        <v>12548</v>
      </c>
      <c r="H104" s="99">
        <v>530</v>
      </c>
      <c r="I104" s="99">
        <v>6</v>
      </c>
      <c r="J104" s="24"/>
      <c r="K104" s="24"/>
      <c r="L104" s="24"/>
      <c r="M104" s="24"/>
      <c r="N104" s="24"/>
      <c r="O104" s="230" t="s">
        <v>8510</v>
      </c>
      <c r="P104" s="189" t="s">
        <v>8844</v>
      </c>
      <c r="Q104" s="262"/>
      <c r="R104" s="262"/>
      <c r="S104" s="202"/>
      <c r="T104" s="261"/>
    </row>
    <row r="105" spans="1:20" ht="22.5" customHeight="1">
      <c r="A105" s="166" t="s">
        <v>37</v>
      </c>
      <c r="B105" s="99" t="s">
        <v>8839</v>
      </c>
      <c r="C105" s="107" t="s">
        <v>8845</v>
      </c>
      <c r="D105" s="99">
        <v>3</v>
      </c>
      <c r="E105" s="99">
        <v>5</v>
      </c>
      <c r="F105" s="185"/>
      <c r="G105" s="251" t="s">
        <v>2554</v>
      </c>
      <c r="H105" s="99">
        <v>530</v>
      </c>
      <c r="I105" s="175">
        <v>3</v>
      </c>
      <c r="J105" s="24"/>
      <c r="K105" s="24"/>
      <c r="L105" s="24"/>
      <c r="M105" s="24"/>
      <c r="N105" s="24"/>
      <c r="O105" s="230" t="s">
        <v>8730</v>
      </c>
      <c r="P105" s="189" t="s">
        <v>8846</v>
      </c>
      <c r="Q105" s="265" t="s">
        <v>2564</v>
      </c>
      <c r="R105" s="265"/>
      <c r="S105" s="240"/>
      <c r="T105" s="193" t="s">
        <v>8847</v>
      </c>
    </row>
    <row r="106" spans="1:20" ht="22.5" customHeight="1">
      <c r="A106" s="166" t="s">
        <v>25</v>
      </c>
      <c r="B106" s="99" t="s">
        <v>79</v>
      </c>
      <c r="C106" s="107" t="s">
        <v>8848</v>
      </c>
      <c r="D106" s="99">
        <v>5</v>
      </c>
      <c r="E106" s="99">
        <v>7</v>
      </c>
      <c r="F106" s="99"/>
      <c r="G106" s="214" t="s">
        <v>6935</v>
      </c>
      <c r="H106" s="99">
        <v>530</v>
      </c>
      <c r="I106" s="99">
        <v>5</v>
      </c>
      <c r="J106" s="24"/>
      <c r="K106" s="24"/>
      <c r="L106" s="24"/>
      <c r="M106" s="24"/>
      <c r="N106" s="24"/>
      <c r="O106" s="230" t="s">
        <v>8849</v>
      </c>
      <c r="P106" s="189" t="s">
        <v>8692</v>
      </c>
      <c r="Q106" s="214" t="s">
        <v>13038</v>
      </c>
      <c r="R106" s="262"/>
      <c r="S106" s="202"/>
      <c r="T106" s="260" t="s">
        <v>8693</v>
      </c>
    </row>
    <row r="107" spans="1:20" ht="22.5" customHeight="1">
      <c r="A107" s="166"/>
      <c r="B107" s="99" t="s">
        <v>79</v>
      </c>
      <c r="C107" s="107" t="s">
        <v>2565</v>
      </c>
      <c r="D107" s="99">
        <v>6</v>
      </c>
      <c r="E107" s="99">
        <v>8</v>
      </c>
      <c r="F107" s="99"/>
      <c r="G107" s="214" t="s">
        <v>12549</v>
      </c>
      <c r="H107" s="99">
        <v>528</v>
      </c>
      <c r="I107" s="175">
        <v>6</v>
      </c>
      <c r="J107" s="24"/>
      <c r="K107" s="24"/>
      <c r="L107" s="24"/>
      <c r="M107" s="24"/>
      <c r="N107" s="24"/>
      <c r="O107" s="230" t="s">
        <v>8850</v>
      </c>
      <c r="P107" s="189" t="s">
        <v>8851</v>
      </c>
      <c r="Q107" s="262"/>
      <c r="R107" s="262"/>
      <c r="S107" s="202"/>
      <c r="T107" s="261"/>
    </row>
    <row r="108" spans="1:20" ht="22.5" customHeight="1">
      <c r="A108" s="166" t="s">
        <v>30</v>
      </c>
      <c r="B108" s="99" t="s">
        <v>8852</v>
      </c>
      <c r="C108" s="107" t="s">
        <v>8853</v>
      </c>
      <c r="D108" s="99">
        <v>5</v>
      </c>
      <c r="E108" s="99">
        <v>7</v>
      </c>
      <c r="F108" s="99"/>
      <c r="G108" s="214" t="s">
        <v>12550</v>
      </c>
      <c r="H108" s="99">
        <v>520</v>
      </c>
      <c r="I108" s="99">
        <v>8</v>
      </c>
      <c r="J108" s="24"/>
      <c r="K108" s="24"/>
      <c r="L108" s="24"/>
      <c r="M108" s="24"/>
      <c r="N108" s="24"/>
      <c r="O108" s="230" t="s">
        <v>8695</v>
      </c>
      <c r="P108" s="189" t="s">
        <v>8774</v>
      </c>
      <c r="Q108" s="202"/>
      <c r="R108" s="202"/>
      <c r="S108" s="202"/>
      <c r="T108" s="261"/>
    </row>
    <row r="109" spans="1:20" ht="22.5" customHeight="1">
      <c r="A109" s="166" t="s">
        <v>82</v>
      </c>
      <c r="B109" s="99" t="s">
        <v>79</v>
      </c>
      <c r="C109" s="107" t="s">
        <v>2566</v>
      </c>
      <c r="D109" s="99">
        <v>5</v>
      </c>
      <c r="E109" s="99">
        <v>7</v>
      </c>
      <c r="F109" s="99"/>
      <c r="G109" s="214" t="s">
        <v>12551</v>
      </c>
      <c r="H109" s="99">
        <v>510</v>
      </c>
      <c r="I109" s="99">
        <v>4</v>
      </c>
      <c r="J109" s="24"/>
      <c r="K109" s="24"/>
      <c r="L109" s="24"/>
      <c r="M109" s="24"/>
      <c r="N109" s="24"/>
      <c r="O109" s="230" t="s">
        <v>8741</v>
      </c>
      <c r="P109" s="189" t="s">
        <v>8335</v>
      </c>
      <c r="Q109" s="202"/>
      <c r="R109" s="202"/>
      <c r="S109" s="202"/>
      <c r="T109" s="261"/>
    </row>
    <row r="110" spans="1:20" ht="22.5" customHeight="1">
      <c r="A110" s="166" t="s">
        <v>69</v>
      </c>
      <c r="B110" s="99" t="s">
        <v>8852</v>
      </c>
      <c r="C110" s="107" t="s">
        <v>8854</v>
      </c>
      <c r="D110" s="99">
        <v>5</v>
      </c>
      <c r="E110" s="99">
        <v>7</v>
      </c>
      <c r="F110" s="99"/>
      <c r="G110" s="214" t="s">
        <v>12552</v>
      </c>
      <c r="H110" s="99">
        <v>510</v>
      </c>
      <c r="I110" s="175">
        <v>8</v>
      </c>
      <c r="J110" s="24"/>
      <c r="K110" s="24"/>
      <c r="L110" s="24"/>
      <c r="M110" s="24"/>
      <c r="N110" s="24"/>
      <c r="O110" s="230" t="s">
        <v>8784</v>
      </c>
      <c r="P110" s="189" t="s">
        <v>8855</v>
      </c>
      <c r="Q110" s="214" t="s">
        <v>12347</v>
      </c>
      <c r="R110" s="202"/>
      <c r="S110" s="202"/>
      <c r="T110" s="261"/>
    </row>
    <row r="111" spans="1:20" ht="22.5" customHeight="1">
      <c r="A111" s="166" t="s">
        <v>8704</v>
      </c>
      <c r="B111" s="215" t="s">
        <v>8856</v>
      </c>
      <c r="C111" s="107" t="s">
        <v>8857</v>
      </c>
      <c r="D111" s="99">
        <v>7</v>
      </c>
      <c r="E111" s="99">
        <v>7</v>
      </c>
      <c r="F111" s="99"/>
      <c r="G111" s="251" t="s">
        <v>8858</v>
      </c>
      <c r="H111" s="99">
        <v>510</v>
      </c>
      <c r="I111" s="175">
        <v>5</v>
      </c>
      <c r="J111" s="24"/>
      <c r="K111" s="24"/>
      <c r="L111" s="24"/>
      <c r="M111" s="24"/>
      <c r="N111" s="24"/>
      <c r="O111" s="230" t="s">
        <v>8799</v>
      </c>
      <c r="P111" s="189" t="s">
        <v>11121</v>
      </c>
      <c r="Q111" s="214" t="s">
        <v>2567</v>
      </c>
      <c r="R111" s="202"/>
      <c r="S111" s="202"/>
      <c r="T111" s="257" t="s">
        <v>8859</v>
      </c>
    </row>
    <row r="112" spans="1:20" ht="22.5" customHeight="1">
      <c r="A112" s="166" t="s">
        <v>54</v>
      </c>
      <c r="B112" s="99" t="s">
        <v>79</v>
      </c>
      <c r="C112" s="107" t="s">
        <v>8860</v>
      </c>
      <c r="D112" s="99">
        <v>4</v>
      </c>
      <c r="E112" s="99">
        <v>6</v>
      </c>
      <c r="F112" s="99"/>
      <c r="G112" s="214" t="s">
        <v>8822</v>
      </c>
      <c r="H112" s="99">
        <v>510</v>
      </c>
      <c r="I112" s="175">
        <v>3</v>
      </c>
      <c r="J112" s="24"/>
      <c r="K112" s="24"/>
      <c r="L112" s="24"/>
      <c r="M112" s="24"/>
      <c r="N112" s="24"/>
      <c r="O112" s="230" t="s">
        <v>8291</v>
      </c>
      <c r="P112" s="189" t="s">
        <v>8861</v>
      </c>
      <c r="Q112" s="202"/>
      <c r="R112" s="202"/>
      <c r="S112" s="202"/>
      <c r="T112" s="261"/>
    </row>
    <row r="113" spans="1:20" ht="22.5" customHeight="1">
      <c r="A113" s="166" t="s">
        <v>27</v>
      </c>
      <c r="B113" s="99" t="s">
        <v>79</v>
      </c>
      <c r="C113" s="107" t="s">
        <v>2568</v>
      </c>
      <c r="D113" s="99">
        <v>5</v>
      </c>
      <c r="E113" s="99">
        <v>7</v>
      </c>
      <c r="F113" s="99"/>
      <c r="G113" s="214" t="s">
        <v>12556</v>
      </c>
      <c r="H113" s="99">
        <v>500</v>
      </c>
      <c r="I113" s="175">
        <v>8</v>
      </c>
      <c r="J113" s="24"/>
      <c r="K113" s="24"/>
      <c r="L113" s="24"/>
      <c r="M113" s="24"/>
      <c r="N113" s="24"/>
      <c r="O113" s="230" t="s">
        <v>7269</v>
      </c>
      <c r="P113" s="189" t="s">
        <v>8862</v>
      </c>
      <c r="Q113" s="214" t="s">
        <v>120</v>
      </c>
      <c r="R113" s="202"/>
      <c r="S113" s="202"/>
      <c r="T113" s="261"/>
    </row>
    <row r="114" spans="1:20" ht="22.5" customHeight="1">
      <c r="A114" s="166" t="s">
        <v>25</v>
      </c>
      <c r="B114" s="99" t="s">
        <v>79</v>
      </c>
      <c r="C114" s="107" t="s">
        <v>8863</v>
      </c>
      <c r="D114" s="99">
        <v>4</v>
      </c>
      <c r="E114" s="99">
        <v>6</v>
      </c>
      <c r="F114" s="99"/>
      <c r="G114" s="214" t="s">
        <v>12557</v>
      </c>
      <c r="H114" s="99">
        <v>500</v>
      </c>
      <c r="I114" s="99">
        <v>4</v>
      </c>
      <c r="J114" s="24"/>
      <c r="K114" s="24"/>
      <c r="L114" s="24"/>
      <c r="M114" s="24"/>
      <c r="N114" s="24"/>
      <c r="O114" s="230" t="s">
        <v>8864</v>
      </c>
      <c r="P114" s="189" t="s">
        <v>8865</v>
      </c>
      <c r="Q114" s="214" t="s">
        <v>12576</v>
      </c>
      <c r="R114" s="202"/>
      <c r="S114" s="202"/>
      <c r="T114" s="261"/>
    </row>
    <row r="115" spans="1:20" ht="22.5" customHeight="1">
      <c r="A115" s="166" t="s">
        <v>54</v>
      </c>
      <c r="B115" s="99" t="s">
        <v>79</v>
      </c>
      <c r="C115" s="107" t="s">
        <v>8866</v>
      </c>
      <c r="D115" s="99">
        <v>5</v>
      </c>
      <c r="E115" s="99">
        <v>7</v>
      </c>
      <c r="F115" s="99">
        <v>5</v>
      </c>
      <c r="G115" s="214" t="s">
        <v>12558</v>
      </c>
      <c r="H115" s="99">
        <v>500</v>
      </c>
      <c r="I115" s="99">
        <v>4</v>
      </c>
      <c r="J115" s="24"/>
      <c r="K115" s="24"/>
      <c r="L115" s="24"/>
      <c r="M115" s="24"/>
      <c r="N115" s="24"/>
      <c r="O115" s="230" t="s">
        <v>8260</v>
      </c>
      <c r="P115" s="189" t="s">
        <v>8525</v>
      </c>
      <c r="Q115" s="214" t="s">
        <v>12577</v>
      </c>
      <c r="R115" s="202"/>
      <c r="S115" s="202"/>
      <c r="T115" s="261"/>
    </row>
    <row r="116" spans="1:20" ht="22.5" customHeight="1">
      <c r="A116" s="166" t="s">
        <v>54</v>
      </c>
      <c r="B116" s="99" t="s">
        <v>79</v>
      </c>
      <c r="C116" s="107" t="s">
        <v>13030</v>
      </c>
      <c r="D116" s="99">
        <v>4</v>
      </c>
      <c r="E116" s="99">
        <v>6</v>
      </c>
      <c r="F116" s="99"/>
      <c r="G116" s="214" t="s">
        <v>12559</v>
      </c>
      <c r="H116" s="99">
        <v>500</v>
      </c>
      <c r="I116" s="175">
        <v>3</v>
      </c>
      <c r="J116" s="24"/>
      <c r="K116" s="24"/>
      <c r="L116" s="24"/>
      <c r="M116" s="24"/>
      <c r="N116" s="24"/>
      <c r="O116" s="230" t="s">
        <v>8291</v>
      </c>
      <c r="P116" s="189" t="s">
        <v>8867</v>
      </c>
      <c r="Q116" s="202"/>
      <c r="R116" s="202"/>
      <c r="S116" s="202"/>
      <c r="T116" s="261"/>
    </row>
    <row r="117" spans="1:20" ht="22.5" customHeight="1">
      <c r="A117" s="166">
        <v>1</v>
      </c>
      <c r="B117" s="99" t="s">
        <v>79</v>
      </c>
      <c r="C117" s="107" t="s">
        <v>2569</v>
      </c>
      <c r="D117" s="99">
        <v>5</v>
      </c>
      <c r="E117" s="99">
        <v>7</v>
      </c>
      <c r="F117" s="99"/>
      <c r="G117" s="214" t="s">
        <v>12560</v>
      </c>
      <c r="H117" s="99">
        <v>495</v>
      </c>
      <c r="I117" s="175">
        <v>3</v>
      </c>
      <c r="J117" s="24"/>
      <c r="K117" s="24"/>
      <c r="L117" s="24"/>
      <c r="M117" s="24"/>
      <c r="N117" s="24"/>
      <c r="O117" s="230" t="s">
        <v>7269</v>
      </c>
      <c r="P117" s="189" t="s">
        <v>8868</v>
      </c>
      <c r="Q117" s="202"/>
      <c r="R117" s="202"/>
      <c r="S117" s="202"/>
      <c r="T117" s="261"/>
    </row>
    <row r="118" spans="1:20" ht="22.5" customHeight="1">
      <c r="A118" s="166" t="s">
        <v>151</v>
      </c>
      <c r="B118" s="99" t="s">
        <v>79</v>
      </c>
      <c r="C118" s="107" t="s">
        <v>2570</v>
      </c>
      <c r="D118" s="99">
        <v>5</v>
      </c>
      <c r="E118" s="99">
        <v>7</v>
      </c>
      <c r="F118" s="99"/>
      <c r="G118" s="214" t="s">
        <v>12561</v>
      </c>
      <c r="H118" s="99">
        <v>495</v>
      </c>
      <c r="I118" s="99">
        <v>7</v>
      </c>
      <c r="J118" s="24"/>
      <c r="K118" s="24"/>
      <c r="L118" s="24"/>
      <c r="M118" s="24"/>
      <c r="N118" s="24"/>
      <c r="O118" s="230" t="s">
        <v>8869</v>
      </c>
      <c r="P118" s="189" t="s">
        <v>8870</v>
      </c>
      <c r="Q118" s="214" t="s">
        <v>12578</v>
      </c>
      <c r="R118" s="214" t="s">
        <v>785</v>
      </c>
      <c r="S118" s="212"/>
      <c r="T118" s="260" t="s">
        <v>8871</v>
      </c>
    </row>
    <row r="119" spans="1:20" ht="22.5" customHeight="1">
      <c r="A119" s="166" t="s">
        <v>27</v>
      </c>
      <c r="B119" s="99" t="s">
        <v>79</v>
      </c>
      <c r="C119" s="107" t="s">
        <v>2571</v>
      </c>
      <c r="D119" s="99">
        <v>5</v>
      </c>
      <c r="E119" s="99">
        <v>7</v>
      </c>
      <c r="F119" s="99"/>
      <c r="G119" s="214" t="s">
        <v>12562</v>
      </c>
      <c r="H119" s="99">
        <v>490</v>
      </c>
      <c r="I119" s="99">
        <v>3</v>
      </c>
      <c r="J119" s="24"/>
      <c r="K119" s="24"/>
      <c r="L119" s="24"/>
      <c r="M119" s="24"/>
      <c r="N119" s="24"/>
      <c r="O119" s="230" t="s">
        <v>8872</v>
      </c>
      <c r="P119" s="189" t="s">
        <v>8873</v>
      </c>
      <c r="Q119" s="202"/>
      <c r="R119" s="202"/>
      <c r="S119" s="202"/>
      <c r="T119" s="263"/>
    </row>
    <row r="120" spans="1:20" ht="22.5" customHeight="1">
      <c r="A120" s="166" t="s">
        <v>11336</v>
      </c>
      <c r="B120" s="99" t="s">
        <v>11326</v>
      </c>
      <c r="C120" s="203" t="s">
        <v>11896</v>
      </c>
      <c r="D120" s="99">
        <v>10</v>
      </c>
      <c r="E120" s="99">
        <v>12</v>
      </c>
      <c r="F120" s="99"/>
      <c r="G120" s="222" t="s">
        <v>11358</v>
      </c>
      <c r="H120" s="99">
        <v>490</v>
      </c>
      <c r="I120" s="99">
        <v>4</v>
      </c>
      <c r="O120" s="230" t="s">
        <v>11359</v>
      </c>
      <c r="P120" s="189" t="s">
        <v>11360</v>
      </c>
      <c r="Q120" s="212" t="s">
        <v>12818</v>
      </c>
      <c r="R120" s="202"/>
      <c r="S120" s="202"/>
      <c r="T120" s="257" t="s">
        <v>11361</v>
      </c>
    </row>
    <row r="121" spans="1:20" ht="22.5" customHeight="1">
      <c r="A121" s="166">
        <v>1</v>
      </c>
      <c r="B121" s="99" t="s">
        <v>79</v>
      </c>
      <c r="C121" s="107" t="s">
        <v>2573</v>
      </c>
      <c r="D121" s="99">
        <v>5</v>
      </c>
      <c r="E121" s="99">
        <v>7</v>
      </c>
      <c r="F121" s="99"/>
      <c r="G121" s="214" t="s">
        <v>12563</v>
      </c>
      <c r="H121" s="99">
        <v>484</v>
      </c>
      <c r="I121" s="99">
        <v>6</v>
      </c>
      <c r="J121" s="24"/>
      <c r="K121" s="24"/>
      <c r="L121" s="24"/>
      <c r="M121" s="24"/>
      <c r="N121" s="24"/>
      <c r="O121" s="230" t="s">
        <v>8874</v>
      </c>
      <c r="P121" s="189" t="s">
        <v>8875</v>
      </c>
      <c r="Q121" s="202"/>
      <c r="R121" s="202"/>
      <c r="S121" s="202"/>
      <c r="T121" s="263"/>
    </row>
    <row r="122" spans="1:20" ht="22.5" customHeight="1">
      <c r="A122" s="166">
        <v>2</v>
      </c>
      <c r="B122" s="99" t="s">
        <v>79</v>
      </c>
      <c r="C122" s="107" t="s">
        <v>2574</v>
      </c>
      <c r="D122" s="99">
        <v>5</v>
      </c>
      <c r="E122" s="99">
        <v>7</v>
      </c>
      <c r="F122" s="99"/>
      <c r="G122" s="214" t="s">
        <v>12564</v>
      </c>
      <c r="H122" s="99">
        <v>484</v>
      </c>
      <c r="I122" s="99">
        <v>5</v>
      </c>
      <c r="J122" s="24"/>
      <c r="K122" s="24"/>
      <c r="L122" s="24"/>
      <c r="M122" s="24"/>
      <c r="N122" s="24"/>
      <c r="O122" s="230" t="s">
        <v>8876</v>
      </c>
      <c r="P122" s="189" t="s">
        <v>11115</v>
      </c>
      <c r="Q122" s="202"/>
      <c r="R122" s="202"/>
      <c r="S122" s="202"/>
      <c r="T122" s="261"/>
    </row>
    <row r="123" spans="1:20" ht="22.5" customHeight="1">
      <c r="A123" s="166">
        <v>3</v>
      </c>
      <c r="B123" s="99" t="s">
        <v>79</v>
      </c>
      <c r="C123" s="107" t="s">
        <v>2575</v>
      </c>
      <c r="D123" s="99">
        <v>5</v>
      </c>
      <c r="E123" s="99">
        <v>7</v>
      </c>
      <c r="F123" s="99"/>
      <c r="G123" s="214" t="s">
        <v>12565</v>
      </c>
      <c r="H123" s="99">
        <v>484</v>
      </c>
      <c r="I123" s="99">
        <v>5</v>
      </c>
      <c r="J123" s="24"/>
      <c r="K123" s="24"/>
      <c r="L123" s="24"/>
      <c r="M123" s="24"/>
      <c r="N123" s="24"/>
      <c r="O123" s="230" t="s">
        <v>8877</v>
      </c>
      <c r="P123" s="189" t="s">
        <v>8878</v>
      </c>
      <c r="Q123" s="214" t="s">
        <v>1714</v>
      </c>
      <c r="R123" s="202"/>
      <c r="S123" s="202"/>
      <c r="T123" s="261"/>
    </row>
    <row r="124" spans="1:20" ht="22.5" customHeight="1">
      <c r="A124" s="166" t="s">
        <v>151</v>
      </c>
      <c r="B124" s="99" t="s">
        <v>79</v>
      </c>
      <c r="C124" s="107" t="s">
        <v>2576</v>
      </c>
      <c r="D124" s="99">
        <v>5</v>
      </c>
      <c r="E124" s="99">
        <v>7</v>
      </c>
      <c r="F124" s="99"/>
      <c r="G124" s="214" t="s">
        <v>12566</v>
      </c>
      <c r="H124" s="99">
        <v>484</v>
      </c>
      <c r="I124" s="175">
        <v>6</v>
      </c>
      <c r="J124" s="24"/>
      <c r="K124" s="24"/>
      <c r="L124" s="24"/>
      <c r="M124" s="24"/>
      <c r="N124" s="24"/>
      <c r="O124" s="230" t="s">
        <v>8686</v>
      </c>
      <c r="P124" s="189" t="s">
        <v>8879</v>
      </c>
      <c r="Q124" s="202"/>
      <c r="R124" s="202"/>
      <c r="S124" s="202"/>
      <c r="T124" s="261"/>
    </row>
    <row r="125" spans="1:20" ht="22.5" customHeight="1">
      <c r="A125" s="166" t="s">
        <v>151</v>
      </c>
      <c r="B125" s="99" t="s">
        <v>79</v>
      </c>
      <c r="C125" s="107" t="s">
        <v>2577</v>
      </c>
      <c r="D125" s="99">
        <v>5</v>
      </c>
      <c r="E125" s="99">
        <v>7</v>
      </c>
      <c r="F125" s="99"/>
      <c r="G125" s="214" t="s">
        <v>12567</v>
      </c>
      <c r="H125" s="99">
        <v>484</v>
      </c>
      <c r="I125" s="175">
        <v>7</v>
      </c>
      <c r="J125" s="24"/>
      <c r="K125" s="24"/>
      <c r="L125" s="24"/>
      <c r="M125" s="24"/>
      <c r="N125" s="24"/>
      <c r="O125" s="230" t="s">
        <v>8686</v>
      </c>
      <c r="P125" s="189" t="s">
        <v>8879</v>
      </c>
      <c r="Q125" s="214" t="s">
        <v>2578</v>
      </c>
      <c r="R125" s="202"/>
      <c r="S125" s="202"/>
      <c r="T125" s="261"/>
    </row>
    <row r="126" spans="1:20" ht="22.5" customHeight="1">
      <c r="A126" s="166" t="s">
        <v>698</v>
      </c>
      <c r="B126" s="99" t="s">
        <v>79</v>
      </c>
      <c r="C126" s="107" t="s">
        <v>2579</v>
      </c>
      <c r="D126" s="99">
        <v>5</v>
      </c>
      <c r="E126" s="99">
        <v>7</v>
      </c>
      <c r="F126" s="99"/>
      <c r="G126" s="214" t="s">
        <v>12568</v>
      </c>
      <c r="H126" s="99">
        <v>484</v>
      </c>
      <c r="I126" s="175">
        <v>7</v>
      </c>
      <c r="J126" s="24"/>
      <c r="K126" s="24"/>
      <c r="L126" s="24"/>
      <c r="M126" s="24"/>
      <c r="N126" s="24"/>
      <c r="O126" s="230" t="s">
        <v>7269</v>
      </c>
      <c r="P126" s="189" t="s">
        <v>8880</v>
      </c>
      <c r="Q126" s="202"/>
      <c r="R126" s="202"/>
      <c r="S126" s="202"/>
      <c r="T126" s="261"/>
    </row>
    <row r="127" spans="1:20" ht="22.5" customHeight="1">
      <c r="A127" s="166" t="s">
        <v>98</v>
      </c>
      <c r="B127" s="99" t="s">
        <v>79</v>
      </c>
      <c r="C127" s="107" t="s">
        <v>2580</v>
      </c>
      <c r="D127" s="99">
        <v>5</v>
      </c>
      <c r="E127" s="99">
        <v>7</v>
      </c>
      <c r="F127" s="99"/>
      <c r="G127" s="214" t="s">
        <v>12569</v>
      </c>
      <c r="H127" s="99">
        <v>484</v>
      </c>
      <c r="I127" s="175">
        <v>8</v>
      </c>
      <c r="J127" s="24"/>
      <c r="K127" s="24"/>
      <c r="L127" s="24"/>
      <c r="M127" s="24"/>
      <c r="N127" s="24"/>
      <c r="O127" s="230" t="s">
        <v>8686</v>
      </c>
      <c r="P127" s="189" t="s">
        <v>8881</v>
      </c>
      <c r="Q127" s="214" t="s">
        <v>12507</v>
      </c>
      <c r="R127" s="202"/>
      <c r="S127" s="202"/>
      <c r="T127" s="261"/>
    </row>
    <row r="128" spans="1:20" ht="22.5" customHeight="1">
      <c r="A128" s="166" t="s">
        <v>49</v>
      </c>
      <c r="B128" s="99" t="s">
        <v>79</v>
      </c>
      <c r="C128" s="107" t="s">
        <v>2581</v>
      </c>
      <c r="D128" s="99">
        <v>5</v>
      </c>
      <c r="E128" s="99">
        <v>7</v>
      </c>
      <c r="F128" s="99"/>
      <c r="G128" s="214" t="s">
        <v>12570</v>
      </c>
      <c r="H128" s="99">
        <v>484</v>
      </c>
      <c r="I128" s="99">
        <v>7</v>
      </c>
      <c r="J128" s="24"/>
      <c r="K128" s="24"/>
      <c r="L128" s="24"/>
      <c r="M128" s="24"/>
      <c r="N128" s="24"/>
      <c r="O128" s="230" t="s">
        <v>8686</v>
      </c>
      <c r="P128" s="189" t="s">
        <v>8882</v>
      </c>
      <c r="Q128" s="214" t="s">
        <v>2582</v>
      </c>
      <c r="R128" s="202"/>
      <c r="S128" s="202"/>
      <c r="T128" s="261"/>
    </row>
    <row r="129" spans="1:20" ht="22.5" customHeight="1">
      <c r="A129" s="166" t="s">
        <v>8883</v>
      </c>
      <c r="B129" s="99" t="s">
        <v>8856</v>
      </c>
      <c r="C129" s="107" t="s">
        <v>8884</v>
      </c>
      <c r="D129" s="99">
        <v>5</v>
      </c>
      <c r="E129" s="99">
        <v>7</v>
      </c>
      <c r="F129" s="99"/>
      <c r="G129" s="212" t="s">
        <v>12943</v>
      </c>
      <c r="H129" s="99">
        <v>480</v>
      </c>
      <c r="I129" s="99">
        <v>5</v>
      </c>
      <c r="J129" s="25"/>
      <c r="K129" s="25"/>
      <c r="L129" s="25"/>
      <c r="M129" s="25"/>
      <c r="N129" s="25"/>
      <c r="O129" s="230" t="s">
        <v>8784</v>
      </c>
      <c r="P129" s="189" t="s">
        <v>8885</v>
      </c>
      <c r="Q129" s="247" t="s">
        <v>8886</v>
      </c>
      <c r="R129" s="202"/>
      <c r="S129" s="202"/>
      <c r="T129" s="257" t="s">
        <v>8887</v>
      </c>
    </row>
    <row r="130" spans="1:20" ht="22.5" customHeight="1">
      <c r="A130" s="166" t="s">
        <v>30</v>
      </c>
      <c r="B130" s="99" t="s">
        <v>8888</v>
      </c>
      <c r="C130" s="107" t="s">
        <v>8889</v>
      </c>
      <c r="D130" s="99">
        <v>5</v>
      </c>
      <c r="E130" s="99">
        <v>7</v>
      </c>
      <c r="F130" s="99"/>
      <c r="G130" s="214" t="s">
        <v>12571</v>
      </c>
      <c r="H130" s="99">
        <v>480</v>
      </c>
      <c r="I130" s="175">
        <v>8</v>
      </c>
      <c r="J130" s="24"/>
      <c r="K130" s="24"/>
      <c r="L130" s="24"/>
      <c r="M130" s="24"/>
      <c r="N130" s="24"/>
      <c r="O130" s="230" t="s">
        <v>8792</v>
      </c>
      <c r="P130" s="189" t="s">
        <v>8890</v>
      </c>
      <c r="Q130" s="202"/>
      <c r="R130" s="202"/>
      <c r="S130" s="202"/>
      <c r="T130" s="261"/>
    </row>
    <row r="131" spans="1:20" ht="22.5" customHeight="1">
      <c r="A131" s="166" t="s">
        <v>218</v>
      </c>
      <c r="B131" s="99" t="s">
        <v>8888</v>
      </c>
      <c r="C131" s="107" t="s">
        <v>2583</v>
      </c>
      <c r="D131" s="99">
        <v>10</v>
      </c>
      <c r="E131" s="99">
        <v>10</v>
      </c>
      <c r="F131" s="185"/>
      <c r="G131" s="251" t="s">
        <v>2584</v>
      </c>
      <c r="H131" s="99">
        <v>480</v>
      </c>
      <c r="I131" s="175">
        <v>9</v>
      </c>
      <c r="J131" s="24"/>
      <c r="K131" s="24"/>
      <c r="L131" s="24"/>
      <c r="M131" s="24"/>
      <c r="N131" s="24"/>
      <c r="O131" s="230" t="s">
        <v>8799</v>
      </c>
      <c r="P131" s="189" t="s">
        <v>8891</v>
      </c>
      <c r="Q131" s="212" t="s">
        <v>13033</v>
      </c>
      <c r="R131" s="240"/>
      <c r="S131" s="240"/>
      <c r="T131" s="257"/>
    </row>
    <row r="132" spans="1:20" ht="22.5" customHeight="1">
      <c r="A132" s="166" t="s">
        <v>8648</v>
      </c>
      <c r="B132" s="99" t="s">
        <v>8856</v>
      </c>
      <c r="C132" s="107" t="s">
        <v>2585</v>
      </c>
      <c r="D132" s="99">
        <v>6</v>
      </c>
      <c r="E132" s="99">
        <v>6</v>
      </c>
      <c r="F132" s="99"/>
      <c r="G132" s="251" t="s">
        <v>11267</v>
      </c>
      <c r="H132" s="99">
        <v>480</v>
      </c>
      <c r="I132" s="99">
        <v>6</v>
      </c>
      <c r="J132" s="24"/>
      <c r="K132" s="24"/>
      <c r="L132" s="24"/>
      <c r="M132" s="24"/>
      <c r="N132" s="24"/>
      <c r="O132" s="230" t="s">
        <v>8699</v>
      </c>
      <c r="P132" s="189" t="s">
        <v>8892</v>
      </c>
      <c r="Q132" s="214" t="s">
        <v>12420</v>
      </c>
      <c r="R132" s="202"/>
      <c r="S132" s="202"/>
      <c r="T132" s="261"/>
    </row>
    <row r="133" spans="1:20" ht="22.5" customHeight="1">
      <c r="A133" s="166" t="s">
        <v>8893</v>
      </c>
      <c r="B133" s="99" t="s">
        <v>8856</v>
      </c>
      <c r="C133" s="187" t="s">
        <v>8894</v>
      </c>
      <c r="D133" s="180">
        <v>4</v>
      </c>
      <c r="E133" s="180">
        <v>6</v>
      </c>
      <c r="F133" s="99"/>
      <c r="G133" s="251" t="s">
        <v>3459</v>
      </c>
      <c r="H133" s="99">
        <v>480</v>
      </c>
      <c r="I133" s="99">
        <v>3</v>
      </c>
      <c r="J133" s="24"/>
      <c r="K133" s="24"/>
      <c r="L133" s="24"/>
      <c r="M133" s="24"/>
      <c r="N133" s="24"/>
      <c r="O133" s="230" t="s">
        <v>59</v>
      </c>
      <c r="P133" s="189" t="s">
        <v>2634</v>
      </c>
      <c r="Q133" s="214" t="s">
        <v>2668</v>
      </c>
      <c r="R133" s="202"/>
      <c r="S133" s="202"/>
      <c r="T133" s="257" t="s">
        <v>8895</v>
      </c>
    </row>
    <row r="134" spans="1:20" ht="22.5" customHeight="1">
      <c r="A134" s="166" t="s">
        <v>8896</v>
      </c>
      <c r="B134" s="99" t="s">
        <v>8897</v>
      </c>
      <c r="C134" s="107" t="s">
        <v>8898</v>
      </c>
      <c r="D134" s="99">
        <v>5</v>
      </c>
      <c r="E134" s="99">
        <v>7</v>
      </c>
      <c r="F134" s="99"/>
      <c r="G134" s="212" t="s">
        <v>12944</v>
      </c>
      <c r="H134" s="99">
        <v>480</v>
      </c>
      <c r="I134" s="99">
        <v>5</v>
      </c>
      <c r="J134" s="24"/>
      <c r="K134" s="24"/>
      <c r="L134" s="24"/>
      <c r="M134" s="24"/>
      <c r="N134" s="24"/>
      <c r="O134" s="230" t="s">
        <v>8899</v>
      </c>
      <c r="P134" s="189" t="s">
        <v>8900</v>
      </c>
      <c r="Q134" s="212" t="s">
        <v>13039</v>
      </c>
      <c r="R134" s="202"/>
      <c r="S134" s="202"/>
      <c r="T134" s="257" t="s">
        <v>8901</v>
      </c>
    </row>
    <row r="135" spans="1:20" ht="22.5" customHeight="1">
      <c r="A135" s="166" t="s">
        <v>6222</v>
      </c>
      <c r="B135" s="99" t="s">
        <v>8856</v>
      </c>
      <c r="C135" s="107" t="s">
        <v>8902</v>
      </c>
      <c r="D135" s="99">
        <v>5</v>
      </c>
      <c r="E135" s="99">
        <v>7</v>
      </c>
      <c r="F135" s="99"/>
      <c r="G135" s="212" t="s">
        <v>12945</v>
      </c>
      <c r="H135" s="99">
        <v>480</v>
      </c>
      <c r="I135" s="99">
        <v>5</v>
      </c>
      <c r="J135" s="24"/>
      <c r="K135" s="24"/>
      <c r="L135" s="24"/>
      <c r="M135" s="24"/>
      <c r="N135" s="24"/>
      <c r="O135" s="230" t="s">
        <v>8903</v>
      </c>
      <c r="P135" s="189" t="s">
        <v>8904</v>
      </c>
      <c r="Q135" s="202"/>
      <c r="R135" s="202"/>
      <c r="S135" s="202"/>
      <c r="T135" s="257" t="s">
        <v>8905</v>
      </c>
    </row>
    <row r="136" spans="1:20" ht="22.5" customHeight="1">
      <c r="A136" s="166">
        <v>1</v>
      </c>
      <c r="B136" s="99" t="s">
        <v>79</v>
      </c>
      <c r="C136" s="107" t="s">
        <v>2586</v>
      </c>
      <c r="D136" s="99">
        <v>5</v>
      </c>
      <c r="E136" s="99">
        <v>7</v>
      </c>
      <c r="F136" s="99"/>
      <c r="G136" s="214" t="s">
        <v>8906</v>
      </c>
      <c r="H136" s="99">
        <v>473</v>
      </c>
      <c r="I136" s="175">
        <v>6</v>
      </c>
      <c r="J136" s="24"/>
      <c r="K136" s="24"/>
      <c r="L136" s="24"/>
      <c r="M136" s="24"/>
      <c r="N136" s="24"/>
      <c r="O136" s="230" t="s">
        <v>8702</v>
      </c>
      <c r="P136" s="189" t="s">
        <v>8907</v>
      </c>
      <c r="Q136" s="214" t="s">
        <v>1580</v>
      </c>
      <c r="R136" s="202"/>
      <c r="S136" s="202"/>
      <c r="T136" s="261"/>
    </row>
    <row r="137" spans="1:20" ht="22.5" customHeight="1">
      <c r="A137" s="166">
        <v>2</v>
      </c>
      <c r="B137" s="99" t="s">
        <v>79</v>
      </c>
      <c r="C137" s="107" t="s">
        <v>2587</v>
      </c>
      <c r="D137" s="99">
        <v>5</v>
      </c>
      <c r="E137" s="99">
        <v>7</v>
      </c>
      <c r="F137" s="99"/>
      <c r="G137" s="214" t="s">
        <v>12572</v>
      </c>
      <c r="H137" s="99">
        <v>473</v>
      </c>
      <c r="I137" s="99">
        <v>7</v>
      </c>
      <c r="J137" s="24"/>
      <c r="K137" s="24"/>
      <c r="L137" s="24"/>
      <c r="M137" s="24"/>
      <c r="N137" s="24"/>
      <c r="O137" s="230" t="s">
        <v>8686</v>
      </c>
      <c r="P137" s="189" t="s">
        <v>8908</v>
      </c>
      <c r="Q137" s="214" t="s">
        <v>2588</v>
      </c>
      <c r="R137" s="202"/>
      <c r="S137" s="202"/>
      <c r="T137" s="260" t="s">
        <v>8909</v>
      </c>
    </row>
    <row r="138" spans="1:20" ht="22.5" customHeight="1">
      <c r="A138" s="166">
        <v>3</v>
      </c>
      <c r="B138" s="99" t="s">
        <v>79</v>
      </c>
      <c r="C138" s="107" t="s">
        <v>2589</v>
      </c>
      <c r="D138" s="99">
        <v>5</v>
      </c>
      <c r="E138" s="99">
        <v>7</v>
      </c>
      <c r="F138" s="99"/>
      <c r="G138" s="214" t="s">
        <v>12573</v>
      </c>
      <c r="H138" s="99">
        <v>473</v>
      </c>
      <c r="I138" s="175">
        <v>6</v>
      </c>
      <c r="J138" s="24"/>
      <c r="K138" s="24"/>
      <c r="L138" s="24"/>
      <c r="M138" s="24"/>
      <c r="N138" s="24"/>
      <c r="O138" s="230" t="s">
        <v>8686</v>
      </c>
      <c r="P138" s="189" t="s">
        <v>11115</v>
      </c>
      <c r="Q138" s="214" t="s">
        <v>2590</v>
      </c>
      <c r="R138" s="202"/>
      <c r="S138" s="202"/>
      <c r="T138" s="261"/>
    </row>
    <row r="139" spans="1:20" ht="22.5" customHeight="1">
      <c r="A139" s="166" t="s">
        <v>98</v>
      </c>
      <c r="B139" s="99" t="s">
        <v>79</v>
      </c>
      <c r="C139" s="107" t="s">
        <v>2591</v>
      </c>
      <c r="D139" s="99">
        <v>5</v>
      </c>
      <c r="E139" s="99">
        <v>7</v>
      </c>
      <c r="F139" s="99"/>
      <c r="G139" s="214" t="s">
        <v>12574</v>
      </c>
      <c r="H139" s="99">
        <v>473</v>
      </c>
      <c r="I139" s="99">
        <v>8</v>
      </c>
      <c r="J139" s="24"/>
      <c r="K139" s="24"/>
      <c r="L139" s="24"/>
      <c r="M139" s="24"/>
      <c r="N139" s="24"/>
      <c r="O139" s="230" t="s">
        <v>8686</v>
      </c>
      <c r="P139" s="189" t="s">
        <v>8910</v>
      </c>
      <c r="Q139" s="214" t="s">
        <v>2559</v>
      </c>
      <c r="R139" s="202"/>
      <c r="S139" s="202"/>
      <c r="T139" s="261"/>
    </row>
    <row r="140" spans="1:20" ht="22.5" customHeight="1">
      <c r="A140" s="166"/>
      <c r="B140" s="99" t="s">
        <v>79</v>
      </c>
      <c r="C140" s="107" t="s">
        <v>2592</v>
      </c>
      <c r="D140" s="99">
        <v>5</v>
      </c>
      <c r="E140" s="99">
        <v>7</v>
      </c>
      <c r="F140" s="99"/>
      <c r="G140" s="214" t="s">
        <v>12575</v>
      </c>
      <c r="H140" s="99">
        <v>473</v>
      </c>
      <c r="I140" s="99">
        <v>6</v>
      </c>
      <c r="J140" s="24"/>
      <c r="K140" s="24"/>
      <c r="L140" s="24"/>
      <c r="M140" s="24"/>
      <c r="N140" s="24"/>
      <c r="O140" s="230" t="s">
        <v>8911</v>
      </c>
      <c r="P140" s="189" t="s">
        <v>8912</v>
      </c>
      <c r="Q140" s="214" t="s">
        <v>2593</v>
      </c>
      <c r="R140" s="202"/>
      <c r="S140" s="202"/>
      <c r="T140" s="261"/>
    </row>
    <row r="141" spans="1:20" ht="22.5" customHeight="1">
      <c r="A141" s="166" t="s">
        <v>47</v>
      </c>
      <c r="B141" s="99" t="s">
        <v>79</v>
      </c>
      <c r="C141" s="107" t="s">
        <v>8913</v>
      </c>
      <c r="D141" s="99">
        <v>5</v>
      </c>
      <c r="E141" s="99">
        <v>7</v>
      </c>
      <c r="F141" s="99"/>
      <c r="G141" s="214" t="s">
        <v>12579</v>
      </c>
      <c r="H141" s="99">
        <v>470</v>
      </c>
      <c r="I141" s="175">
        <v>7</v>
      </c>
      <c r="J141" s="24"/>
      <c r="K141" s="24"/>
      <c r="L141" s="24"/>
      <c r="M141" s="24"/>
      <c r="N141" s="24"/>
      <c r="O141" s="230" t="s">
        <v>8686</v>
      </c>
      <c r="P141" s="189" t="s">
        <v>8914</v>
      </c>
      <c r="Q141" s="247" t="s">
        <v>8915</v>
      </c>
      <c r="R141" s="202"/>
      <c r="S141" s="202"/>
      <c r="T141" s="261"/>
    </row>
    <row r="142" spans="1:20" ht="22.5" customHeight="1">
      <c r="A142" s="166" t="s">
        <v>9537</v>
      </c>
      <c r="B142" s="99" t="s">
        <v>9538</v>
      </c>
      <c r="C142" s="107" t="s">
        <v>9539</v>
      </c>
      <c r="D142" s="99">
        <v>4</v>
      </c>
      <c r="E142" s="99">
        <v>6</v>
      </c>
      <c r="F142" s="99"/>
      <c r="G142" s="212" t="s">
        <v>12946</v>
      </c>
      <c r="H142" s="99">
        <v>470</v>
      </c>
      <c r="I142" s="99">
        <v>9</v>
      </c>
      <c r="J142" s="24"/>
      <c r="K142" s="24"/>
      <c r="L142" s="24"/>
      <c r="M142" s="24"/>
      <c r="N142" s="24"/>
      <c r="O142" s="230" t="s">
        <v>9540</v>
      </c>
      <c r="P142" s="189" t="s">
        <v>9541</v>
      </c>
      <c r="Q142" s="202"/>
      <c r="R142" s="202"/>
      <c r="S142" s="202"/>
      <c r="T142" s="257" t="s">
        <v>9542</v>
      </c>
    </row>
    <row r="143" spans="1:20" ht="22.5" customHeight="1">
      <c r="A143" s="166">
        <v>2</v>
      </c>
      <c r="B143" s="99" t="s">
        <v>79</v>
      </c>
      <c r="C143" s="107" t="s">
        <v>2594</v>
      </c>
      <c r="D143" s="99">
        <v>5</v>
      </c>
      <c r="E143" s="99">
        <v>7</v>
      </c>
      <c r="F143" s="99"/>
      <c r="G143" s="214" t="s">
        <v>12580</v>
      </c>
      <c r="H143" s="99">
        <v>462</v>
      </c>
      <c r="I143" s="99">
        <v>7</v>
      </c>
      <c r="J143" s="24"/>
      <c r="K143" s="24"/>
      <c r="L143" s="24"/>
      <c r="M143" s="24"/>
      <c r="N143" s="24"/>
      <c r="O143" s="230" t="s">
        <v>8788</v>
      </c>
      <c r="P143" s="189" t="s">
        <v>8789</v>
      </c>
      <c r="Q143" s="202"/>
      <c r="R143" s="202"/>
      <c r="S143" s="202"/>
      <c r="T143" s="261"/>
    </row>
    <row r="144" spans="1:20" ht="22.5" customHeight="1">
      <c r="A144" s="166" t="s">
        <v>698</v>
      </c>
      <c r="B144" s="99" t="s">
        <v>79</v>
      </c>
      <c r="C144" s="107" t="s">
        <v>2595</v>
      </c>
      <c r="D144" s="99">
        <v>5</v>
      </c>
      <c r="E144" s="99">
        <v>7</v>
      </c>
      <c r="F144" s="99"/>
      <c r="G144" s="214" t="s">
        <v>12581</v>
      </c>
      <c r="H144" s="99">
        <v>462</v>
      </c>
      <c r="I144" s="175">
        <v>6</v>
      </c>
      <c r="J144" s="24"/>
      <c r="K144" s="24"/>
      <c r="L144" s="24"/>
      <c r="M144" s="24"/>
      <c r="N144" s="24"/>
      <c r="O144" s="230" t="s">
        <v>8916</v>
      </c>
      <c r="P144" s="189" t="s">
        <v>8917</v>
      </c>
      <c r="Q144" s="202"/>
      <c r="R144" s="202"/>
      <c r="S144" s="202"/>
      <c r="T144" s="261"/>
    </row>
    <row r="145" spans="1:20" ht="22.5" customHeight="1">
      <c r="A145" s="166" t="s">
        <v>69</v>
      </c>
      <c r="B145" s="99" t="s">
        <v>8918</v>
      </c>
      <c r="C145" s="107" t="s">
        <v>8919</v>
      </c>
      <c r="D145" s="99">
        <v>4</v>
      </c>
      <c r="E145" s="99">
        <v>6</v>
      </c>
      <c r="F145" s="99"/>
      <c r="G145" s="214" t="s">
        <v>12582</v>
      </c>
      <c r="H145" s="99">
        <v>460</v>
      </c>
      <c r="I145" s="175">
        <v>7</v>
      </c>
      <c r="J145" s="24"/>
      <c r="K145" s="24"/>
      <c r="L145" s="24"/>
      <c r="M145" s="24"/>
      <c r="N145" s="24"/>
      <c r="O145" s="230" t="s">
        <v>8920</v>
      </c>
      <c r="P145" s="189" t="s">
        <v>8921</v>
      </c>
      <c r="Q145" s="202"/>
      <c r="R145" s="202"/>
      <c r="S145" s="202"/>
      <c r="T145" s="261"/>
    </row>
    <row r="146" spans="1:20" ht="22.5" customHeight="1">
      <c r="A146" s="166" t="s">
        <v>1385</v>
      </c>
      <c r="B146" s="99" t="s">
        <v>7916</v>
      </c>
      <c r="C146" s="107" t="s">
        <v>8922</v>
      </c>
      <c r="D146" s="99">
        <v>4</v>
      </c>
      <c r="E146" s="99">
        <v>6</v>
      </c>
      <c r="G146" s="251" t="s">
        <v>2596</v>
      </c>
      <c r="H146" s="99">
        <v>460</v>
      </c>
      <c r="I146" s="99">
        <v>6</v>
      </c>
      <c r="J146" s="24"/>
      <c r="K146" s="24"/>
      <c r="L146" s="24"/>
      <c r="M146" s="24"/>
      <c r="N146" s="24"/>
      <c r="O146" s="230" t="s">
        <v>8524</v>
      </c>
      <c r="P146" s="189" t="s">
        <v>8923</v>
      </c>
      <c r="Q146" s="212" t="s">
        <v>6778</v>
      </c>
      <c r="R146" s="202"/>
      <c r="S146" s="202"/>
      <c r="T146" s="261"/>
    </row>
    <row r="147" spans="1:20" ht="22.5" customHeight="1">
      <c r="A147" s="166" t="s">
        <v>25</v>
      </c>
      <c r="B147" s="99" t="s">
        <v>79</v>
      </c>
      <c r="C147" s="107" t="s">
        <v>8924</v>
      </c>
      <c r="D147" s="99">
        <v>3</v>
      </c>
      <c r="E147" s="99">
        <v>5</v>
      </c>
      <c r="F147" s="99" t="s">
        <v>2597</v>
      </c>
      <c r="G147" s="214" t="s">
        <v>12583</v>
      </c>
      <c r="H147" s="99">
        <v>460</v>
      </c>
      <c r="I147" s="99">
        <v>5</v>
      </c>
      <c r="J147" s="24"/>
      <c r="K147" s="24"/>
      <c r="L147" s="24"/>
      <c r="M147" s="24"/>
      <c r="N147" s="24"/>
      <c r="O147" s="230" t="s">
        <v>8864</v>
      </c>
      <c r="P147" s="189" t="s">
        <v>8865</v>
      </c>
      <c r="Q147" s="214" t="s">
        <v>10472</v>
      </c>
      <c r="R147" s="202"/>
      <c r="S147" s="202"/>
      <c r="T147" s="261"/>
    </row>
    <row r="148" spans="1:20" ht="22.5" customHeight="1">
      <c r="A148" s="166" t="s">
        <v>11286</v>
      </c>
      <c r="B148" s="99" t="s">
        <v>11326</v>
      </c>
      <c r="C148" s="107" t="s">
        <v>11364</v>
      </c>
      <c r="D148" s="99">
        <v>10</v>
      </c>
      <c r="E148" s="99">
        <v>12</v>
      </c>
      <c r="F148" s="99"/>
      <c r="G148" s="222" t="s">
        <v>11362</v>
      </c>
      <c r="H148" s="99">
        <v>460</v>
      </c>
      <c r="I148" s="99">
        <v>5</v>
      </c>
      <c r="O148" s="230" t="s">
        <v>11335</v>
      </c>
      <c r="P148" s="189" t="s">
        <v>11363</v>
      </c>
      <c r="Q148" s="202"/>
      <c r="R148" s="202"/>
      <c r="S148" s="202"/>
      <c r="T148" s="257"/>
    </row>
    <row r="149" spans="1:20" ht="22.5" customHeight="1">
      <c r="A149" s="166" t="s">
        <v>25</v>
      </c>
      <c r="B149" s="99" t="s">
        <v>79</v>
      </c>
      <c r="C149" s="107" t="s">
        <v>8925</v>
      </c>
      <c r="D149" s="99">
        <v>4</v>
      </c>
      <c r="E149" s="99">
        <v>6</v>
      </c>
      <c r="F149" s="99"/>
      <c r="G149" s="214" t="s">
        <v>12584</v>
      </c>
      <c r="H149" s="99">
        <v>450</v>
      </c>
      <c r="I149" s="99">
        <v>5</v>
      </c>
      <c r="J149" s="24"/>
      <c r="K149" s="24"/>
      <c r="L149" s="24"/>
      <c r="M149" s="24"/>
      <c r="N149" s="24"/>
      <c r="O149" s="230" t="s">
        <v>8741</v>
      </c>
      <c r="P149" s="189" t="s">
        <v>8692</v>
      </c>
      <c r="Q149" s="214" t="s">
        <v>13040</v>
      </c>
      <c r="R149" s="202"/>
      <c r="S149" s="202"/>
      <c r="T149" s="260" t="s">
        <v>8693</v>
      </c>
    </row>
    <row r="150" spans="1:20" ht="22.5" customHeight="1">
      <c r="A150" s="166" t="s">
        <v>49</v>
      </c>
      <c r="B150" s="99" t="s">
        <v>79</v>
      </c>
      <c r="C150" s="107" t="s">
        <v>2598</v>
      </c>
      <c r="D150" s="99">
        <v>5</v>
      </c>
      <c r="E150" s="99">
        <v>7</v>
      </c>
      <c r="F150" s="99"/>
      <c r="G150" s="214" t="s">
        <v>12585</v>
      </c>
      <c r="H150" s="99">
        <v>440</v>
      </c>
      <c r="I150" s="175">
        <v>7</v>
      </c>
      <c r="J150" s="24"/>
      <c r="K150" s="24"/>
      <c r="L150" s="24"/>
      <c r="M150" s="24"/>
      <c r="N150" s="24"/>
      <c r="O150" s="230" t="s">
        <v>8926</v>
      </c>
      <c r="P150" s="189" t="s">
        <v>8927</v>
      </c>
      <c r="Q150" s="202"/>
      <c r="R150" s="202"/>
      <c r="S150" s="202"/>
      <c r="T150" s="261"/>
    </row>
    <row r="151" spans="1:20" ht="22.5" customHeight="1">
      <c r="A151" s="166" t="s">
        <v>35</v>
      </c>
      <c r="B151" s="99" t="s">
        <v>79</v>
      </c>
      <c r="C151" s="107" t="s">
        <v>8928</v>
      </c>
      <c r="D151" s="99">
        <v>4</v>
      </c>
      <c r="E151" s="99">
        <v>6</v>
      </c>
      <c r="F151" s="99"/>
      <c r="G151" s="214" t="s">
        <v>12586</v>
      </c>
      <c r="H151" s="99">
        <v>440</v>
      </c>
      <c r="I151" s="99">
        <v>8</v>
      </c>
      <c r="J151" s="24"/>
      <c r="K151" s="24"/>
      <c r="L151" s="24"/>
      <c r="M151" s="24"/>
      <c r="N151" s="24"/>
      <c r="O151" s="230" t="s">
        <v>8926</v>
      </c>
      <c r="P151" s="189" t="s">
        <v>8929</v>
      </c>
      <c r="Q151" s="214" t="s">
        <v>12600</v>
      </c>
      <c r="R151" s="202"/>
      <c r="S151" s="202"/>
      <c r="T151" s="261"/>
    </row>
    <row r="152" spans="1:20" ht="22.5" customHeight="1">
      <c r="A152" s="166" t="s">
        <v>32</v>
      </c>
      <c r="B152" s="99" t="s">
        <v>79</v>
      </c>
      <c r="C152" s="107" t="s">
        <v>8930</v>
      </c>
      <c r="D152" s="99">
        <v>4</v>
      </c>
      <c r="E152" s="99">
        <v>6</v>
      </c>
      <c r="F152" s="99"/>
      <c r="G152" s="214" t="s">
        <v>12587</v>
      </c>
      <c r="H152" s="99">
        <v>440</v>
      </c>
      <c r="I152" s="175">
        <v>4</v>
      </c>
      <c r="J152" s="24"/>
      <c r="K152" s="24"/>
      <c r="L152" s="24"/>
      <c r="M152" s="24"/>
      <c r="N152" s="24"/>
      <c r="O152" s="230" t="s">
        <v>8931</v>
      </c>
      <c r="P152" s="189" t="s">
        <v>8932</v>
      </c>
      <c r="Q152" s="214" t="s">
        <v>12240</v>
      </c>
      <c r="R152" s="202"/>
      <c r="S152" s="202"/>
      <c r="T152" s="260" t="s">
        <v>8661</v>
      </c>
    </row>
    <row r="153" spans="1:20" ht="22.5" customHeight="1">
      <c r="A153" s="166" t="s">
        <v>8933</v>
      </c>
      <c r="B153" s="215" t="s">
        <v>7964</v>
      </c>
      <c r="C153" s="107" t="s">
        <v>2599</v>
      </c>
      <c r="D153" s="99">
        <v>5</v>
      </c>
      <c r="E153" s="99">
        <v>5</v>
      </c>
      <c r="F153" s="99"/>
      <c r="G153" s="251" t="s">
        <v>8934</v>
      </c>
      <c r="H153" s="99">
        <v>400</v>
      </c>
      <c r="I153" s="175">
        <v>4</v>
      </c>
      <c r="J153" s="24"/>
      <c r="K153" s="24"/>
      <c r="L153" s="24"/>
      <c r="M153" s="24"/>
      <c r="N153" s="24"/>
      <c r="O153" s="230" t="s">
        <v>125</v>
      </c>
      <c r="P153" s="189" t="s">
        <v>8935</v>
      </c>
      <c r="Q153" s="202"/>
      <c r="R153" s="202"/>
      <c r="S153" s="202"/>
      <c r="T153" s="261"/>
    </row>
    <row r="154" spans="1:20" ht="22.5" customHeight="1">
      <c r="A154" s="166" t="s">
        <v>37</v>
      </c>
      <c r="B154" s="99" t="s">
        <v>8936</v>
      </c>
      <c r="C154" s="107" t="s">
        <v>8937</v>
      </c>
      <c r="D154" s="99">
        <v>8</v>
      </c>
      <c r="E154" s="99">
        <v>8</v>
      </c>
      <c r="F154" s="185"/>
      <c r="G154" s="251" t="s">
        <v>8938</v>
      </c>
      <c r="H154" s="99">
        <v>390</v>
      </c>
      <c r="I154" s="175">
        <v>7</v>
      </c>
      <c r="J154" s="24"/>
      <c r="K154" s="24"/>
      <c r="L154" s="24"/>
      <c r="M154" s="24"/>
      <c r="N154" s="24"/>
      <c r="O154" s="230" t="s">
        <v>8731</v>
      </c>
      <c r="P154" s="189" t="s">
        <v>8939</v>
      </c>
      <c r="Q154" s="214" t="s">
        <v>21</v>
      </c>
      <c r="R154" s="240"/>
      <c r="S154" s="240"/>
      <c r="T154" s="257"/>
    </row>
    <row r="155" spans="1:20" ht="22.5" customHeight="1">
      <c r="A155" s="166" t="s">
        <v>218</v>
      </c>
      <c r="B155" s="99" t="s">
        <v>7905</v>
      </c>
      <c r="C155" s="107" t="s">
        <v>8940</v>
      </c>
      <c r="D155" s="99">
        <v>8</v>
      </c>
      <c r="E155" s="99">
        <v>8</v>
      </c>
      <c r="F155" s="99"/>
      <c r="G155" s="251" t="s">
        <v>8938</v>
      </c>
      <c r="H155" s="99">
        <v>390</v>
      </c>
      <c r="I155" s="175">
        <v>4</v>
      </c>
      <c r="J155" s="24"/>
      <c r="K155" s="24"/>
      <c r="L155" s="24"/>
      <c r="M155" s="24"/>
      <c r="N155" s="24"/>
      <c r="O155" s="230" t="s">
        <v>8731</v>
      </c>
      <c r="P155" s="189" t="s">
        <v>8939</v>
      </c>
      <c r="Q155" s="214" t="s">
        <v>12601</v>
      </c>
      <c r="R155" s="202"/>
      <c r="S155" s="202"/>
      <c r="T155" s="257"/>
    </row>
    <row r="156" spans="1:20" ht="22.5" customHeight="1">
      <c r="A156" s="166" t="s">
        <v>218</v>
      </c>
      <c r="B156" s="99" t="s">
        <v>8936</v>
      </c>
      <c r="C156" s="107" t="s">
        <v>8941</v>
      </c>
      <c r="D156" s="99">
        <v>7</v>
      </c>
      <c r="E156" s="99">
        <v>7</v>
      </c>
      <c r="F156" s="185"/>
      <c r="G156" s="251" t="s">
        <v>8858</v>
      </c>
      <c r="H156" s="99">
        <v>390</v>
      </c>
      <c r="I156" s="175">
        <v>4</v>
      </c>
      <c r="J156" s="24"/>
      <c r="K156" s="24"/>
      <c r="L156" s="24"/>
      <c r="M156" s="24"/>
      <c r="N156" s="24"/>
      <c r="O156" s="230" t="s">
        <v>8730</v>
      </c>
      <c r="P156" s="189" t="s">
        <v>8781</v>
      </c>
      <c r="Q156" s="214" t="s">
        <v>13041</v>
      </c>
      <c r="R156" s="240"/>
      <c r="S156" s="240"/>
      <c r="T156" s="257" t="s">
        <v>8942</v>
      </c>
    </row>
    <row r="157" spans="1:20" ht="22.5" customHeight="1">
      <c r="A157" s="166" t="s">
        <v>25</v>
      </c>
      <c r="B157" s="99" t="s">
        <v>85</v>
      </c>
      <c r="C157" s="107" t="s">
        <v>8943</v>
      </c>
      <c r="D157" s="99">
        <v>3</v>
      </c>
      <c r="E157" s="99">
        <v>5</v>
      </c>
      <c r="F157" s="99"/>
      <c r="G157" s="214" t="s">
        <v>12588</v>
      </c>
      <c r="H157" s="99">
        <v>390</v>
      </c>
      <c r="I157" s="99">
        <v>5</v>
      </c>
      <c r="J157" s="24"/>
      <c r="K157" s="24"/>
      <c r="L157" s="24"/>
      <c r="M157" s="24"/>
      <c r="N157" s="24"/>
      <c r="O157" s="230" t="s">
        <v>8944</v>
      </c>
      <c r="P157" s="189" t="s">
        <v>8945</v>
      </c>
      <c r="Q157" s="214" t="s">
        <v>1333</v>
      </c>
      <c r="R157" s="202"/>
      <c r="S157" s="202"/>
      <c r="T157" s="261"/>
    </row>
    <row r="158" spans="1:20" ht="22.5" customHeight="1">
      <c r="A158" s="166" t="s">
        <v>11336</v>
      </c>
      <c r="B158" s="99" t="s">
        <v>11330</v>
      </c>
      <c r="C158" s="107" t="s">
        <v>11354</v>
      </c>
      <c r="D158" s="99">
        <v>4</v>
      </c>
      <c r="E158" s="99">
        <v>6</v>
      </c>
      <c r="F158" s="99"/>
      <c r="G158" s="212" t="s">
        <v>12947</v>
      </c>
      <c r="H158" s="99">
        <v>390</v>
      </c>
      <c r="I158" s="99">
        <v>7</v>
      </c>
      <c r="O158" s="230" t="s">
        <v>11355</v>
      </c>
      <c r="P158" s="189" t="s">
        <v>11356</v>
      </c>
      <c r="Q158" s="212" t="s">
        <v>2799</v>
      </c>
      <c r="R158" s="212" t="s">
        <v>12826</v>
      </c>
      <c r="S158" s="212" t="s">
        <v>11722</v>
      </c>
      <c r="T158" s="257" t="s">
        <v>11357</v>
      </c>
    </row>
    <row r="159" spans="1:20" ht="22.5" customHeight="1">
      <c r="A159" s="166">
        <v>1</v>
      </c>
      <c r="B159" s="99" t="s">
        <v>85</v>
      </c>
      <c r="C159" s="107" t="s">
        <v>2600</v>
      </c>
      <c r="D159" s="99">
        <v>4</v>
      </c>
      <c r="E159" s="99">
        <v>6</v>
      </c>
      <c r="F159" s="99"/>
      <c r="G159" s="214" t="s">
        <v>12589</v>
      </c>
      <c r="H159" s="99">
        <v>380</v>
      </c>
      <c r="I159" s="99">
        <v>5</v>
      </c>
      <c r="J159" s="24"/>
      <c r="K159" s="24"/>
      <c r="L159" s="24"/>
      <c r="M159" s="24"/>
      <c r="N159" s="24"/>
      <c r="O159" s="230" t="s">
        <v>8946</v>
      </c>
      <c r="P159" s="189" t="s">
        <v>8947</v>
      </c>
      <c r="Q159" s="202"/>
      <c r="R159" s="202"/>
      <c r="S159" s="202"/>
      <c r="T159" s="261"/>
    </row>
    <row r="160" spans="1:20" ht="22.5" customHeight="1">
      <c r="A160" s="166">
        <v>1</v>
      </c>
      <c r="B160" s="99" t="s">
        <v>85</v>
      </c>
      <c r="C160" s="107" t="s">
        <v>2601</v>
      </c>
      <c r="D160" s="99">
        <v>4</v>
      </c>
      <c r="E160" s="99">
        <v>6</v>
      </c>
      <c r="F160" s="99"/>
      <c r="G160" s="214" t="s">
        <v>12590</v>
      </c>
      <c r="H160" s="99">
        <v>380</v>
      </c>
      <c r="I160" s="175">
        <v>3</v>
      </c>
      <c r="J160" s="24"/>
      <c r="K160" s="24"/>
      <c r="L160" s="24"/>
      <c r="M160" s="24"/>
      <c r="N160" s="24"/>
      <c r="O160" s="230" t="s">
        <v>8948</v>
      </c>
      <c r="P160" s="189" t="s">
        <v>8949</v>
      </c>
      <c r="Q160" s="202"/>
      <c r="R160" s="202"/>
      <c r="S160" s="202"/>
      <c r="T160" s="261"/>
    </row>
    <row r="161" spans="1:20" ht="22.5" customHeight="1">
      <c r="A161" s="166">
        <v>1</v>
      </c>
      <c r="B161" s="99" t="s">
        <v>85</v>
      </c>
      <c r="C161" s="107" t="s">
        <v>2602</v>
      </c>
      <c r="D161" s="99">
        <v>4</v>
      </c>
      <c r="E161" s="99">
        <v>6</v>
      </c>
      <c r="F161" s="99"/>
      <c r="G161" s="214" t="s">
        <v>12591</v>
      </c>
      <c r="H161" s="99">
        <v>380</v>
      </c>
      <c r="I161" s="175">
        <v>5</v>
      </c>
      <c r="J161" s="24"/>
      <c r="K161" s="24"/>
      <c r="L161" s="24"/>
      <c r="M161" s="24"/>
      <c r="N161" s="24"/>
      <c r="O161" s="230" t="s">
        <v>128</v>
      </c>
      <c r="P161" s="189" t="s">
        <v>8950</v>
      </c>
      <c r="Q161" s="202"/>
      <c r="R161" s="202"/>
      <c r="S161" s="202"/>
      <c r="T161" s="261"/>
    </row>
    <row r="162" spans="1:20" ht="22.5" customHeight="1">
      <c r="A162" s="166">
        <v>1</v>
      </c>
      <c r="B162" s="99" t="s">
        <v>85</v>
      </c>
      <c r="C162" s="107" t="s">
        <v>2603</v>
      </c>
      <c r="D162" s="99">
        <v>4</v>
      </c>
      <c r="E162" s="99">
        <v>6</v>
      </c>
      <c r="F162" s="99"/>
      <c r="G162" s="214" t="s">
        <v>12592</v>
      </c>
      <c r="H162" s="99">
        <v>380</v>
      </c>
      <c r="I162" s="99">
        <v>3</v>
      </c>
      <c r="J162" s="24"/>
      <c r="K162" s="24"/>
      <c r="L162" s="24"/>
      <c r="M162" s="24"/>
      <c r="N162" s="24"/>
      <c r="O162" s="230" t="s">
        <v>8948</v>
      </c>
      <c r="P162" s="189" t="s">
        <v>8951</v>
      </c>
      <c r="Q162" s="202"/>
      <c r="R162" s="202"/>
      <c r="S162" s="202"/>
      <c r="T162" s="261"/>
    </row>
    <row r="163" spans="1:20" ht="22.5" customHeight="1">
      <c r="A163" s="166" t="s">
        <v>35</v>
      </c>
      <c r="B163" s="99" t="s">
        <v>85</v>
      </c>
      <c r="C163" s="107" t="s">
        <v>8952</v>
      </c>
      <c r="D163" s="99">
        <v>4</v>
      </c>
      <c r="E163" s="99">
        <v>6</v>
      </c>
      <c r="F163" s="99"/>
      <c r="G163" s="214" t="s">
        <v>12593</v>
      </c>
      <c r="H163" s="99">
        <v>380</v>
      </c>
      <c r="I163" s="175">
        <v>6</v>
      </c>
      <c r="J163" s="24"/>
      <c r="K163" s="24"/>
      <c r="L163" s="24"/>
      <c r="M163" s="24"/>
      <c r="N163" s="24"/>
      <c r="O163" s="230" t="s">
        <v>59</v>
      </c>
      <c r="P163" s="189" t="s">
        <v>8654</v>
      </c>
      <c r="Q163" s="202"/>
      <c r="R163" s="202"/>
      <c r="S163" s="202"/>
      <c r="T163" s="261"/>
    </row>
    <row r="164" spans="1:20" ht="22.5" customHeight="1">
      <c r="A164" s="166" t="s">
        <v>69</v>
      </c>
      <c r="B164" s="99" t="s">
        <v>85</v>
      </c>
      <c r="C164" s="107" t="s">
        <v>8953</v>
      </c>
      <c r="D164" s="99">
        <v>4</v>
      </c>
      <c r="E164" s="99">
        <v>6</v>
      </c>
      <c r="F164" s="99"/>
      <c r="G164" s="214" t="s">
        <v>12596</v>
      </c>
      <c r="H164" s="99">
        <v>380</v>
      </c>
      <c r="I164" s="99">
        <v>8</v>
      </c>
      <c r="J164" s="24"/>
      <c r="K164" s="24"/>
      <c r="L164" s="24"/>
      <c r="M164" s="24"/>
      <c r="N164" s="24"/>
      <c r="O164" s="230" t="s">
        <v>8954</v>
      </c>
      <c r="P164" s="189" t="s">
        <v>8654</v>
      </c>
      <c r="Q164" s="214" t="s">
        <v>12347</v>
      </c>
      <c r="R164" s="202"/>
      <c r="S164" s="212"/>
      <c r="T164" s="266" t="s">
        <v>8955</v>
      </c>
    </row>
    <row r="165" spans="1:20" ht="22.5" customHeight="1">
      <c r="A165" s="166" t="s">
        <v>8956</v>
      </c>
      <c r="B165" s="99" t="s">
        <v>8957</v>
      </c>
      <c r="C165" s="187" t="s">
        <v>8958</v>
      </c>
      <c r="D165" s="180">
        <v>4</v>
      </c>
      <c r="E165" s="180">
        <v>6</v>
      </c>
      <c r="F165" s="99"/>
      <c r="G165" s="251" t="s">
        <v>12595</v>
      </c>
      <c r="H165" s="99">
        <v>380</v>
      </c>
      <c r="I165" s="99">
        <v>5</v>
      </c>
      <c r="J165" s="24"/>
      <c r="K165" s="24"/>
      <c r="L165" s="24"/>
      <c r="M165" s="24"/>
      <c r="N165" s="24"/>
      <c r="O165" s="230" t="s">
        <v>2604</v>
      </c>
      <c r="P165" s="189" t="s">
        <v>8959</v>
      </c>
      <c r="Q165" s="214" t="s">
        <v>111</v>
      </c>
      <c r="R165" s="214" t="s">
        <v>2322</v>
      </c>
      <c r="S165" s="202"/>
      <c r="T165" s="261" t="s">
        <v>2605</v>
      </c>
    </row>
    <row r="166" spans="1:20" ht="22.5" customHeight="1">
      <c r="A166" s="166"/>
      <c r="B166" s="99" t="s">
        <v>85</v>
      </c>
      <c r="C166" s="107" t="s">
        <v>2606</v>
      </c>
      <c r="D166" s="99">
        <v>4</v>
      </c>
      <c r="E166" s="99">
        <v>6</v>
      </c>
      <c r="F166" s="99"/>
      <c r="G166" s="214" t="s">
        <v>12594</v>
      </c>
      <c r="H166" s="99">
        <v>380</v>
      </c>
      <c r="I166" s="175">
        <v>4</v>
      </c>
      <c r="J166" s="24"/>
      <c r="K166" s="24"/>
      <c r="L166" s="24"/>
      <c r="M166" s="24"/>
      <c r="N166" s="24"/>
      <c r="O166" s="230" t="s">
        <v>8960</v>
      </c>
      <c r="P166" s="189" t="s">
        <v>8961</v>
      </c>
      <c r="Q166" s="202"/>
      <c r="R166" s="202"/>
      <c r="S166" s="202"/>
      <c r="T166" s="261"/>
    </row>
    <row r="167" spans="1:20" ht="22.5" customHeight="1">
      <c r="A167" s="166" t="s">
        <v>11994</v>
      </c>
      <c r="B167" s="99" t="s">
        <v>11996</v>
      </c>
      <c r="C167" s="107" t="s">
        <v>12007</v>
      </c>
      <c r="D167" s="99">
        <v>11</v>
      </c>
      <c r="E167" s="99">
        <v>11</v>
      </c>
      <c r="F167" s="99"/>
      <c r="G167" s="222" t="s">
        <v>12006</v>
      </c>
      <c r="H167" s="204">
        <v>380</v>
      </c>
      <c r="I167" s="99">
        <v>6</v>
      </c>
      <c r="J167" s="24"/>
      <c r="K167" s="24"/>
      <c r="L167" s="24"/>
      <c r="M167" s="24"/>
      <c r="N167" s="24"/>
      <c r="O167" s="230" t="s">
        <v>12005</v>
      </c>
      <c r="P167" s="189" t="s">
        <v>11999</v>
      </c>
      <c r="Q167" s="212"/>
      <c r="R167" s="202"/>
      <c r="S167" s="202"/>
      <c r="T167" s="257"/>
    </row>
    <row r="168" spans="1:20" ht="22.5" customHeight="1">
      <c r="A168" s="166"/>
      <c r="B168" s="99" t="s">
        <v>85</v>
      </c>
      <c r="C168" s="107" t="s">
        <v>2607</v>
      </c>
      <c r="D168" s="99">
        <v>4</v>
      </c>
      <c r="E168" s="99">
        <v>6</v>
      </c>
      <c r="F168" s="99"/>
      <c r="G168" s="214" t="s">
        <v>12597</v>
      </c>
      <c r="H168" s="99">
        <v>375</v>
      </c>
      <c r="I168" s="99">
        <v>5</v>
      </c>
      <c r="J168" s="24"/>
      <c r="K168" s="24"/>
      <c r="L168" s="24"/>
      <c r="M168" s="24"/>
      <c r="N168" s="24"/>
      <c r="O168" s="230" t="s">
        <v>8962</v>
      </c>
      <c r="P168" s="189" t="s">
        <v>8963</v>
      </c>
      <c r="Q168" s="202"/>
      <c r="R168" s="202"/>
      <c r="S168" s="202"/>
      <c r="T168" s="261"/>
    </row>
    <row r="169" spans="1:20" ht="22.5" customHeight="1">
      <c r="A169" s="166">
        <v>1</v>
      </c>
      <c r="B169" s="99" t="s">
        <v>85</v>
      </c>
      <c r="C169" s="107" t="s">
        <v>8964</v>
      </c>
      <c r="D169" s="99">
        <v>4</v>
      </c>
      <c r="E169" s="99">
        <v>6</v>
      </c>
      <c r="F169" s="99"/>
      <c r="G169" s="214" t="s">
        <v>12598</v>
      </c>
      <c r="H169" s="99">
        <v>370</v>
      </c>
      <c r="I169" s="175">
        <v>5</v>
      </c>
      <c r="J169" s="24"/>
      <c r="K169" s="24"/>
      <c r="L169" s="24"/>
      <c r="M169" s="24"/>
      <c r="N169" s="24"/>
      <c r="O169" s="230" t="s">
        <v>128</v>
      </c>
      <c r="P169" s="189" t="s">
        <v>8965</v>
      </c>
      <c r="Q169" s="202"/>
      <c r="R169" s="202"/>
      <c r="S169" s="202"/>
      <c r="T169" s="261"/>
    </row>
    <row r="170" spans="1:20" ht="22.5" customHeight="1">
      <c r="A170" s="166" t="s">
        <v>157</v>
      </c>
      <c r="B170" s="99" t="s">
        <v>85</v>
      </c>
      <c r="C170" s="107" t="s">
        <v>2608</v>
      </c>
      <c r="D170" s="99">
        <v>4</v>
      </c>
      <c r="E170" s="99">
        <v>6</v>
      </c>
      <c r="F170" s="99"/>
      <c r="G170" s="214" t="s">
        <v>12599</v>
      </c>
      <c r="H170" s="99">
        <v>370</v>
      </c>
      <c r="I170" s="99">
        <v>8</v>
      </c>
      <c r="J170" s="24"/>
      <c r="K170" s="24"/>
      <c r="L170" s="24"/>
      <c r="M170" s="24"/>
      <c r="N170" s="24"/>
      <c r="O170" s="230" t="s">
        <v>59</v>
      </c>
      <c r="P170" s="189" t="s">
        <v>8966</v>
      </c>
      <c r="Q170" s="214" t="s">
        <v>2524</v>
      </c>
      <c r="R170" s="202"/>
      <c r="S170" s="202"/>
      <c r="T170" s="261"/>
    </row>
    <row r="171" spans="1:20" ht="22.5" customHeight="1">
      <c r="A171" s="166" t="s">
        <v>218</v>
      </c>
      <c r="B171" s="99" t="s">
        <v>8967</v>
      </c>
      <c r="C171" s="107" t="s">
        <v>8968</v>
      </c>
      <c r="D171" s="99">
        <v>7</v>
      </c>
      <c r="E171" s="99">
        <v>7</v>
      </c>
      <c r="F171" s="185"/>
      <c r="G171" s="251" t="s">
        <v>8858</v>
      </c>
      <c r="H171" s="99">
        <v>370</v>
      </c>
      <c r="I171" s="175">
        <v>3</v>
      </c>
      <c r="J171" s="24"/>
      <c r="K171" s="24"/>
      <c r="L171" s="24"/>
      <c r="M171" s="24"/>
      <c r="N171" s="24"/>
      <c r="O171" s="230" t="s">
        <v>8969</v>
      </c>
      <c r="P171" s="189" t="s">
        <v>11121</v>
      </c>
      <c r="Q171" s="237"/>
      <c r="R171" s="240"/>
      <c r="S171" s="240"/>
      <c r="T171" s="257" t="s">
        <v>8970</v>
      </c>
    </row>
    <row r="172" spans="1:20" ht="22.5" customHeight="1">
      <c r="A172" s="166"/>
      <c r="B172" s="99" t="s">
        <v>85</v>
      </c>
      <c r="C172" s="107" t="s">
        <v>2609</v>
      </c>
      <c r="D172" s="99">
        <v>4</v>
      </c>
      <c r="E172" s="99">
        <v>6</v>
      </c>
      <c r="F172" s="99"/>
      <c r="G172" s="214" t="s">
        <v>12602</v>
      </c>
      <c r="H172" s="99">
        <v>370</v>
      </c>
      <c r="I172" s="175">
        <v>5</v>
      </c>
      <c r="J172" s="24"/>
      <c r="K172" s="24"/>
      <c r="L172" s="24"/>
      <c r="M172" s="24"/>
      <c r="N172" s="24"/>
      <c r="O172" s="230" t="s">
        <v>8971</v>
      </c>
      <c r="P172" s="189" t="s">
        <v>8972</v>
      </c>
      <c r="Q172" s="202"/>
      <c r="R172" s="202"/>
      <c r="S172" s="202"/>
      <c r="T172" s="263"/>
    </row>
    <row r="173" spans="1:20" ht="22.5" customHeight="1">
      <c r="A173" s="279" t="s">
        <v>13213</v>
      </c>
      <c r="B173" s="196" t="s">
        <v>13226</v>
      </c>
      <c r="C173" s="107" t="s">
        <v>13225</v>
      </c>
      <c r="D173" s="196">
        <v>4</v>
      </c>
      <c r="E173" s="196">
        <v>6</v>
      </c>
      <c r="F173" s="196"/>
      <c r="G173" s="252" t="s">
        <v>13223</v>
      </c>
      <c r="H173" s="196">
        <v>370</v>
      </c>
      <c r="I173" s="196">
        <v>5</v>
      </c>
      <c r="O173" s="282" t="s">
        <v>13224</v>
      </c>
      <c r="P173" s="283" t="s">
        <v>13227</v>
      </c>
      <c r="Q173" s="248"/>
      <c r="R173" s="248"/>
      <c r="S173" s="248"/>
      <c r="T173" s="257" t="s">
        <v>13228</v>
      </c>
    </row>
    <row r="174" spans="1:20" ht="22.5" customHeight="1">
      <c r="A174" s="166"/>
      <c r="B174" s="99" t="s">
        <v>85</v>
      </c>
      <c r="C174" s="107" t="s">
        <v>2610</v>
      </c>
      <c r="D174" s="99">
        <v>4</v>
      </c>
      <c r="E174" s="99">
        <v>6</v>
      </c>
      <c r="F174" s="99"/>
      <c r="G174" s="214" t="s">
        <v>12603</v>
      </c>
      <c r="H174" s="99">
        <v>365</v>
      </c>
      <c r="I174" s="99">
        <v>5</v>
      </c>
      <c r="J174" s="24"/>
      <c r="K174" s="24"/>
      <c r="L174" s="24"/>
      <c r="M174" s="24"/>
      <c r="N174" s="24"/>
      <c r="O174" s="230" t="s">
        <v>8971</v>
      </c>
      <c r="P174" s="189" t="s">
        <v>8973</v>
      </c>
      <c r="Q174" s="202"/>
      <c r="R174" s="202"/>
      <c r="S174" s="202"/>
      <c r="T174" s="261"/>
    </row>
    <row r="175" spans="1:20" ht="22.5" customHeight="1">
      <c r="A175" s="166">
        <v>1</v>
      </c>
      <c r="B175" s="99" t="s">
        <v>85</v>
      </c>
      <c r="C175" s="107" t="s">
        <v>2611</v>
      </c>
      <c r="D175" s="99">
        <v>4</v>
      </c>
      <c r="E175" s="99">
        <v>6</v>
      </c>
      <c r="F175" s="99"/>
      <c r="G175" s="214" t="s">
        <v>12604</v>
      </c>
      <c r="H175" s="99">
        <v>360</v>
      </c>
      <c r="I175" s="175">
        <v>3</v>
      </c>
      <c r="J175" s="24"/>
      <c r="K175" s="24"/>
      <c r="L175" s="24"/>
      <c r="M175" s="24"/>
      <c r="N175" s="24"/>
      <c r="O175" s="230" t="s">
        <v>8974</v>
      </c>
      <c r="P175" s="189" t="s">
        <v>8973</v>
      </c>
      <c r="Q175" s="202"/>
      <c r="R175" s="202"/>
      <c r="S175" s="202"/>
      <c r="T175" s="261"/>
    </row>
    <row r="176" spans="1:20" ht="22.5" customHeight="1">
      <c r="A176" s="166">
        <v>3</v>
      </c>
      <c r="B176" s="99" t="s">
        <v>85</v>
      </c>
      <c r="C176" s="107" t="s">
        <v>2612</v>
      </c>
      <c r="D176" s="99">
        <v>4</v>
      </c>
      <c r="E176" s="99">
        <v>6</v>
      </c>
      <c r="F176" s="99"/>
      <c r="G176" s="214" t="s">
        <v>12605</v>
      </c>
      <c r="H176" s="99">
        <v>360</v>
      </c>
      <c r="I176" s="175">
        <v>5</v>
      </c>
      <c r="J176" s="24"/>
      <c r="K176" s="24"/>
      <c r="L176" s="24"/>
      <c r="M176" s="24"/>
      <c r="N176" s="24"/>
      <c r="O176" s="230" t="s">
        <v>59</v>
      </c>
      <c r="P176" s="189" t="s">
        <v>11115</v>
      </c>
      <c r="Q176" s="212" t="s">
        <v>2625</v>
      </c>
      <c r="R176" s="212" t="s">
        <v>2590</v>
      </c>
      <c r="S176" s="202"/>
      <c r="T176" s="263"/>
    </row>
    <row r="177" spans="1:20" ht="22.5" customHeight="1">
      <c r="A177" s="166" t="s">
        <v>47</v>
      </c>
      <c r="B177" s="99" t="s">
        <v>85</v>
      </c>
      <c r="C177" s="107" t="s">
        <v>8975</v>
      </c>
      <c r="D177" s="99">
        <v>4</v>
      </c>
      <c r="E177" s="99">
        <v>6</v>
      </c>
      <c r="F177" s="99"/>
      <c r="G177" s="214" t="s">
        <v>12606</v>
      </c>
      <c r="H177" s="99">
        <v>360</v>
      </c>
      <c r="I177" s="99">
        <v>7</v>
      </c>
      <c r="J177" s="24"/>
      <c r="K177" s="24"/>
      <c r="L177" s="24"/>
      <c r="M177" s="24"/>
      <c r="N177" s="24"/>
      <c r="O177" s="230" t="s">
        <v>59</v>
      </c>
      <c r="P177" s="189" t="s">
        <v>8976</v>
      </c>
      <c r="Q177" s="214" t="s">
        <v>9849</v>
      </c>
      <c r="R177" s="212"/>
      <c r="S177" s="212"/>
      <c r="T177" s="260" t="s">
        <v>8977</v>
      </c>
    </row>
    <row r="178" spans="1:20" ht="22.5" customHeight="1">
      <c r="A178" s="166" t="s">
        <v>30</v>
      </c>
      <c r="B178" s="99" t="s">
        <v>8967</v>
      </c>
      <c r="C178" s="107" t="s">
        <v>8978</v>
      </c>
      <c r="D178" s="99">
        <v>10</v>
      </c>
      <c r="E178" s="99">
        <v>10</v>
      </c>
      <c r="F178" s="99"/>
      <c r="G178" s="214" t="s">
        <v>2584</v>
      </c>
      <c r="H178" s="99">
        <v>360</v>
      </c>
      <c r="I178" s="175">
        <v>6</v>
      </c>
      <c r="J178" s="24"/>
      <c r="K178" s="24"/>
      <c r="L178" s="24"/>
      <c r="M178" s="24"/>
      <c r="N178" s="24"/>
      <c r="O178" s="230" t="s">
        <v>8979</v>
      </c>
      <c r="P178" s="189" t="s">
        <v>8980</v>
      </c>
      <c r="Q178" s="214"/>
      <c r="R178" s="212"/>
      <c r="S178" s="212"/>
      <c r="T178" s="261"/>
    </row>
    <row r="179" spans="1:20" ht="22.5" customHeight="1">
      <c r="A179" s="166" t="s">
        <v>37</v>
      </c>
      <c r="B179" s="99" t="s">
        <v>8936</v>
      </c>
      <c r="C179" s="107" t="s">
        <v>8981</v>
      </c>
      <c r="D179" s="99">
        <v>6</v>
      </c>
      <c r="E179" s="99">
        <v>6</v>
      </c>
      <c r="F179" s="185"/>
      <c r="G179" s="251" t="s">
        <v>8982</v>
      </c>
      <c r="H179" s="99">
        <v>360</v>
      </c>
      <c r="I179" s="175">
        <v>2</v>
      </c>
      <c r="J179" s="24"/>
      <c r="K179" s="24"/>
      <c r="L179" s="24"/>
      <c r="M179" s="24"/>
      <c r="N179" s="24"/>
      <c r="O179" s="230" t="s">
        <v>8731</v>
      </c>
      <c r="P179" s="189" t="s">
        <v>8781</v>
      </c>
      <c r="Q179" s="212" t="s">
        <v>2317</v>
      </c>
      <c r="R179" s="240"/>
      <c r="S179" s="240"/>
      <c r="T179" s="257" t="s">
        <v>8983</v>
      </c>
    </row>
    <row r="180" spans="1:20" ht="22.5" customHeight="1">
      <c r="A180" s="166"/>
      <c r="B180" s="99" t="s">
        <v>85</v>
      </c>
      <c r="C180" s="107" t="s">
        <v>2613</v>
      </c>
      <c r="D180" s="99">
        <v>4</v>
      </c>
      <c r="E180" s="99">
        <v>6</v>
      </c>
      <c r="F180" s="99"/>
      <c r="G180" s="214" t="s">
        <v>12607</v>
      </c>
      <c r="H180" s="99">
        <v>360</v>
      </c>
      <c r="I180" s="99">
        <v>3</v>
      </c>
      <c r="J180" s="24"/>
      <c r="K180" s="24"/>
      <c r="L180" s="24"/>
      <c r="M180" s="24"/>
      <c r="N180" s="24"/>
      <c r="O180" s="230" t="s">
        <v>8984</v>
      </c>
      <c r="P180" s="189" t="s">
        <v>11121</v>
      </c>
      <c r="Q180" s="202"/>
      <c r="R180" s="202"/>
      <c r="S180" s="202"/>
      <c r="T180" s="263"/>
    </row>
    <row r="181" spans="1:20" ht="22.5" customHeight="1">
      <c r="A181" s="166"/>
      <c r="B181" s="99" t="s">
        <v>85</v>
      </c>
      <c r="C181" s="107" t="s">
        <v>2614</v>
      </c>
      <c r="D181" s="99">
        <v>4</v>
      </c>
      <c r="E181" s="99">
        <v>6</v>
      </c>
      <c r="F181" s="99"/>
      <c r="G181" s="214" t="s">
        <v>12608</v>
      </c>
      <c r="H181" s="99">
        <v>360</v>
      </c>
      <c r="I181" s="99">
        <v>3</v>
      </c>
      <c r="J181" s="24"/>
      <c r="K181" s="24"/>
      <c r="L181" s="24"/>
      <c r="M181" s="24"/>
      <c r="N181" s="24"/>
      <c r="O181" s="230" t="s">
        <v>8985</v>
      </c>
      <c r="P181" s="189" t="s">
        <v>11121</v>
      </c>
      <c r="Q181" s="202"/>
      <c r="R181" s="202"/>
      <c r="S181" s="202"/>
      <c r="T181" s="263"/>
    </row>
    <row r="182" spans="1:20" ht="22.5" customHeight="1">
      <c r="A182" s="166"/>
      <c r="B182" s="99" t="s">
        <v>85</v>
      </c>
      <c r="C182" s="107" t="s">
        <v>2615</v>
      </c>
      <c r="D182" s="99">
        <v>4</v>
      </c>
      <c r="E182" s="99">
        <v>6</v>
      </c>
      <c r="F182" s="99"/>
      <c r="G182" s="214" t="s">
        <v>8986</v>
      </c>
      <c r="H182" s="99">
        <v>360</v>
      </c>
      <c r="I182" s="99">
        <v>3</v>
      </c>
      <c r="J182" s="24"/>
      <c r="K182" s="24"/>
      <c r="L182" s="24"/>
      <c r="M182" s="24"/>
      <c r="N182" s="24"/>
      <c r="O182" s="230" t="s">
        <v>2323</v>
      </c>
      <c r="P182" s="189" t="s">
        <v>11121</v>
      </c>
      <c r="Q182" s="202"/>
      <c r="R182" s="202"/>
      <c r="S182" s="202"/>
      <c r="T182" s="263"/>
    </row>
    <row r="183" spans="1:20" ht="22.5" customHeight="1">
      <c r="A183" s="166"/>
      <c r="B183" s="99" t="s">
        <v>85</v>
      </c>
      <c r="C183" s="107" t="s">
        <v>2616</v>
      </c>
      <c r="D183" s="99">
        <v>4</v>
      </c>
      <c r="E183" s="99">
        <v>6</v>
      </c>
      <c r="F183" s="99"/>
      <c r="G183" s="214" t="s">
        <v>12609</v>
      </c>
      <c r="H183" s="99">
        <v>360</v>
      </c>
      <c r="I183" s="175">
        <v>3</v>
      </c>
      <c r="J183" s="24"/>
      <c r="K183" s="24"/>
      <c r="L183" s="24"/>
      <c r="M183" s="24"/>
      <c r="N183" s="24"/>
      <c r="O183" s="230" t="s">
        <v>8987</v>
      </c>
      <c r="P183" s="189" t="s">
        <v>8988</v>
      </c>
      <c r="Q183" s="202"/>
      <c r="R183" s="202"/>
      <c r="S183" s="202"/>
      <c r="T183" s="261"/>
    </row>
    <row r="184" spans="1:20" ht="22.5" customHeight="1">
      <c r="A184" s="166"/>
      <c r="B184" s="99" t="s">
        <v>85</v>
      </c>
      <c r="C184" s="107" t="s">
        <v>2617</v>
      </c>
      <c r="D184" s="99">
        <v>4</v>
      </c>
      <c r="E184" s="99">
        <v>6</v>
      </c>
      <c r="F184" s="99"/>
      <c r="G184" s="214" t="s">
        <v>12610</v>
      </c>
      <c r="H184" s="99">
        <v>360</v>
      </c>
      <c r="I184" s="175">
        <v>4</v>
      </c>
      <c r="J184" s="24"/>
      <c r="K184" s="24"/>
      <c r="L184" s="24"/>
      <c r="M184" s="24"/>
      <c r="N184" s="24"/>
      <c r="O184" s="230" t="s">
        <v>8987</v>
      </c>
      <c r="P184" s="189" t="s">
        <v>8988</v>
      </c>
      <c r="Q184" s="202"/>
      <c r="R184" s="202"/>
      <c r="S184" s="202"/>
      <c r="T184" s="261"/>
    </row>
    <row r="185" spans="1:20" ht="22.5" customHeight="1">
      <c r="A185" s="166" t="s">
        <v>47</v>
      </c>
      <c r="B185" s="99" t="s">
        <v>85</v>
      </c>
      <c r="C185" s="107" t="s">
        <v>8989</v>
      </c>
      <c r="D185" s="99">
        <v>4</v>
      </c>
      <c r="E185" s="99">
        <v>6</v>
      </c>
      <c r="F185" s="99"/>
      <c r="G185" s="214" t="s">
        <v>12611</v>
      </c>
      <c r="H185" s="99">
        <v>350</v>
      </c>
      <c r="I185" s="175">
        <v>5</v>
      </c>
      <c r="J185" s="24"/>
      <c r="K185" s="24"/>
      <c r="L185" s="24"/>
      <c r="M185" s="24"/>
      <c r="N185" s="24"/>
      <c r="O185" s="230" t="s">
        <v>8990</v>
      </c>
      <c r="P185" s="189" t="s">
        <v>8991</v>
      </c>
      <c r="Q185" s="247" t="s">
        <v>2618</v>
      </c>
      <c r="R185" s="212"/>
      <c r="S185" s="212"/>
      <c r="T185" s="261"/>
    </row>
    <row r="186" spans="1:20" ht="22.5" customHeight="1">
      <c r="A186" s="166" t="s">
        <v>34</v>
      </c>
      <c r="B186" s="99" t="s">
        <v>85</v>
      </c>
      <c r="C186" s="107" t="s">
        <v>8992</v>
      </c>
      <c r="D186" s="99">
        <v>3</v>
      </c>
      <c r="E186" s="99">
        <v>5</v>
      </c>
      <c r="F186" s="99"/>
      <c r="G186" s="214" t="s">
        <v>12612</v>
      </c>
      <c r="H186" s="99">
        <v>350</v>
      </c>
      <c r="I186" s="175">
        <v>6</v>
      </c>
      <c r="J186" s="24"/>
      <c r="K186" s="24"/>
      <c r="L186" s="24"/>
      <c r="M186" s="24"/>
      <c r="N186" s="24"/>
      <c r="O186" s="230" t="s">
        <v>8993</v>
      </c>
      <c r="P186" s="189" t="s">
        <v>8994</v>
      </c>
      <c r="Q186" s="214" t="s">
        <v>12335</v>
      </c>
      <c r="R186" s="202"/>
      <c r="S186" s="202"/>
      <c r="T186" s="261"/>
    </row>
    <row r="187" spans="1:20" ht="22.5" customHeight="1">
      <c r="A187" s="166" t="s">
        <v>30</v>
      </c>
      <c r="B187" s="99" t="s">
        <v>8995</v>
      </c>
      <c r="C187" s="107" t="s">
        <v>8996</v>
      </c>
      <c r="D187" s="99">
        <v>9</v>
      </c>
      <c r="E187" s="99">
        <v>9</v>
      </c>
      <c r="F187" s="99"/>
      <c r="G187" s="214" t="s">
        <v>8997</v>
      </c>
      <c r="H187" s="99">
        <v>350</v>
      </c>
      <c r="I187" s="99">
        <v>5</v>
      </c>
      <c r="J187" s="24"/>
      <c r="K187" s="24"/>
      <c r="L187" s="24"/>
      <c r="M187" s="24"/>
      <c r="N187" s="24"/>
      <c r="O187" s="230" t="s">
        <v>8998</v>
      </c>
      <c r="P187" s="189" t="s">
        <v>8999</v>
      </c>
      <c r="Q187" s="202"/>
      <c r="R187" s="202"/>
      <c r="S187" s="202"/>
      <c r="T187" s="261"/>
    </row>
    <row r="188" spans="1:20" ht="22.5" customHeight="1">
      <c r="A188" s="166" t="s">
        <v>9000</v>
      </c>
      <c r="B188" s="99" t="s">
        <v>9001</v>
      </c>
      <c r="C188" s="187" t="s">
        <v>9002</v>
      </c>
      <c r="D188" s="180">
        <v>11</v>
      </c>
      <c r="E188" s="180">
        <v>11</v>
      </c>
      <c r="F188" s="99"/>
      <c r="G188" s="219" t="s">
        <v>12948</v>
      </c>
      <c r="H188" s="99">
        <v>350</v>
      </c>
      <c r="I188" s="99">
        <v>7</v>
      </c>
      <c r="J188" s="24"/>
      <c r="K188" s="24"/>
      <c r="L188" s="24"/>
      <c r="M188" s="24"/>
      <c r="N188" s="24"/>
      <c r="O188" s="230" t="s">
        <v>9003</v>
      </c>
      <c r="P188" s="189" t="s">
        <v>9004</v>
      </c>
      <c r="Q188" s="212"/>
      <c r="R188" s="267"/>
      <c r="S188" s="202"/>
      <c r="T188" s="257" t="s">
        <v>9005</v>
      </c>
    </row>
    <row r="189" spans="1:20" ht="22.5" customHeight="1">
      <c r="A189" s="166" t="s">
        <v>25</v>
      </c>
      <c r="B189" s="99" t="s">
        <v>9006</v>
      </c>
      <c r="C189" s="107" t="s">
        <v>9007</v>
      </c>
      <c r="D189" s="99">
        <v>3</v>
      </c>
      <c r="E189" s="99">
        <v>5</v>
      </c>
      <c r="F189" s="99"/>
      <c r="G189" s="214" t="s">
        <v>12613</v>
      </c>
      <c r="H189" s="99">
        <v>350</v>
      </c>
      <c r="I189" s="99">
        <v>5</v>
      </c>
      <c r="J189" s="24"/>
      <c r="K189" s="24"/>
      <c r="L189" s="24"/>
      <c r="M189" s="24"/>
      <c r="N189" s="24"/>
      <c r="O189" s="230" t="s">
        <v>9008</v>
      </c>
      <c r="P189" s="189" t="s">
        <v>9009</v>
      </c>
      <c r="Q189" s="202"/>
      <c r="R189" s="202"/>
      <c r="S189" s="202"/>
      <c r="T189" s="260" t="s">
        <v>8693</v>
      </c>
    </row>
    <row r="190" spans="1:20" ht="22.5" customHeight="1">
      <c r="A190" s="166"/>
      <c r="B190" s="99" t="s">
        <v>85</v>
      </c>
      <c r="C190" s="107" t="s">
        <v>9010</v>
      </c>
      <c r="D190" s="99">
        <v>4</v>
      </c>
      <c r="E190" s="99">
        <v>6</v>
      </c>
      <c r="F190" s="99"/>
      <c r="G190" s="214" t="s">
        <v>12614</v>
      </c>
      <c r="H190" s="99">
        <v>350</v>
      </c>
      <c r="I190" s="99">
        <v>3</v>
      </c>
      <c r="J190" s="24"/>
      <c r="K190" s="24"/>
      <c r="L190" s="24"/>
      <c r="M190" s="24"/>
      <c r="N190" s="24"/>
      <c r="O190" s="230" t="s">
        <v>9011</v>
      </c>
      <c r="P190" s="189" t="s">
        <v>9010</v>
      </c>
      <c r="Q190" s="202"/>
      <c r="R190" s="202"/>
      <c r="S190" s="202"/>
      <c r="T190" s="261"/>
    </row>
    <row r="191" spans="1:20" ht="22.5" customHeight="1">
      <c r="A191" s="166" t="s">
        <v>151</v>
      </c>
      <c r="B191" s="99" t="s">
        <v>85</v>
      </c>
      <c r="C191" s="107" t="s">
        <v>2619</v>
      </c>
      <c r="D191" s="99">
        <v>4</v>
      </c>
      <c r="E191" s="99">
        <v>6</v>
      </c>
      <c r="F191" s="99"/>
      <c r="G191" s="214" t="s">
        <v>9012</v>
      </c>
      <c r="H191" s="99">
        <v>340</v>
      </c>
      <c r="I191" s="99">
        <v>6</v>
      </c>
      <c r="J191" s="24"/>
      <c r="K191" s="24"/>
      <c r="L191" s="24"/>
      <c r="M191" s="24"/>
      <c r="N191" s="24"/>
      <c r="O191" s="230" t="s">
        <v>59</v>
      </c>
      <c r="P191" s="189" t="s">
        <v>9013</v>
      </c>
      <c r="Q191" s="214" t="s">
        <v>2620</v>
      </c>
      <c r="R191" s="202"/>
      <c r="S191" s="202"/>
      <c r="T191" s="260" t="s">
        <v>9014</v>
      </c>
    </row>
    <row r="192" spans="1:20" ht="22.5" customHeight="1">
      <c r="A192" s="166" t="s">
        <v>698</v>
      </c>
      <c r="B192" s="99" t="s">
        <v>85</v>
      </c>
      <c r="C192" s="107" t="s">
        <v>2621</v>
      </c>
      <c r="D192" s="99">
        <v>4</v>
      </c>
      <c r="E192" s="99">
        <v>6</v>
      </c>
      <c r="F192" s="99"/>
      <c r="G192" s="214" t="s">
        <v>12615</v>
      </c>
      <c r="H192" s="99">
        <v>340</v>
      </c>
      <c r="I192" s="175">
        <v>5</v>
      </c>
      <c r="J192" s="24"/>
      <c r="K192" s="24"/>
      <c r="L192" s="24"/>
      <c r="M192" s="24"/>
      <c r="N192" s="24"/>
      <c r="O192" s="230" t="s">
        <v>59</v>
      </c>
      <c r="P192" s="189" t="s">
        <v>9015</v>
      </c>
      <c r="Q192" s="202"/>
      <c r="R192" s="202"/>
      <c r="S192" s="202"/>
      <c r="T192" s="261"/>
    </row>
    <row r="193" spans="1:20" ht="22.5" customHeight="1">
      <c r="A193" s="166" t="s">
        <v>35</v>
      </c>
      <c r="B193" s="99" t="s">
        <v>85</v>
      </c>
      <c r="C193" s="107" t="s">
        <v>9016</v>
      </c>
      <c r="D193" s="99">
        <v>3</v>
      </c>
      <c r="E193" s="99">
        <v>5</v>
      </c>
      <c r="F193" s="99"/>
      <c r="G193" s="214" t="s">
        <v>12616</v>
      </c>
      <c r="H193" s="99">
        <v>340</v>
      </c>
      <c r="I193" s="175">
        <v>7</v>
      </c>
      <c r="J193" s="24"/>
      <c r="K193" s="24"/>
      <c r="L193" s="24"/>
      <c r="M193" s="24"/>
      <c r="N193" s="24"/>
      <c r="O193" s="230" t="s">
        <v>59</v>
      </c>
      <c r="P193" s="189" t="s">
        <v>8654</v>
      </c>
      <c r="Q193" s="212" t="s">
        <v>3463</v>
      </c>
      <c r="R193" s="202"/>
      <c r="S193" s="202"/>
      <c r="T193" s="266" t="s">
        <v>9017</v>
      </c>
    </row>
    <row r="194" spans="1:20" ht="22.5" customHeight="1">
      <c r="A194" s="166" t="s">
        <v>69</v>
      </c>
      <c r="B194" s="99" t="s">
        <v>8967</v>
      </c>
      <c r="C194" s="107" t="s">
        <v>9018</v>
      </c>
      <c r="D194" s="99">
        <v>3</v>
      </c>
      <c r="E194" s="99">
        <v>5</v>
      </c>
      <c r="F194" s="99"/>
      <c r="G194" s="214" t="s">
        <v>12617</v>
      </c>
      <c r="H194" s="99">
        <v>340</v>
      </c>
      <c r="I194" s="99">
        <v>6</v>
      </c>
      <c r="J194" s="24"/>
      <c r="K194" s="24"/>
      <c r="L194" s="24"/>
      <c r="M194" s="24"/>
      <c r="N194" s="24"/>
      <c r="O194" s="230" t="s">
        <v>8954</v>
      </c>
      <c r="P194" s="189" t="s">
        <v>8654</v>
      </c>
      <c r="Q194" s="202"/>
      <c r="R194" s="202"/>
      <c r="S194" s="202"/>
      <c r="T194" s="261"/>
    </row>
    <row r="195" spans="1:20" ht="22.5" customHeight="1">
      <c r="A195" s="166" t="s">
        <v>9019</v>
      </c>
      <c r="B195" s="99" t="s">
        <v>8957</v>
      </c>
      <c r="C195" s="107" t="s">
        <v>9020</v>
      </c>
      <c r="D195" s="99">
        <v>3</v>
      </c>
      <c r="E195" s="99">
        <v>5</v>
      </c>
      <c r="F195" s="99"/>
      <c r="G195" s="212" t="s">
        <v>7393</v>
      </c>
      <c r="H195" s="99">
        <v>340</v>
      </c>
      <c r="I195" s="99">
        <v>3</v>
      </c>
      <c r="J195" s="24"/>
      <c r="K195" s="24"/>
      <c r="L195" s="24"/>
      <c r="M195" s="24"/>
      <c r="N195" s="24"/>
      <c r="O195" s="230" t="s">
        <v>9021</v>
      </c>
      <c r="P195" s="189" t="s">
        <v>9022</v>
      </c>
      <c r="Q195" s="202"/>
      <c r="R195" s="202"/>
      <c r="S195" s="202"/>
      <c r="T195" s="257"/>
    </row>
    <row r="196" spans="1:20" ht="22.5" customHeight="1">
      <c r="A196" s="166">
        <v>1</v>
      </c>
      <c r="B196" s="99" t="s">
        <v>85</v>
      </c>
      <c r="C196" s="107" t="s">
        <v>2622</v>
      </c>
      <c r="D196" s="99">
        <v>3</v>
      </c>
      <c r="E196" s="99">
        <v>5</v>
      </c>
      <c r="F196" s="99"/>
      <c r="G196" s="214" t="s">
        <v>12618</v>
      </c>
      <c r="H196" s="99">
        <v>330</v>
      </c>
      <c r="I196" s="175">
        <v>4</v>
      </c>
      <c r="J196" s="24"/>
      <c r="K196" s="24"/>
      <c r="L196" s="24"/>
      <c r="M196" s="24"/>
      <c r="N196" s="24"/>
      <c r="O196" s="230" t="s">
        <v>128</v>
      </c>
      <c r="P196" s="189" t="s">
        <v>9023</v>
      </c>
      <c r="Q196" s="202"/>
      <c r="R196" s="202"/>
      <c r="S196" s="202"/>
      <c r="T196" s="261"/>
    </row>
    <row r="197" spans="1:20" ht="22.5" customHeight="1">
      <c r="A197" s="166">
        <v>2</v>
      </c>
      <c r="B197" s="99" t="s">
        <v>85</v>
      </c>
      <c r="C197" s="107" t="s">
        <v>2623</v>
      </c>
      <c r="D197" s="99">
        <v>4</v>
      </c>
      <c r="E197" s="99">
        <v>6</v>
      </c>
      <c r="F197" s="99"/>
      <c r="G197" s="214" t="s">
        <v>2588</v>
      </c>
      <c r="H197" s="99">
        <v>330</v>
      </c>
      <c r="I197" s="99">
        <v>7</v>
      </c>
      <c r="J197" s="24"/>
      <c r="K197" s="24"/>
      <c r="L197" s="24"/>
      <c r="M197" s="24"/>
      <c r="N197" s="24"/>
      <c r="O197" s="230" t="s">
        <v>59</v>
      </c>
      <c r="P197" s="189" t="s">
        <v>9024</v>
      </c>
      <c r="Q197" s="214" t="s">
        <v>2624</v>
      </c>
      <c r="R197" s="202"/>
      <c r="S197" s="202"/>
      <c r="T197" s="260" t="s">
        <v>9025</v>
      </c>
    </row>
    <row r="198" spans="1:20" ht="22.5" customHeight="1">
      <c r="A198" s="166">
        <v>2</v>
      </c>
      <c r="B198" s="99" t="s">
        <v>85</v>
      </c>
      <c r="C198" s="107" t="s">
        <v>9026</v>
      </c>
      <c r="D198" s="99">
        <v>4</v>
      </c>
      <c r="E198" s="99">
        <v>6</v>
      </c>
      <c r="F198" s="99"/>
      <c r="G198" s="214" t="s">
        <v>12619</v>
      </c>
      <c r="H198" s="99">
        <v>330</v>
      </c>
      <c r="I198" s="99">
        <v>7</v>
      </c>
      <c r="J198" s="24"/>
      <c r="K198" s="24"/>
      <c r="L198" s="24"/>
      <c r="M198" s="24"/>
      <c r="N198" s="24"/>
      <c r="O198" s="230" t="s">
        <v>9027</v>
      </c>
      <c r="P198" s="189" t="s">
        <v>11115</v>
      </c>
      <c r="Q198" s="214" t="s">
        <v>2625</v>
      </c>
      <c r="R198" s="202"/>
      <c r="S198" s="202"/>
      <c r="T198" s="261"/>
    </row>
    <row r="199" spans="1:20" ht="22.5" customHeight="1">
      <c r="A199" s="166">
        <v>3</v>
      </c>
      <c r="B199" s="99" t="s">
        <v>85</v>
      </c>
      <c r="C199" s="107" t="s">
        <v>2626</v>
      </c>
      <c r="D199" s="99">
        <v>4</v>
      </c>
      <c r="E199" s="99">
        <v>6</v>
      </c>
      <c r="F199" s="99"/>
      <c r="G199" s="214" t="s">
        <v>2627</v>
      </c>
      <c r="H199" s="99">
        <v>330</v>
      </c>
      <c r="I199" s="175">
        <v>5</v>
      </c>
      <c r="J199" s="24"/>
      <c r="K199" s="24"/>
      <c r="L199" s="24"/>
      <c r="M199" s="24"/>
      <c r="N199" s="24"/>
      <c r="O199" s="230" t="s">
        <v>8993</v>
      </c>
      <c r="P199" s="189" t="s">
        <v>11115</v>
      </c>
      <c r="Q199" s="202"/>
      <c r="R199" s="202"/>
      <c r="S199" s="202"/>
      <c r="T199" s="261"/>
    </row>
    <row r="200" spans="1:20" ht="22.5" customHeight="1">
      <c r="A200" s="166">
        <v>3</v>
      </c>
      <c r="B200" s="99" t="s">
        <v>85</v>
      </c>
      <c r="C200" s="107" t="s">
        <v>2628</v>
      </c>
      <c r="D200" s="99">
        <v>4</v>
      </c>
      <c r="E200" s="99">
        <v>6</v>
      </c>
      <c r="F200" s="99"/>
      <c r="G200" s="214" t="s">
        <v>12620</v>
      </c>
      <c r="H200" s="99">
        <v>330</v>
      </c>
      <c r="I200" s="175">
        <v>6</v>
      </c>
      <c r="J200" s="24"/>
      <c r="K200" s="24"/>
      <c r="L200" s="24"/>
      <c r="M200" s="24"/>
      <c r="N200" s="24"/>
      <c r="O200" s="230" t="s">
        <v>59</v>
      </c>
      <c r="P200" s="189" t="s">
        <v>11115</v>
      </c>
      <c r="Q200" s="202"/>
      <c r="R200" s="202"/>
      <c r="S200" s="202"/>
      <c r="T200" s="261"/>
    </row>
    <row r="201" spans="1:20" ht="22.5" customHeight="1">
      <c r="A201" s="166" t="s">
        <v>151</v>
      </c>
      <c r="B201" s="99" t="s">
        <v>85</v>
      </c>
      <c r="C201" s="107" t="s">
        <v>2629</v>
      </c>
      <c r="D201" s="99">
        <v>4</v>
      </c>
      <c r="E201" s="99">
        <v>6</v>
      </c>
      <c r="F201" s="99"/>
      <c r="G201" s="214" t="s">
        <v>12621</v>
      </c>
      <c r="H201" s="99">
        <v>330</v>
      </c>
      <c r="I201" s="99">
        <v>6</v>
      </c>
      <c r="J201" s="24"/>
      <c r="K201" s="24"/>
      <c r="L201" s="24"/>
      <c r="M201" s="24"/>
      <c r="N201" s="24"/>
      <c r="O201" s="230" t="s">
        <v>59</v>
      </c>
      <c r="P201" s="189" t="s">
        <v>9028</v>
      </c>
      <c r="Q201" s="214" t="s">
        <v>2630</v>
      </c>
      <c r="R201" s="202"/>
      <c r="S201" s="202"/>
      <c r="T201" s="261"/>
    </row>
    <row r="202" spans="1:20" ht="22.5" customHeight="1">
      <c r="A202" s="166" t="s">
        <v>151</v>
      </c>
      <c r="B202" s="99" t="s">
        <v>85</v>
      </c>
      <c r="C202" s="107" t="s">
        <v>9029</v>
      </c>
      <c r="D202" s="99">
        <v>4</v>
      </c>
      <c r="E202" s="99">
        <v>6</v>
      </c>
      <c r="F202" s="99"/>
      <c r="G202" s="214" t="s">
        <v>12622</v>
      </c>
      <c r="H202" s="99">
        <v>330</v>
      </c>
      <c r="I202" s="175">
        <v>5</v>
      </c>
      <c r="J202" s="24"/>
      <c r="K202" s="24"/>
      <c r="L202" s="24"/>
      <c r="M202" s="24"/>
      <c r="N202" s="24"/>
      <c r="O202" s="230" t="s">
        <v>59</v>
      </c>
      <c r="P202" s="189" t="s">
        <v>9030</v>
      </c>
      <c r="Q202" s="202"/>
      <c r="R202" s="202"/>
      <c r="S202" s="202"/>
      <c r="T202" s="261"/>
    </row>
    <row r="203" spans="1:20" ht="22.5" customHeight="1">
      <c r="A203" s="166" t="s">
        <v>698</v>
      </c>
      <c r="B203" s="99" t="s">
        <v>85</v>
      </c>
      <c r="C203" s="107" t="s">
        <v>9031</v>
      </c>
      <c r="D203" s="99">
        <v>4</v>
      </c>
      <c r="E203" s="99">
        <v>6</v>
      </c>
      <c r="F203" s="99"/>
      <c r="G203" s="214" t="s">
        <v>1904</v>
      </c>
      <c r="H203" s="99">
        <v>330</v>
      </c>
      <c r="I203" s="99">
        <v>6</v>
      </c>
      <c r="J203" s="24"/>
      <c r="K203" s="24"/>
      <c r="L203" s="24"/>
      <c r="M203" s="24"/>
      <c r="N203" s="24"/>
      <c r="O203" s="230" t="s">
        <v>59</v>
      </c>
      <c r="P203" s="189" t="s">
        <v>9013</v>
      </c>
      <c r="Q203" s="214" t="s">
        <v>785</v>
      </c>
      <c r="R203" s="202"/>
      <c r="S203" s="202"/>
      <c r="T203" s="261"/>
    </row>
    <row r="204" spans="1:20" ht="22.5" customHeight="1">
      <c r="A204" s="166" t="s">
        <v>34</v>
      </c>
      <c r="B204" s="99" t="s">
        <v>85</v>
      </c>
      <c r="C204" s="107" t="s">
        <v>9032</v>
      </c>
      <c r="D204" s="99">
        <v>3</v>
      </c>
      <c r="E204" s="99">
        <v>5</v>
      </c>
      <c r="F204" s="99"/>
      <c r="G204" s="214" t="s">
        <v>12335</v>
      </c>
      <c r="H204" s="99">
        <v>330</v>
      </c>
      <c r="I204" s="175">
        <v>7</v>
      </c>
      <c r="J204" s="24"/>
      <c r="K204" s="24"/>
      <c r="L204" s="24"/>
      <c r="M204" s="24"/>
      <c r="N204" s="24"/>
      <c r="O204" s="230" t="s">
        <v>9027</v>
      </c>
      <c r="P204" s="189" t="s">
        <v>8654</v>
      </c>
      <c r="Q204" s="214" t="s">
        <v>12626</v>
      </c>
      <c r="R204" s="212"/>
      <c r="S204" s="202"/>
      <c r="T204" s="261"/>
    </row>
    <row r="205" spans="1:20" ht="22.5" customHeight="1">
      <c r="A205" s="166" t="s">
        <v>8956</v>
      </c>
      <c r="B205" s="99" t="s">
        <v>8957</v>
      </c>
      <c r="C205" s="187" t="s">
        <v>9033</v>
      </c>
      <c r="D205" s="180">
        <v>10</v>
      </c>
      <c r="E205" s="180">
        <v>10</v>
      </c>
      <c r="F205" s="99"/>
      <c r="G205" s="214" t="s">
        <v>9034</v>
      </c>
      <c r="H205" s="99">
        <v>330</v>
      </c>
      <c r="I205" s="99">
        <v>6</v>
      </c>
      <c r="J205" s="24"/>
      <c r="K205" s="24"/>
      <c r="L205" s="24"/>
      <c r="M205" s="24"/>
      <c r="N205" s="24"/>
      <c r="O205" s="230" t="s">
        <v>9035</v>
      </c>
      <c r="P205" s="189" t="s">
        <v>9036</v>
      </c>
      <c r="Q205" s="238"/>
      <c r="R205" s="231"/>
      <c r="S205" s="202"/>
      <c r="T205" s="257" t="s">
        <v>9037</v>
      </c>
    </row>
    <row r="206" spans="1:20" ht="22.5" customHeight="1">
      <c r="A206" s="166" t="s">
        <v>37</v>
      </c>
      <c r="B206" s="99" t="s">
        <v>8936</v>
      </c>
      <c r="C206" s="107" t="s">
        <v>9038</v>
      </c>
      <c r="D206" s="99">
        <v>5</v>
      </c>
      <c r="E206" s="99">
        <v>5</v>
      </c>
      <c r="F206" s="185"/>
      <c r="G206" s="251" t="s">
        <v>8934</v>
      </c>
      <c r="H206" s="99">
        <v>330</v>
      </c>
      <c r="I206" s="175">
        <v>2</v>
      </c>
      <c r="J206" s="24"/>
      <c r="K206" s="24"/>
      <c r="L206" s="24"/>
      <c r="M206" s="24"/>
      <c r="N206" s="24"/>
      <c r="O206" s="230" t="s">
        <v>9039</v>
      </c>
      <c r="P206" s="189" t="s">
        <v>9040</v>
      </c>
      <c r="Q206" s="212" t="s">
        <v>2554</v>
      </c>
      <c r="R206" s="240"/>
      <c r="S206" s="240"/>
      <c r="T206" s="257" t="s">
        <v>9041</v>
      </c>
    </row>
    <row r="207" spans="1:20" ht="22.5" customHeight="1">
      <c r="A207" s="166" t="s">
        <v>9042</v>
      </c>
      <c r="B207" s="99" t="s">
        <v>7964</v>
      </c>
      <c r="C207" s="107" t="s">
        <v>9043</v>
      </c>
      <c r="D207" s="99">
        <v>9</v>
      </c>
      <c r="E207" s="99">
        <v>9</v>
      </c>
      <c r="F207" s="99"/>
      <c r="G207" s="214" t="s">
        <v>8997</v>
      </c>
      <c r="H207" s="99">
        <v>330</v>
      </c>
      <c r="I207" s="99">
        <v>6</v>
      </c>
      <c r="J207" s="24"/>
      <c r="K207" s="24"/>
      <c r="L207" s="24"/>
      <c r="M207" s="24"/>
      <c r="N207" s="24"/>
      <c r="O207" s="230" t="s">
        <v>9044</v>
      </c>
      <c r="P207" s="189" t="s">
        <v>9045</v>
      </c>
      <c r="Q207" s="212" t="s">
        <v>1895</v>
      </c>
      <c r="R207" s="202"/>
      <c r="S207" s="202"/>
      <c r="T207" s="261"/>
    </row>
    <row r="208" spans="1:20" ht="22.5" customHeight="1">
      <c r="A208" s="166" t="s">
        <v>9046</v>
      </c>
      <c r="B208" s="99" t="s">
        <v>7964</v>
      </c>
      <c r="C208" s="107" t="s">
        <v>9047</v>
      </c>
      <c r="D208" s="99">
        <v>9</v>
      </c>
      <c r="E208" s="99">
        <v>9</v>
      </c>
      <c r="F208" s="99"/>
      <c r="G208" s="214" t="s">
        <v>9048</v>
      </c>
      <c r="H208" s="99">
        <v>330</v>
      </c>
      <c r="I208" s="99">
        <v>4</v>
      </c>
      <c r="J208" s="24"/>
      <c r="K208" s="24"/>
      <c r="L208" s="24"/>
      <c r="M208" s="24"/>
      <c r="N208" s="24"/>
      <c r="O208" s="230" t="s">
        <v>9049</v>
      </c>
      <c r="P208" s="189" t="s">
        <v>8838</v>
      </c>
      <c r="Q208" s="202"/>
      <c r="R208" s="202"/>
      <c r="S208" s="202"/>
      <c r="T208" s="261" t="s">
        <v>9050</v>
      </c>
    </row>
    <row r="209" spans="1:20" ht="22.5" customHeight="1">
      <c r="A209" s="166" t="s">
        <v>6263</v>
      </c>
      <c r="B209" s="99" t="s">
        <v>7983</v>
      </c>
      <c r="C209" s="107" t="s">
        <v>9051</v>
      </c>
      <c r="D209" s="99">
        <v>10</v>
      </c>
      <c r="E209" s="99">
        <v>10</v>
      </c>
      <c r="F209" s="99"/>
      <c r="G209" s="212" t="s">
        <v>12949</v>
      </c>
      <c r="H209" s="99">
        <v>330</v>
      </c>
      <c r="I209" s="99">
        <v>4</v>
      </c>
      <c r="J209" s="24"/>
      <c r="K209" s="24"/>
      <c r="L209" s="24"/>
      <c r="M209" s="24"/>
      <c r="N209" s="24"/>
      <c r="O209" s="268" t="s">
        <v>9052</v>
      </c>
      <c r="P209" s="189" t="s">
        <v>8745</v>
      </c>
      <c r="Q209" s="202"/>
      <c r="R209" s="202"/>
      <c r="S209" s="202"/>
      <c r="T209" s="257"/>
    </row>
    <row r="210" spans="1:20" ht="22.5" customHeight="1">
      <c r="A210" s="166" t="s">
        <v>11994</v>
      </c>
      <c r="B210" s="99" t="s">
        <v>11996</v>
      </c>
      <c r="C210" s="107" t="s">
        <v>12000</v>
      </c>
      <c r="D210" s="99">
        <v>10</v>
      </c>
      <c r="E210" s="99">
        <v>10</v>
      </c>
      <c r="F210" s="99"/>
      <c r="G210" s="222" t="s">
        <v>11997</v>
      </c>
      <c r="H210" s="204">
        <v>330</v>
      </c>
      <c r="I210" s="99">
        <v>6</v>
      </c>
      <c r="J210" s="24"/>
      <c r="K210" s="24"/>
      <c r="L210" s="24"/>
      <c r="M210" s="24"/>
      <c r="N210" s="24"/>
      <c r="O210" s="230" t="s">
        <v>11998</v>
      </c>
      <c r="P210" s="189" t="s">
        <v>9563</v>
      </c>
      <c r="Q210" s="219"/>
      <c r="R210" s="202"/>
      <c r="S210" s="202"/>
      <c r="T210" s="257"/>
    </row>
    <row r="211" spans="1:20" ht="22.5" customHeight="1">
      <c r="A211" s="166">
        <v>2</v>
      </c>
      <c r="B211" s="99" t="s">
        <v>85</v>
      </c>
      <c r="C211" s="107" t="s">
        <v>2631</v>
      </c>
      <c r="D211" s="99">
        <v>4</v>
      </c>
      <c r="E211" s="99">
        <v>6</v>
      </c>
      <c r="F211" s="99"/>
      <c r="G211" s="214" t="s">
        <v>2624</v>
      </c>
      <c r="H211" s="99">
        <v>320</v>
      </c>
      <c r="I211" s="99">
        <v>6</v>
      </c>
      <c r="J211" s="24"/>
      <c r="K211" s="24"/>
      <c r="L211" s="24"/>
      <c r="M211" s="24"/>
      <c r="N211" s="24"/>
      <c r="O211" s="230" t="s">
        <v>59</v>
      </c>
      <c r="P211" s="189" t="s">
        <v>9053</v>
      </c>
      <c r="Q211" s="202"/>
      <c r="R211" s="202"/>
      <c r="S211" s="202"/>
      <c r="T211" s="260" t="s">
        <v>9025</v>
      </c>
    </row>
    <row r="212" spans="1:20" ht="22.5" customHeight="1">
      <c r="A212" s="166">
        <v>2</v>
      </c>
      <c r="B212" s="99" t="s">
        <v>85</v>
      </c>
      <c r="C212" s="107" t="s">
        <v>2632</v>
      </c>
      <c r="D212" s="99">
        <v>4</v>
      </c>
      <c r="E212" s="99">
        <v>6</v>
      </c>
      <c r="F212" s="99"/>
      <c r="G212" s="214" t="s">
        <v>2633</v>
      </c>
      <c r="H212" s="99">
        <v>320</v>
      </c>
      <c r="I212" s="175">
        <v>4</v>
      </c>
      <c r="J212" s="24"/>
      <c r="K212" s="24"/>
      <c r="L212" s="24"/>
      <c r="M212" s="24"/>
      <c r="N212" s="24"/>
      <c r="O212" s="230" t="s">
        <v>9054</v>
      </c>
      <c r="P212" s="189" t="s">
        <v>2634</v>
      </c>
      <c r="Q212" s="202"/>
      <c r="R212" s="202"/>
      <c r="S212" s="202"/>
      <c r="T212" s="266" t="s">
        <v>9055</v>
      </c>
    </row>
    <row r="213" spans="1:20" ht="22.5" customHeight="1">
      <c r="A213" s="166">
        <v>2</v>
      </c>
      <c r="B213" s="99" t="s">
        <v>85</v>
      </c>
      <c r="C213" s="107" t="s">
        <v>2635</v>
      </c>
      <c r="D213" s="99">
        <v>4</v>
      </c>
      <c r="E213" s="99">
        <v>6</v>
      </c>
      <c r="F213" s="99"/>
      <c r="G213" s="214" t="s">
        <v>2636</v>
      </c>
      <c r="H213" s="99">
        <v>320</v>
      </c>
      <c r="I213" s="175">
        <v>5</v>
      </c>
      <c r="J213" s="24"/>
      <c r="K213" s="24"/>
      <c r="L213" s="24"/>
      <c r="M213" s="24"/>
      <c r="N213" s="24"/>
      <c r="O213" s="230" t="s">
        <v>9054</v>
      </c>
      <c r="P213" s="189" t="s">
        <v>11115</v>
      </c>
      <c r="Q213" s="202"/>
      <c r="R213" s="202"/>
      <c r="S213" s="202"/>
      <c r="T213" s="261"/>
    </row>
    <row r="214" spans="1:20" ht="22.5" customHeight="1">
      <c r="A214" s="166">
        <v>2</v>
      </c>
      <c r="B214" s="99" t="s">
        <v>85</v>
      </c>
      <c r="C214" s="107" t="s">
        <v>2637</v>
      </c>
      <c r="D214" s="99">
        <v>4</v>
      </c>
      <c r="E214" s="99">
        <v>6</v>
      </c>
      <c r="F214" s="99"/>
      <c r="G214" s="214" t="s">
        <v>2300</v>
      </c>
      <c r="H214" s="99">
        <v>320</v>
      </c>
      <c r="I214" s="99">
        <v>5</v>
      </c>
      <c r="J214" s="24"/>
      <c r="K214" s="24"/>
      <c r="L214" s="24"/>
      <c r="M214" s="24"/>
      <c r="N214" s="24"/>
      <c r="O214" s="230" t="s">
        <v>9054</v>
      </c>
      <c r="P214" s="189" t="s">
        <v>2634</v>
      </c>
      <c r="Q214" s="202"/>
      <c r="R214" s="202"/>
      <c r="S214" s="202"/>
      <c r="T214" s="261"/>
    </row>
    <row r="215" spans="1:20" ht="22.5" customHeight="1">
      <c r="A215" s="166" t="s">
        <v>715</v>
      </c>
      <c r="B215" s="99" t="s">
        <v>85</v>
      </c>
      <c r="C215" s="107" t="s">
        <v>2638</v>
      </c>
      <c r="D215" s="99">
        <v>4</v>
      </c>
      <c r="E215" s="99">
        <v>6</v>
      </c>
      <c r="F215" s="99"/>
      <c r="G215" s="214" t="s">
        <v>2639</v>
      </c>
      <c r="H215" s="99">
        <v>320</v>
      </c>
      <c r="I215" s="99">
        <v>7</v>
      </c>
      <c r="J215" s="24"/>
      <c r="K215" s="24"/>
      <c r="L215" s="24"/>
      <c r="M215" s="24"/>
      <c r="N215" s="24"/>
      <c r="O215" s="230" t="s">
        <v>59</v>
      </c>
      <c r="P215" s="189" t="s">
        <v>11115</v>
      </c>
      <c r="Q215" s="214" t="s">
        <v>2636</v>
      </c>
      <c r="R215" s="202"/>
      <c r="S215" s="202"/>
      <c r="T215" s="261"/>
    </row>
    <row r="216" spans="1:20" ht="22.5" customHeight="1">
      <c r="A216" s="166" t="s">
        <v>698</v>
      </c>
      <c r="B216" s="99" t="s">
        <v>85</v>
      </c>
      <c r="C216" s="107" t="s">
        <v>2640</v>
      </c>
      <c r="D216" s="99">
        <v>4</v>
      </c>
      <c r="E216" s="99">
        <v>6</v>
      </c>
      <c r="F216" s="99"/>
      <c r="G216" s="214" t="s">
        <v>2641</v>
      </c>
      <c r="H216" s="99">
        <v>320</v>
      </c>
      <c r="I216" s="99">
        <v>5</v>
      </c>
      <c r="J216" s="24"/>
      <c r="K216" s="24"/>
      <c r="L216" s="24"/>
      <c r="M216" s="24"/>
      <c r="N216" s="24"/>
      <c r="O216" s="230" t="s">
        <v>59</v>
      </c>
      <c r="P216" s="189" t="s">
        <v>9015</v>
      </c>
      <c r="Q216" s="202"/>
      <c r="R216" s="202"/>
      <c r="S216" s="202"/>
      <c r="T216" s="261"/>
    </row>
    <row r="217" spans="1:20" ht="22.5" customHeight="1">
      <c r="A217" s="166" t="s">
        <v>49</v>
      </c>
      <c r="B217" s="99" t="s">
        <v>85</v>
      </c>
      <c r="C217" s="107" t="s">
        <v>2642</v>
      </c>
      <c r="D217" s="99">
        <v>4</v>
      </c>
      <c r="E217" s="99">
        <v>6</v>
      </c>
      <c r="F217" s="99"/>
      <c r="G217" s="214" t="s">
        <v>2643</v>
      </c>
      <c r="H217" s="99">
        <v>320</v>
      </c>
      <c r="I217" s="99">
        <v>7</v>
      </c>
      <c r="J217" s="24"/>
      <c r="K217" s="24"/>
      <c r="L217" s="24"/>
      <c r="M217" s="24"/>
      <c r="N217" s="24"/>
      <c r="O217" s="230" t="s">
        <v>59</v>
      </c>
      <c r="P217" s="189" t="s">
        <v>9056</v>
      </c>
      <c r="Q217" s="214" t="s">
        <v>785</v>
      </c>
      <c r="R217" s="202"/>
      <c r="S217" s="202"/>
      <c r="T217" s="261"/>
    </row>
    <row r="218" spans="1:20" ht="22.5" customHeight="1">
      <c r="A218" s="166" t="s">
        <v>82</v>
      </c>
      <c r="B218" s="99" t="s">
        <v>85</v>
      </c>
      <c r="C218" s="107" t="s">
        <v>9057</v>
      </c>
      <c r="D218" s="99">
        <v>3</v>
      </c>
      <c r="E218" s="99">
        <v>5</v>
      </c>
      <c r="F218" s="99"/>
      <c r="G218" s="214" t="s">
        <v>2644</v>
      </c>
      <c r="H218" s="99">
        <v>320</v>
      </c>
      <c r="I218" s="175">
        <v>2</v>
      </c>
      <c r="J218" s="24"/>
      <c r="K218" s="24"/>
      <c r="L218" s="24"/>
      <c r="M218" s="24"/>
      <c r="N218" s="24"/>
      <c r="O218" s="230" t="s">
        <v>9058</v>
      </c>
      <c r="P218" s="189" t="s">
        <v>9059</v>
      </c>
      <c r="Q218" s="202"/>
      <c r="R218" s="202"/>
      <c r="S218" s="202"/>
      <c r="T218" s="261"/>
    </row>
    <row r="219" spans="1:20" ht="22.5" customHeight="1">
      <c r="A219" s="166" t="s">
        <v>35</v>
      </c>
      <c r="B219" s="99" t="s">
        <v>85</v>
      </c>
      <c r="C219" s="107" t="s">
        <v>9060</v>
      </c>
      <c r="D219" s="99">
        <v>3</v>
      </c>
      <c r="E219" s="99">
        <v>5</v>
      </c>
      <c r="F219" s="99"/>
      <c r="G219" s="214" t="s">
        <v>12623</v>
      </c>
      <c r="H219" s="99">
        <v>320</v>
      </c>
      <c r="I219" s="175">
        <v>7</v>
      </c>
      <c r="J219" s="24"/>
      <c r="K219" s="24"/>
      <c r="L219" s="24"/>
      <c r="M219" s="24"/>
      <c r="N219" s="24"/>
      <c r="O219" s="269" t="s">
        <v>36</v>
      </c>
      <c r="P219" s="189" t="s">
        <v>9061</v>
      </c>
      <c r="Q219" s="214" t="s">
        <v>12451</v>
      </c>
      <c r="R219" s="202"/>
      <c r="S219" s="202"/>
      <c r="T219" s="261"/>
    </row>
    <row r="220" spans="1:20" ht="22.5" customHeight="1">
      <c r="A220" s="166" t="s">
        <v>35</v>
      </c>
      <c r="B220" s="99" t="s">
        <v>85</v>
      </c>
      <c r="C220" s="107" t="s">
        <v>9062</v>
      </c>
      <c r="D220" s="99">
        <v>3</v>
      </c>
      <c r="E220" s="99">
        <v>5</v>
      </c>
      <c r="F220" s="99"/>
      <c r="G220" s="214" t="s">
        <v>12624</v>
      </c>
      <c r="H220" s="99">
        <v>320</v>
      </c>
      <c r="I220" s="99">
        <v>7</v>
      </c>
      <c r="J220" s="24"/>
      <c r="K220" s="24"/>
      <c r="L220" s="24"/>
      <c r="M220" s="24"/>
      <c r="N220" s="24"/>
      <c r="O220" s="230" t="s">
        <v>59</v>
      </c>
      <c r="P220" s="189" t="s">
        <v>8980</v>
      </c>
      <c r="Q220" s="202"/>
      <c r="R220" s="202"/>
      <c r="S220" s="202"/>
      <c r="T220" s="266" t="s">
        <v>9063</v>
      </c>
    </row>
    <row r="221" spans="1:20" ht="22.5" customHeight="1">
      <c r="A221" s="166"/>
      <c r="B221" s="99" t="s">
        <v>85</v>
      </c>
      <c r="C221" s="107" t="s">
        <v>2645</v>
      </c>
      <c r="D221" s="99">
        <v>4</v>
      </c>
      <c r="E221" s="99">
        <v>6</v>
      </c>
      <c r="F221" s="99"/>
      <c r="G221" s="214" t="s">
        <v>2646</v>
      </c>
      <c r="H221" s="99">
        <v>320</v>
      </c>
      <c r="I221" s="175">
        <v>3</v>
      </c>
      <c r="J221" s="24"/>
      <c r="K221" s="24"/>
      <c r="L221" s="24"/>
      <c r="M221" s="24"/>
      <c r="N221" s="24"/>
      <c r="O221" s="230" t="s">
        <v>9064</v>
      </c>
      <c r="P221" s="189" t="s">
        <v>9065</v>
      </c>
      <c r="Q221" s="202"/>
      <c r="R221" s="202"/>
      <c r="S221" s="202"/>
      <c r="T221" s="261"/>
    </row>
    <row r="222" spans="1:20" ht="22.5" customHeight="1">
      <c r="A222" s="166"/>
      <c r="B222" s="99" t="s">
        <v>85</v>
      </c>
      <c r="C222" s="107" t="s">
        <v>2647</v>
      </c>
      <c r="D222" s="99">
        <v>4</v>
      </c>
      <c r="E222" s="99">
        <v>6</v>
      </c>
      <c r="F222" s="99"/>
      <c r="G222" s="214" t="s">
        <v>2482</v>
      </c>
      <c r="H222" s="99">
        <v>320</v>
      </c>
      <c r="I222" s="99">
        <v>3</v>
      </c>
      <c r="J222" s="24"/>
      <c r="K222" s="24"/>
      <c r="L222" s="24"/>
      <c r="M222" s="24"/>
      <c r="N222" s="24"/>
      <c r="O222" s="230" t="s">
        <v>9064</v>
      </c>
      <c r="P222" s="189" t="s">
        <v>9066</v>
      </c>
      <c r="Q222" s="202"/>
      <c r="R222" s="202"/>
      <c r="S222" s="202"/>
      <c r="T222" s="261"/>
    </row>
    <row r="223" spans="1:20" ht="22.5" customHeight="1">
      <c r="A223" s="166"/>
      <c r="B223" s="99" t="s">
        <v>85</v>
      </c>
      <c r="C223" s="107" t="s">
        <v>2648</v>
      </c>
      <c r="D223" s="99">
        <v>4</v>
      </c>
      <c r="E223" s="99">
        <v>6</v>
      </c>
      <c r="F223" s="99"/>
      <c r="G223" s="214" t="s">
        <v>2649</v>
      </c>
      <c r="H223" s="99">
        <v>320</v>
      </c>
      <c r="I223" s="175">
        <v>3</v>
      </c>
      <c r="J223" s="24"/>
      <c r="K223" s="24"/>
      <c r="L223" s="24"/>
      <c r="M223" s="24"/>
      <c r="N223" s="24"/>
      <c r="O223" s="230" t="s">
        <v>9067</v>
      </c>
      <c r="P223" s="189" t="s">
        <v>9068</v>
      </c>
      <c r="Q223" s="202"/>
      <c r="R223" s="202"/>
      <c r="S223" s="202"/>
      <c r="T223" s="257"/>
    </row>
    <row r="224" spans="1:20" ht="22.5" customHeight="1">
      <c r="A224" s="166" t="s">
        <v>9069</v>
      </c>
      <c r="B224" s="99" t="s">
        <v>8957</v>
      </c>
      <c r="C224" s="107" t="s">
        <v>3470</v>
      </c>
      <c r="D224" s="99">
        <v>3</v>
      </c>
      <c r="E224" s="99">
        <v>5</v>
      </c>
      <c r="F224" s="99"/>
      <c r="G224" s="212" t="s">
        <v>12950</v>
      </c>
      <c r="H224" s="99">
        <v>320</v>
      </c>
      <c r="I224" s="99">
        <v>3</v>
      </c>
      <c r="J224" s="24"/>
      <c r="K224" s="24"/>
      <c r="L224" s="24"/>
      <c r="M224" s="24"/>
      <c r="N224" s="24"/>
      <c r="O224" s="230" t="s">
        <v>9070</v>
      </c>
      <c r="P224" s="189" t="s">
        <v>9071</v>
      </c>
      <c r="Q224" s="270"/>
      <c r="R224" s="202"/>
      <c r="S224" s="202"/>
      <c r="T224" s="261"/>
    </row>
    <row r="225" spans="1:20" ht="22.5" customHeight="1">
      <c r="A225" s="166" t="s">
        <v>9537</v>
      </c>
      <c r="B225" s="99" t="s">
        <v>9543</v>
      </c>
      <c r="C225" s="107" t="s">
        <v>9544</v>
      </c>
      <c r="D225" s="99">
        <v>5</v>
      </c>
      <c r="E225" s="99">
        <v>5</v>
      </c>
      <c r="F225" s="99"/>
      <c r="G225" s="222" t="s">
        <v>9545</v>
      </c>
      <c r="H225" s="99">
        <v>320</v>
      </c>
      <c r="I225" s="196">
        <v>9</v>
      </c>
      <c r="J225" s="24"/>
      <c r="K225" s="24"/>
      <c r="L225" s="24"/>
      <c r="M225" s="24"/>
      <c r="N225" s="24"/>
      <c r="O225" s="230" t="s">
        <v>9436</v>
      </c>
      <c r="P225" s="189" t="s">
        <v>9546</v>
      </c>
      <c r="Q225" s="222" t="s">
        <v>13042</v>
      </c>
      <c r="R225" s="202"/>
      <c r="S225" s="202"/>
      <c r="T225" s="257" t="s">
        <v>9547</v>
      </c>
    </row>
    <row r="226" spans="1:20" ht="22.5" customHeight="1">
      <c r="A226" s="166" t="s">
        <v>12043</v>
      </c>
      <c r="B226" s="99" t="s">
        <v>12046</v>
      </c>
      <c r="C226" s="107" t="s">
        <v>12121</v>
      </c>
      <c r="D226" s="99">
        <v>10</v>
      </c>
      <c r="E226" s="99">
        <v>10</v>
      </c>
      <c r="F226" s="99"/>
      <c r="G226" s="222" t="s">
        <v>12120</v>
      </c>
      <c r="H226" s="99">
        <v>320</v>
      </c>
      <c r="I226" s="99">
        <v>6</v>
      </c>
      <c r="J226" s="24"/>
      <c r="K226" s="24"/>
      <c r="L226" s="24"/>
      <c r="M226" s="24"/>
      <c r="N226" s="24"/>
      <c r="O226" s="230" t="s">
        <v>3877</v>
      </c>
      <c r="P226" s="189" t="s">
        <v>12123</v>
      </c>
      <c r="Q226" s="202"/>
      <c r="R226" s="202"/>
      <c r="S226" s="202"/>
      <c r="T226" s="257" t="s">
        <v>12122</v>
      </c>
    </row>
    <row r="227" spans="1:20" ht="22.5" customHeight="1">
      <c r="A227" s="166" t="s">
        <v>27</v>
      </c>
      <c r="B227" s="99" t="s">
        <v>85</v>
      </c>
      <c r="C227" s="107" t="s">
        <v>2650</v>
      </c>
      <c r="D227" s="99">
        <v>3</v>
      </c>
      <c r="E227" s="99">
        <v>5</v>
      </c>
      <c r="F227" s="99"/>
      <c r="G227" s="214" t="s">
        <v>2651</v>
      </c>
      <c r="H227" s="99">
        <v>310</v>
      </c>
      <c r="I227" s="175">
        <v>4</v>
      </c>
      <c r="J227" s="24"/>
      <c r="K227" s="24"/>
      <c r="L227" s="24"/>
      <c r="M227" s="24"/>
      <c r="N227" s="24"/>
      <c r="O227" s="230" t="s">
        <v>9072</v>
      </c>
      <c r="P227" s="189" t="s">
        <v>9073</v>
      </c>
      <c r="Q227" s="202"/>
      <c r="R227" s="202"/>
      <c r="S227" s="202"/>
      <c r="T227" s="266" t="s">
        <v>9074</v>
      </c>
    </row>
    <row r="228" spans="1:20" ht="22.5" customHeight="1">
      <c r="A228" s="166" t="s">
        <v>27</v>
      </c>
      <c r="B228" s="99" t="s">
        <v>85</v>
      </c>
      <c r="C228" s="107" t="s">
        <v>2652</v>
      </c>
      <c r="D228" s="99">
        <v>3</v>
      </c>
      <c r="E228" s="99">
        <v>5</v>
      </c>
      <c r="F228" s="99"/>
      <c r="G228" s="214" t="s">
        <v>12625</v>
      </c>
      <c r="H228" s="99">
        <v>310</v>
      </c>
      <c r="I228" s="99">
        <v>4</v>
      </c>
      <c r="J228" s="24"/>
      <c r="K228" s="24"/>
      <c r="L228" s="24"/>
      <c r="M228" s="24"/>
      <c r="N228" s="24"/>
      <c r="O228" s="230" t="s">
        <v>9075</v>
      </c>
      <c r="P228" s="189" t="s">
        <v>9076</v>
      </c>
      <c r="Q228" s="202"/>
      <c r="R228" s="202"/>
      <c r="S228" s="202"/>
      <c r="T228" s="266" t="s">
        <v>9077</v>
      </c>
    </row>
    <row r="229" spans="1:20" ht="22.5" customHeight="1">
      <c r="A229" s="166" t="s">
        <v>82</v>
      </c>
      <c r="B229" s="99" t="s">
        <v>85</v>
      </c>
      <c r="C229" s="107" t="s">
        <v>2653</v>
      </c>
      <c r="D229" s="99">
        <v>3</v>
      </c>
      <c r="E229" s="99">
        <v>5</v>
      </c>
      <c r="F229" s="99"/>
      <c r="G229" s="214" t="s">
        <v>12627</v>
      </c>
      <c r="H229" s="99">
        <v>310</v>
      </c>
      <c r="I229" s="175">
        <v>2</v>
      </c>
      <c r="J229" s="24"/>
      <c r="K229" s="24"/>
      <c r="L229" s="24"/>
      <c r="M229" s="24"/>
      <c r="N229" s="24"/>
      <c r="O229" s="230" t="s">
        <v>9078</v>
      </c>
      <c r="P229" s="189" t="s">
        <v>9079</v>
      </c>
      <c r="Q229" s="202"/>
      <c r="R229" s="202"/>
      <c r="S229" s="202"/>
      <c r="T229" s="266" t="s">
        <v>9080</v>
      </c>
    </row>
    <row r="230" spans="1:20" ht="22.5" customHeight="1">
      <c r="A230" s="166" t="s">
        <v>30</v>
      </c>
      <c r="B230" s="99" t="s">
        <v>9081</v>
      </c>
      <c r="C230" s="107" t="s">
        <v>9082</v>
      </c>
      <c r="D230" s="99">
        <v>3</v>
      </c>
      <c r="E230" s="99">
        <v>5</v>
      </c>
      <c r="F230" s="99"/>
      <c r="G230" s="214" t="s">
        <v>12237</v>
      </c>
      <c r="H230" s="99">
        <v>310</v>
      </c>
      <c r="I230" s="99">
        <v>5</v>
      </c>
      <c r="J230" s="24"/>
      <c r="K230" s="24"/>
      <c r="L230" s="24"/>
      <c r="M230" s="24"/>
      <c r="N230" s="24"/>
      <c r="O230" s="230" t="s">
        <v>9083</v>
      </c>
      <c r="P230" s="189" t="s">
        <v>9084</v>
      </c>
      <c r="Q230" s="202"/>
      <c r="R230" s="202"/>
      <c r="S230" s="202"/>
      <c r="T230" s="266" t="s">
        <v>9085</v>
      </c>
    </row>
    <row r="231" spans="1:20" ht="22.5" customHeight="1">
      <c r="A231" s="166" t="s">
        <v>90</v>
      </c>
      <c r="B231" s="99" t="s">
        <v>7964</v>
      </c>
      <c r="C231" s="107" t="s">
        <v>9086</v>
      </c>
      <c r="D231" s="99">
        <v>8</v>
      </c>
      <c r="E231" s="99">
        <v>8</v>
      </c>
      <c r="F231" s="99"/>
      <c r="G231" s="214" t="s">
        <v>9087</v>
      </c>
      <c r="H231" s="99">
        <v>310</v>
      </c>
      <c r="I231" s="99">
        <v>6</v>
      </c>
      <c r="J231" s="24"/>
      <c r="K231" s="24"/>
      <c r="L231" s="24"/>
      <c r="M231" s="24"/>
      <c r="N231" s="24"/>
      <c r="O231" s="230" t="s">
        <v>8507</v>
      </c>
      <c r="P231" s="189" t="s">
        <v>8830</v>
      </c>
      <c r="Q231" s="214" t="s">
        <v>12535</v>
      </c>
      <c r="R231" s="202"/>
      <c r="S231" s="202"/>
      <c r="T231" s="257" t="s">
        <v>9088</v>
      </c>
    </row>
    <row r="232" spans="1:20" ht="22.5" customHeight="1">
      <c r="A232" s="166" t="s">
        <v>27</v>
      </c>
      <c r="B232" s="99" t="s">
        <v>85</v>
      </c>
      <c r="C232" s="107" t="s">
        <v>2654</v>
      </c>
      <c r="D232" s="99">
        <v>3</v>
      </c>
      <c r="E232" s="99">
        <v>5</v>
      </c>
      <c r="F232" s="99"/>
      <c r="G232" s="214" t="s">
        <v>2655</v>
      </c>
      <c r="H232" s="99">
        <v>300</v>
      </c>
      <c r="I232" s="99">
        <v>5</v>
      </c>
      <c r="J232" s="24"/>
      <c r="K232" s="24"/>
      <c r="L232" s="24"/>
      <c r="M232" s="24"/>
      <c r="N232" s="24"/>
      <c r="O232" s="230" t="s">
        <v>9089</v>
      </c>
      <c r="P232" s="189" t="s">
        <v>2654</v>
      </c>
      <c r="Q232" s="202"/>
      <c r="R232" s="202"/>
      <c r="S232" s="202"/>
      <c r="T232" s="261"/>
    </row>
    <row r="233" spans="1:20" ht="22.5" customHeight="1">
      <c r="A233" s="166" t="s">
        <v>82</v>
      </c>
      <c r="B233" s="99" t="s">
        <v>85</v>
      </c>
      <c r="C233" s="107" t="s">
        <v>9090</v>
      </c>
      <c r="D233" s="99">
        <v>3</v>
      </c>
      <c r="E233" s="99">
        <v>5</v>
      </c>
      <c r="F233" s="99"/>
      <c r="G233" s="214" t="s">
        <v>2656</v>
      </c>
      <c r="H233" s="99">
        <v>300</v>
      </c>
      <c r="I233" s="175">
        <v>3</v>
      </c>
      <c r="J233" s="24"/>
      <c r="K233" s="24"/>
      <c r="L233" s="24"/>
      <c r="M233" s="24"/>
      <c r="N233" s="24"/>
      <c r="O233" s="230" t="s">
        <v>9091</v>
      </c>
      <c r="P233" s="189" t="s">
        <v>9092</v>
      </c>
      <c r="Q233" s="202"/>
      <c r="R233" s="202"/>
      <c r="S233" s="202"/>
      <c r="T233" s="261"/>
    </row>
    <row r="234" spans="1:20" ht="22.5" customHeight="1">
      <c r="A234" s="166" t="s">
        <v>82</v>
      </c>
      <c r="B234" s="99" t="s">
        <v>85</v>
      </c>
      <c r="C234" s="107" t="s">
        <v>9093</v>
      </c>
      <c r="D234" s="99">
        <v>3</v>
      </c>
      <c r="E234" s="99">
        <v>5</v>
      </c>
      <c r="F234" s="99"/>
      <c r="G234" s="214" t="s">
        <v>12628</v>
      </c>
      <c r="H234" s="99">
        <v>300</v>
      </c>
      <c r="I234" s="99">
        <v>4</v>
      </c>
      <c r="J234" s="24"/>
      <c r="K234" s="24"/>
      <c r="L234" s="24"/>
      <c r="M234" s="24"/>
      <c r="N234" s="24"/>
      <c r="O234" s="230" t="s">
        <v>9094</v>
      </c>
      <c r="P234" s="189" t="s">
        <v>9095</v>
      </c>
      <c r="Q234" s="214" t="s">
        <v>13043</v>
      </c>
      <c r="R234" s="202"/>
      <c r="S234" s="202"/>
      <c r="T234" s="261"/>
    </row>
    <row r="235" spans="1:20" ht="22.5" customHeight="1">
      <c r="A235" s="166" t="s">
        <v>54</v>
      </c>
      <c r="B235" s="99" t="s">
        <v>85</v>
      </c>
      <c r="C235" s="107" t="s">
        <v>9096</v>
      </c>
      <c r="D235" s="99">
        <v>6</v>
      </c>
      <c r="E235" s="99">
        <v>6</v>
      </c>
      <c r="F235" s="99"/>
      <c r="G235" s="214" t="s">
        <v>9097</v>
      </c>
      <c r="H235" s="99">
        <v>300</v>
      </c>
      <c r="I235" s="175">
        <v>6</v>
      </c>
      <c r="J235" s="24"/>
      <c r="K235" s="24"/>
      <c r="L235" s="24"/>
      <c r="M235" s="24"/>
      <c r="N235" s="24"/>
      <c r="O235" s="230" t="s">
        <v>9098</v>
      </c>
      <c r="P235" s="189" t="s">
        <v>9099</v>
      </c>
      <c r="Q235" s="214" t="s">
        <v>12630</v>
      </c>
      <c r="R235" s="202"/>
      <c r="S235" s="202"/>
      <c r="T235" s="244"/>
    </row>
    <row r="236" spans="1:20" ht="22.5" customHeight="1">
      <c r="A236" s="166" t="s">
        <v>9100</v>
      </c>
      <c r="B236" s="99" t="s">
        <v>7983</v>
      </c>
      <c r="C236" s="107" t="s">
        <v>9101</v>
      </c>
      <c r="D236" s="99">
        <v>8</v>
      </c>
      <c r="E236" s="99">
        <v>8</v>
      </c>
      <c r="F236" s="99"/>
      <c r="G236" s="212" t="s">
        <v>9102</v>
      </c>
      <c r="H236" s="99">
        <v>300</v>
      </c>
      <c r="I236" s="99">
        <v>4</v>
      </c>
      <c r="J236" s="24"/>
      <c r="K236" s="24"/>
      <c r="L236" s="24"/>
      <c r="M236" s="24"/>
      <c r="N236" s="24"/>
      <c r="O236" s="230" t="s">
        <v>8524</v>
      </c>
      <c r="P236" s="189" t="s">
        <v>9103</v>
      </c>
      <c r="Q236" s="202"/>
      <c r="R236" s="202"/>
      <c r="S236" s="202"/>
      <c r="T236" s="271" t="s">
        <v>9104</v>
      </c>
    </row>
    <row r="237" spans="1:20" ht="22.5" customHeight="1">
      <c r="A237" s="166" t="s">
        <v>7281</v>
      </c>
      <c r="B237" s="99" t="s">
        <v>7983</v>
      </c>
      <c r="C237" s="107" t="s">
        <v>9105</v>
      </c>
      <c r="D237" s="99">
        <v>5</v>
      </c>
      <c r="E237" s="99">
        <v>7</v>
      </c>
      <c r="F237" s="99"/>
      <c r="G237" s="212" t="s">
        <v>12951</v>
      </c>
      <c r="H237" s="99">
        <v>300</v>
      </c>
      <c r="I237" s="99">
        <v>4</v>
      </c>
      <c r="J237" s="24"/>
      <c r="K237" s="24"/>
      <c r="L237" s="24"/>
      <c r="M237" s="24"/>
      <c r="N237" s="24"/>
      <c r="O237" s="230" t="s">
        <v>8455</v>
      </c>
      <c r="P237" s="189" t="s">
        <v>8745</v>
      </c>
      <c r="Q237" s="212" t="s">
        <v>7457</v>
      </c>
      <c r="R237" s="202"/>
      <c r="S237" s="202"/>
      <c r="T237" s="257"/>
    </row>
    <row r="238" spans="1:20" ht="22.5" customHeight="1">
      <c r="A238" s="166" t="s">
        <v>11994</v>
      </c>
      <c r="B238" s="99" t="s">
        <v>11996</v>
      </c>
      <c r="C238" s="107" t="s">
        <v>12004</v>
      </c>
      <c r="D238" s="99">
        <v>9</v>
      </c>
      <c r="E238" s="99">
        <v>9</v>
      </c>
      <c r="F238" s="99"/>
      <c r="G238" s="222" t="s">
        <v>12003</v>
      </c>
      <c r="H238" s="204">
        <v>300</v>
      </c>
      <c r="I238" s="99">
        <v>5</v>
      </c>
      <c r="J238" s="24"/>
      <c r="K238" s="24"/>
      <c r="L238" s="24"/>
      <c r="M238" s="24"/>
      <c r="N238" s="24"/>
      <c r="O238" s="230" t="s">
        <v>12001</v>
      </c>
      <c r="P238" s="189" t="s">
        <v>12002</v>
      </c>
      <c r="Q238" s="212"/>
      <c r="R238" s="202"/>
      <c r="S238" s="202"/>
      <c r="T238" s="257"/>
    </row>
    <row r="239" spans="1:20" ht="22.5" customHeight="1">
      <c r="A239" s="166" t="s">
        <v>35</v>
      </c>
      <c r="B239" s="99" t="s">
        <v>85</v>
      </c>
      <c r="C239" s="107" t="s">
        <v>9106</v>
      </c>
      <c r="D239" s="99">
        <v>8</v>
      </c>
      <c r="E239" s="99">
        <v>8</v>
      </c>
      <c r="F239" s="99"/>
      <c r="G239" s="214" t="s">
        <v>9107</v>
      </c>
      <c r="H239" s="99">
        <v>290</v>
      </c>
      <c r="I239" s="99">
        <v>5</v>
      </c>
      <c r="J239" s="24"/>
      <c r="K239" s="24"/>
      <c r="L239" s="24"/>
      <c r="M239" s="24"/>
      <c r="N239" s="24"/>
      <c r="O239" s="230" t="s">
        <v>9108</v>
      </c>
      <c r="P239" s="189" t="s">
        <v>9109</v>
      </c>
      <c r="Q239" s="202"/>
      <c r="R239" s="202"/>
      <c r="S239" s="202"/>
      <c r="T239" s="261"/>
    </row>
    <row r="240" spans="1:20" ht="22.5" customHeight="1">
      <c r="A240" s="166" t="s">
        <v>34</v>
      </c>
      <c r="B240" s="99" t="s">
        <v>9110</v>
      </c>
      <c r="C240" s="107" t="s">
        <v>11945</v>
      </c>
      <c r="D240" s="99">
        <v>2</v>
      </c>
      <c r="E240" s="99">
        <v>4</v>
      </c>
      <c r="F240" s="99"/>
      <c r="G240" s="214" t="s">
        <v>12629</v>
      </c>
      <c r="H240" s="99">
        <v>290</v>
      </c>
      <c r="I240" s="175">
        <v>7</v>
      </c>
      <c r="J240" s="24"/>
      <c r="K240" s="24"/>
      <c r="L240" s="24"/>
      <c r="M240" s="24"/>
      <c r="N240" s="24"/>
      <c r="O240" s="230" t="s">
        <v>9111</v>
      </c>
      <c r="P240" s="189" t="s">
        <v>9061</v>
      </c>
      <c r="Q240" s="202"/>
      <c r="R240" s="202"/>
      <c r="S240" s="202"/>
      <c r="T240" s="261"/>
    </row>
    <row r="241" spans="1:20" ht="22.5" customHeight="1">
      <c r="A241" s="166" t="s">
        <v>9112</v>
      </c>
      <c r="B241" s="99" t="s">
        <v>7974</v>
      </c>
      <c r="C241" s="187" t="s">
        <v>9113</v>
      </c>
      <c r="D241" s="180">
        <v>8</v>
      </c>
      <c r="E241" s="180">
        <v>8</v>
      </c>
      <c r="F241" s="99"/>
      <c r="G241" s="214" t="s">
        <v>8938</v>
      </c>
      <c r="H241" s="99">
        <v>290</v>
      </c>
      <c r="I241" s="99">
        <v>5</v>
      </c>
      <c r="J241" s="24"/>
      <c r="K241" s="24"/>
      <c r="L241" s="24"/>
      <c r="M241" s="24"/>
      <c r="N241" s="24"/>
      <c r="O241" s="230" t="s">
        <v>9114</v>
      </c>
      <c r="P241" s="189" t="s">
        <v>9115</v>
      </c>
      <c r="Q241" s="212" t="s">
        <v>2529</v>
      </c>
      <c r="R241" s="267"/>
      <c r="S241" s="202"/>
      <c r="T241" s="257" t="s">
        <v>9116</v>
      </c>
    </row>
    <row r="242" spans="1:20" ht="22.5" customHeight="1">
      <c r="A242" s="166" t="s">
        <v>9117</v>
      </c>
      <c r="B242" s="99" t="s">
        <v>7974</v>
      </c>
      <c r="C242" s="107" t="s">
        <v>9118</v>
      </c>
      <c r="D242" s="99">
        <v>9</v>
      </c>
      <c r="E242" s="99">
        <v>9</v>
      </c>
      <c r="F242" s="99"/>
      <c r="G242" s="214" t="s">
        <v>8997</v>
      </c>
      <c r="H242" s="99">
        <v>290</v>
      </c>
      <c r="I242" s="99">
        <v>5</v>
      </c>
      <c r="J242" s="24"/>
      <c r="K242" s="24"/>
      <c r="L242" s="24"/>
      <c r="M242" s="24"/>
      <c r="N242" s="24"/>
      <c r="O242" s="230" t="s">
        <v>8699</v>
      </c>
      <c r="P242" s="189" t="s">
        <v>8785</v>
      </c>
      <c r="Q242" s="251" t="s">
        <v>2317</v>
      </c>
      <c r="R242" s="202"/>
      <c r="S242" s="202"/>
      <c r="T242" s="261"/>
    </row>
    <row r="243" spans="1:20" ht="22.5" customHeight="1">
      <c r="A243" s="166" t="s">
        <v>6263</v>
      </c>
      <c r="B243" s="99" t="s">
        <v>7983</v>
      </c>
      <c r="C243" s="107" t="s">
        <v>9119</v>
      </c>
      <c r="D243" s="99">
        <v>7</v>
      </c>
      <c r="E243" s="99">
        <v>7</v>
      </c>
      <c r="F243" s="99"/>
      <c r="G243" s="212" t="s">
        <v>12949</v>
      </c>
      <c r="H243" s="99">
        <v>290</v>
      </c>
      <c r="I243" s="99">
        <v>5</v>
      </c>
      <c r="J243" s="24"/>
      <c r="K243" s="24"/>
      <c r="L243" s="24"/>
      <c r="M243" s="24"/>
      <c r="N243" s="24"/>
      <c r="O243" s="268" t="s">
        <v>9120</v>
      </c>
      <c r="P243" s="189" t="s">
        <v>9121</v>
      </c>
      <c r="Q243" s="202"/>
      <c r="R243" s="202"/>
      <c r="S243" s="202"/>
      <c r="T243" s="257"/>
    </row>
    <row r="244" spans="1:20" ht="22.5" customHeight="1">
      <c r="A244" s="166">
        <v>1</v>
      </c>
      <c r="B244" s="99" t="s">
        <v>85</v>
      </c>
      <c r="C244" s="107" t="s">
        <v>2657</v>
      </c>
      <c r="D244" s="99">
        <v>3</v>
      </c>
      <c r="E244" s="99">
        <v>5</v>
      </c>
      <c r="F244" s="99"/>
      <c r="G244" s="214" t="s">
        <v>2658</v>
      </c>
      <c r="H244" s="99">
        <v>280</v>
      </c>
      <c r="I244" s="175">
        <v>5</v>
      </c>
      <c r="J244" s="24"/>
      <c r="K244" s="24"/>
      <c r="L244" s="24"/>
      <c r="M244" s="24"/>
      <c r="N244" s="24"/>
      <c r="O244" s="230" t="s">
        <v>128</v>
      </c>
      <c r="P244" s="189" t="s">
        <v>71</v>
      </c>
      <c r="Q244" s="202"/>
      <c r="R244" s="202"/>
      <c r="S244" s="202"/>
      <c r="T244" s="261"/>
    </row>
    <row r="245" spans="1:20" ht="22.5" customHeight="1">
      <c r="A245" s="166">
        <v>1</v>
      </c>
      <c r="B245" s="99" t="s">
        <v>85</v>
      </c>
      <c r="C245" s="107" t="s">
        <v>71</v>
      </c>
      <c r="D245" s="99">
        <v>3</v>
      </c>
      <c r="E245" s="99">
        <v>5</v>
      </c>
      <c r="F245" s="99"/>
      <c r="G245" s="214" t="s">
        <v>1744</v>
      </c>
      <c r="H245" s="99">
        <v>280</v>
      </c>
      <c r="I245" s="175">
        <v>3</v>
      </c>
      <c r="J245" s="24"/>
      <c r="K245" s="24"/>
      <c r="L245" s="24"/>
      <c r="M245" s="24"/>
      <c r="N245" s="24"/>
      <c r="O245" s="230" t="s">
        <v>9122</v>
      </c>
      <c r="P245" s="189" t="s">
        <v>71</v>
      </c>
      <c r="Q245" s="202"/>
      <c r="R245" s="202"/>
      <c r="S245" s="202"/>
      <c r="T245" s="261"/>
    </row>
    <row r="246" spans="1:20" ht="22.5" customHeight="1">
      <c r="A246" s="166">
        <v>2</v>
      </c>
      <c r="B246" s="99" t="s">
        <v>85</v>
      </c>
      <c r="C246" s="107" t="s">
        <v>2659</v>
      </c>
      <c r="D246" s="99">
        <v>3</v>
      </c>
      <c r="E246" s="99">
        <v>5</v>
      </c>
      <c r="F246" s="99"/>
      <c r="G246" s="214" t="s">
        <v>2625</v>
      </c>
      <c r="H246" s="99">
        <v>280</v>
      </c>
      <c r="I246" s="99">
        <v>6</v>
      </c>
      <c r="J246" s="24"/>
      <c r="K246" s="24"/>
      <c r="L246" s="24"/>
      <c r="M246" s="24"/>
      <c r="N246" s="24"/>
      <c r="O246" s="230" t="s">
        <v>9123</v>
      </c>
      <c r="P246" s="189" t="s">
        <v>9124</v>
      </c>
      <c r="Q246" s="214" t="s">
        <v>2633</v>
      </c>
      <c r="R246" s="202"/>
      <c r="S246" s="202"/>
      <c r="T246" s="261"/>
    </row>
    <row r="247" spans="1:20" ht="22.5" customHeight="1">
      <c r="A247" s="166" t="s">
        <v>715</v>
      </c>
      <c r="B247" s="99" t="s">
        <v>85</v>
      </c>
      <c r="C247" s="107" t="s">
        <v>9125</v>
      </c>
      <c r="D247" s="99">
        <v>3</v>
      </c>
      <c r="E247" s="99">
        <v>5</v>
      </c>
      <c r="F247" s="99"/>
      <c r="G247" s="214" t="s">
        <v>2660</v>
      </c>
      <c r="H247" s="99">
        <v>280</v>
      </c>
      <c r="I247" s="99">
        <v>6</v>
      </c>
      <c r="J247" s="24"/>
      <c r="K247" s="24"/>
      <c r="L247" s="24"/>
      <c r="M247" s="24"/>
      <c r="N247" s="24"/>
      <c r="O247" s="230" t="s">
        <v>9126</v>
      </c>
      <c r="P247" s="189" t="s">
        <v>11115</v>
      </c>
      <c r="Q247" s="214" t="s">
        <v>1914</v>
      </c>
      <c r="R247" s="202"/>
      <c r="S247" s="202"/>
      <c r="T247" s="261"/>
    </row>
    <row r="248" spans="1:20" ht="22.5" customHeight="1">
      <c r="A248" s="166" t="s">
        <v>698</v>
      </c>
      <c r="B248" s="99" t="s">
        <v>85</v>
      </c>
      <c r="C248" s="107" t="s">
        <v>2661</v>
      </c>
      <c r="D248" s="99">
        <v>3</v>
      </c>
      <c r="E248" s="99">
        <v>5</v>
      </c>
      <c r="F248" s="99"/>
      <c r="G248" s="214" t="s">
        <v>2662</v>
      </c>
      <c r="H248" s="99">
        <v>280</v>
      </c>
      <c r="I248" s="175">
        <v>6</v>
      </c>
      <c r="J248" s="24"/>
      <c r="K248" s="24"/>
      <c r="L248" s="24"/>
      <c r="M248" s="24"/>
      <c r="N248" s="24"/>
      <c r="O248" s="230" t="s">
        <v>9127</v>
      </c>
      <c r="P248" s="189" t="s">
        <v>9128</v>
      </c>
      <c r="Q248" s="214" t="s">
        <v>2663</v>
      </c>
      <c r="R248" s="202"/>
      <c r="S248" s="202"/>
      <c r="T248" s="263"/>
    </row>
    <row r="249" spans="1:20" ht="22.5" customHeight="1">
      <c r="A249" s="166" t="s">
        <v>35</v>
      </c>
      <c r="B249" s="99" t="s">
        <v>85</v>
      </c>
      <c r="C249" s="107" t="s">
        <v>2664</v>
      </c>
      <c r="D249" s="99">
        <v>9</v>
      </c>
      <c r="E249" s="99">
        <v>9</v>
      </c>
      <c r="F249" s="99"/>
      <c r="G249" s="214" t="s">
        <v>9048</v>
      </c>
      <c r="H249" s="99">
        <v>280</v>
      </c>
      <c r="I249" s="99">
        <v>6</v>
      </c>
      <c r="J249" s="24"/>
      <c r="K249" s="24"/>
      <c r="L249" s="24"/>
      <c r="M249" s="24"/>
      <c r="N249" s="24"/>
      <c r="O249" s="230" t="s">
        <v>9129</v>
      </c>
      <c r="P249" s="189" t="s">
        <v>8999</v>
      </c>
      <c r="Q249" s="202"/>
      <c r="R249" s="202"/>
      <c r="S249" s="202"/>
      <c r="T249" s="261"/>
    </row>
    <row r="250" spans="1:20" ht="22.5" customHeight="1">
      <c r="A250" s="166" t="s">
        <v>1385</v>
      </c>
      <c r="B250" s="99" t="s">
        <v>7983</v>
      </c>
      <c r="C250" s="107" t="s">
        <v>2665</v>
      </c>
      <c r="D250" s="99">
        <v>6</v>
      </c>
      <c r="E250" s="99">
        <v>9</v>
      </c>
      <c r="F250" s="99"/>
      <c r="G250" s="251" t="s">
        <v>8997</v>
      </c>
      <c r="H250" s="99">
        <v>280</v>
      </c>
      <c r="I250" s="99">
        <v>6</v>
      </c>
      <c r="J250" s="24"/>
      <c r="K250" s="24"/>
      <c r="L250" s="24"/>
      <c r="M250" s="24"/>
      <c r="N250" s="24"/>
      <c r="O250" s="230" t="s">
        <v>9131</v>
      </c>
      <c r="P250" s="189" t="s">
        <v>9132</v>
      </c>
      <c r="Q250" s="212"/>
      <c r="R250" s="202"/>
      <c r="S250" s="202"/>
      <c r="T250" s="261"/>
    </row>
    <row r="251" spans="1:20" ht="22.5" customHeight="1">
      <c r="A251" s="166" t="s">
        <v>151</v>
      </c>
      <c r="B251" s="99" t="s">
        <v>85</v>
      </c>
      <c r="C251" s="107" t="s">
        <v>2666</v>
      </c>
      <c r="D251" s="99">
        <v>3</v>
      </c>
      <c r="E251" s="99">
        <v>5</v>
      </c>
      <c r="F251" s="99"/>
      <c r="G251" s="214" t="s">
        <v>2578</v>
      </c>
      <c r="H251" s="99">
        <v>275</v>
      </c>
      <c r="I251" s="175">
        <v>5</v>
      </c>
      <c r="J251" s="24"/>
      <c r="K251" s="24"/>
      <c r="L251" s="24"/>
      <c r="M251" s="24"/>
      <c r="N251" s="24"/>
      <c r="O251" s="230" t="s">
        <v>9133</v>
      </c>
      <c r="P251" s="189" t="s">
        <v>9134</v>
      </c>
      <c r="Q251" s="202"/>
      <c r="R251" s="202"/>
      <c r="S251" s="202"/>
      <c r="T251" s="261"/>
    </row>
    <row r="252" spans="1:20" ht="22.5" customHeight="1">
      <c r="A252" s="166" t="s">
        <v>9135</v>
      </c>
      <c r="B252" s="99" t="s">
        <v>9136</v>
      </c>
      <c r="C252" s="107" t="s">
        <v>9137</v>
      </c>
      <c r="D252" s="99">
        <v>9</v>
      </c>
      <c r="E252" s="99">
        <v>9</v>
      </c>
      <c r="F252" s="99"/>
      <c r="G252" s="212" t="s">
        <v>9130</v>
      </c>
      <c r="H252" s="99">
        <v>270</v>
      </c>
      <c r="I252" s="99">
        <v>8</v>
      </c>
      <c r="J252" s="24"/>
      <c r="K252" s="24"/>
      <c r="L252" s="24"/>
      <c r="M252" s="24"/>
      <c r="N252" s="24"/>
      <c r="O252" s="230" t="s">
        <v>9138</v>
      </c>
      <c r="P252" s="189" t="s">
        <v>9139</v>
      </c>
      <c r="Q252" s="202"/>
      <c r="R252" s="202"/>
      <c r="S252" s="202"/>
      <c r="T252" s="257" t="s">
        <v>9140</v>
      </c>
    </row>
    <row r="253" spans="1:20" ht="22.5" customHeight="1">
      <c r="A253" s="166">
        <v>2</v>
      </c>
      <c r="B253" s="99" t="s">
        <v>85</v>
      </c>
      <c r="C253" s="107" t="s">
        <v>2667</v>
      </c>
      <c r="D253" s="99">
        <v>3</v>
      </c>
      <c r="E253" s="99">
        <v>5</v>
      </c>
      <c r="F253" s="99"/>
      <c r="G253" s="214" t="s">
        <v>2668</v>
      </c>
      <c r="H253" s="99">
        <v>270</v>
      </c>
      <c r="I253" s="175">
        <v>4</v>
      </c>
      <c r="J253" s="24"/>
      <c r="K253" s="24"/>
      <c r="L253" s="24"/>
      <c r="M253" s="24"/>
      <c r="N253" s="24"/>
      <c r="O253" s="230" t="s">
        <v>9141</v>
      </c>
      <c r="P253" s="189" t="s">
        <v>9142</v>
      </c>
      <c r="Q253" s="202"/>
      <c r="R253" s="202"/>
      <c r="S253" s="202"/>
      <c r="T253" s="261"/>
    </row>
    <row r="254" spans="1:20" ht="22.5" customHeight="1">
      <c r="A254" s="166" t="s">
        <v>715</v>
      </c>
      <c r="B254" s="99" t="s">
        <v>85</v>
      </c>
      <c r="C254" s="107" t="s">
        <v>2634</v>
      </c>
      <c r="D254" s="99">
        <v>3</v>
      </c>
      <c r="E254" s="99">
        <v>5</v>
      </c>
      <c r="F254" s="99"/>
      <c r="G254" s="214" t="s">
        <v>2669</v>
      </c>
      <c r="H254" s="99">
        <v>270</v>
      </c>
      <c r="I254" s="99">
        <v>3</v>
      </c>
      <c r="J254" s="24"/>
      <c r="K254" s="24"/>
      <c r="L254" s="24"/>
      <c r="M254" s="24"/>
      <c r="N254" s="24"/>
      <c r="O254" s="230" t="s">
        <v>9143</v>
      </c>
      <c r="P254" s="189" t="s">
        <v>2634</v>
      </c>
      <c r="Q254" s="202"/>
      <c r="R254" s="202"/>
      <c r="S254" s="202"/>
      <c r="T254" s="261"/>
    </row>
    <row r="255" spans="1:20" ht="22.5" customHeight="1">
      <c r="A255" s="166" t="s">
        <v>715</v>
      </c>
      <c r="B255" s="99" t="s">
        <v>85</v>
      </c>
      <c r="C255" s="107" t="s">
        <v>2670</v>
      </c>
      <c r="D255" s="99">
        <v>3</v>
      </c>
      <c r="E255" s="99">
        <v>5</v>
      </c>
      <c r="F255" s="99"/>
      <c r="G255" s="214" t="s">
        <v>2671</v>
      </c>
      <c r="H255" s="99">
        <v>270</v>
      </c>
      <c r="I255" s="99">
        <v>6</v>
      </c>
      <c r="J255" s="24"/>
      <c r="K255" s="24"/>
      <c r="L255" s="24"/>
      <c r="M255" s="24"/>
      <c r="N255" s="24"/>
      <c r="O255" s="230" t="s">
        <v>9133</v>
      </c>
      <c r="P255" s="189" t="s">
        <v>9144</v>
      </c>
      <c r="Q255" s="214" t="s">
        <v>2672</v>
      </c>
      <c r="R255" s="202"/>
      <c r="S255" s="202"/>
      <c r="T255" s="261"/>
    </row>
    <row r="256" spans="1:20" ht="22.5" customHeight="1">
      <c r="A256" s="166" t="s">
        <v>715</v>
      </c>
      <c r="B256" s="99" t="s">
        <v>85</v>
      </c>
      <c r="C256" s="107" t="s">
        <v>2673</v>
      </c>
      <c r="D256" s="99">
        <v>3</v>
      </c>
      <c r="E256" s="99">
        <v>5</v>
      </c>
      <c r="F256" s="99"/>
      <c r="G256" s="214" t="s">
        <v>2674</v>
      </c>
      <c r="H256" s="99">
        <v>270</v>
      </c>
      <c r="I256" s="175">
        <v>5</v>
      </c>
      <c r="J256" s="24"/>
      <c r="K256" s="24"/>
      <c r="L256" s="24"/>
      <c r="M256" s="24"/>
      <c r="N256" s="24"/>
      <c r="O256" s="230" t="s">
        <v>9145</v>
      </c>
      <c r="P256" s="189" t="s">
        <v>2673</v>
      </c>
      <c r="Q256" s="202"/>
      <c r="R256" s="202"/>
      <c r="S256" s="202"/>
      <c r="T256" s="261"/>
    </row>
    <row r="257" spans="1:20" ht="22.5" customHeight="1">
      <c r="A257" s="166" t="s">
        <v>698</v>
      </c>
      <c r="B257" s="99" t="s">
        <v>85</v>
      </c>
      <c r="C257" s="107" t="s">
        <v>2675</v>
      </c>
      <c r="D257" s="99">
        <v>3</v>
      </c>
      <c r="E257" s="99">
        <v>5</v>
      </c>
      <c r="F257" s="99"/>
      <c r="G257" s="214" t="s">
        <v>2676</v>
      </c>
      <c r="H257" s="99">
        <v>270</v>
      </c>
      <c r="I257" s="175">
        <v>7</v>
      </c>
      <c r="J257" s="24"/>
      <c r="K257" s="24"/>
      <c r="L257" s="24"/>
      <c r="M257" s="24"/>
      <c r="N257" s="24"/>
      <c r="O257" s="230" t="s">
        <v>9146</v>
      </c>
      <c r="P257" s="189" t="s">
        <v>9147</v>
      </c>
      <c r="Q257" s="214" t="s">
        <v>2559</v>
      </c>
      <c r="R257" s="202"/>
      <c r="S257" s="202"/>
      <c r="T257" s="261"/>
    </row>
    <row r="258" spans="1:20" ht="22.5" customHeight="1">
      <c r="A258" s="166" t="s">
        <v>34</v>
      </c>
      <c r="B258" s="99" t="s">
        <v>85</v>
      </c>
      <c r="C258" s="107" t="s">
        <v>9148</v>
      </c>
      <c r="D258" s="99">
        <v>2</v>
      </c>
      <c r="E258" s="99">
        <v>4</v>
      </c>
      <c r="F258" s="99"/>
      <c r="G258" s="214" t="s">
        <v>12626</v>
      </c>
      <c r="H258" s="99">
        <v>270</v>
      </c>
      <c r="I258" s="99">
        <v>4</v>
      </c>
      <c r="J258" s="24"/>
      <c r="K258" s="24"/>
      <c r="L258" s="24"/>
      <c r="M258" s="24"/>
      <c r="N258" s="24"/>
      <c r="O258" s="230" t="s">
        <v>8993</v>
      </c>
      <c r="P258" s="189" t="s">
        <v>8994</v>
      </c>
      <c r="Q258" s="202"/>
      <c r="R258" s="202"/>
      <c r="S258" s="202"/>
      <c r="T258" s="266" t="s">
        <v>9149</v>
      </c>
    </row>
    <row r="259" spans="1:20" ht="22.5" customHeight="1">
      <c r="A259" s="166" t="s">
        <v>69</v>
      </c>
      <c r="B259" s="99" t="s">
        <v>8995</v>
      </c>
      <c r="C259" s="107" t="s">
        <v>9150</v>
      </c>
      <c r="D259" s="99">
        <v>7</v>
      </c>
      <c r="E259" s="99">
        <v>7</v>
      </c>
      <c r="F259" s="99"/>
      <c r="G259" s="214" t="s">
        <v>9151</v>
      </c>
      <c r="H259" s="99">
        <v>270</v>
      </c>
      <c r="I259" s="175">
        <v>5</v>
      </c>
      <c r="J259" s="24"/>
      <c r="K259" s="24"/>
      <c r="L259" s="24"/>
      <c r="M259" s="24"/>
      <c r="N259" s="24"/>
      <c r="O259" s="230" t="s">
        <v>9152</v>
      </c>
      <c r="P259" s="189" t="s">
        <v>8994</v>
      </c>
      <c r="Q259" s="214" t="s">
        <v>12631</v>
      </c>
      <c r="R259" s="202"/>
      <c r="S259" s="202"/>
      <c r="T259" s="261"/>
    </row>
    <row r="260" spans="1:20" ht="22.5" customHeight="1">
      <c r="A260" s="166"/>
      <c r="B260" s="99" t="s">
        <v>85</v>
      </c>
      <c r="C260" s="107" t="s">
        <v>2677</v>
      </c>
      <c r="D260" s="99">
        <v>3</v>
      </c>
      <c r="E260" s="99">
        <v>5</v>
      </c>
      <c r="F260" s="99"/>
      <c r="G260" s="214" t="s">
        <v>2678</v>
      </c>
      <c r="H260" s="99">
        <v>270</v>
      </c>
      <c r="I260" s="175">
        <v>3</v>
      </c>
      <c r="J260" s="24"/>
      <c r="K260" s="24"/>
      <c r="L260" s="24"/>
      <c r="M260" s="24"/>
      <c r="N260" s="24"/>
      <c r="O260" s="230" t="s">
        <v>9153</v>
      </c>
      <c r="P260" s="189" t="s">
        <v>9154</v>
      </c>
      <c r="Q260" s="202"/>
      <c r="R260" s="202"/>
      <c r="S260" s="202"/>
      <c r="T260" s="261"/>
    </row>
    <row r="261" spans="1:20" ht="22.5" customHeight="1">
      <c r="A261" s="166"/>
      <c r="B261" s="99" t="s">
        <v>85</v>
      </c>
      <c r="C261" s="107" t="s">
        <v>2679</v>
      </c>
      <c r="D261" s="99">
        <v>3</v>
      </c>
      <c r="E261" s="99">
        <v>5</v>
      </c>
      <c r="F261" s="99"/>
      <c r="G261" s="214" t="s">
        <v>2680</v>
      </c>
      <c r="H261" s="99">
        <v>270</v>
      </c>
      <c r="I261" s="99">
        <v>3</v>
      </c>
      <c r="J261" s="24"/>
      <c r="K261" s="24"/>
      <c r="L261" s="24"/>
      <c r="M261" s="24"/>
      <c r="N261" s="24"/>
      <c r="O261" s="230" t="s">
        <v>2481</v>
      </c>
      <c r="P261" s="189" t="s">
        <v>9155</v>
      </c>
      <c r="Q261" s="202"/>
      <c r="R261" s="202"/>
      <c r="S261" s="202"/>
      <c r="T261" s="261"/>
    </row>
    <row r="262" spans="1:20" ht="22.5" customHeight="1">
      <c r="A262" s="166"/>
      <c r="B262" s="99" t="s">
        <v>85</v>
      </c>
      <c r="C262" s="107" t="s">
        <v>9156</v>
      </c>
      <c r="D262" s="99">
        <v>3</v>
      </c>
      <c r="E262" s="99">
        <v>5</v>
      </c>
      <c r="F262" s="99"/>
      <c r="G262" s="214" t="s">
        <v>1787</v>
      </c>
      <c r="H262" s="99">
        <v>270</v>
      </c>
      <c r="I262" s="99">
        <v>3</v>
      </c>
      <c r="J262" s="24"/>
      <c r="K262" s="24"/>
      <c r="L262" s="24"/>
      <c r="M262" s="24"/>
      <c r="N262" s="24"/>
      <c r="O262" s="230" t="s">
        <v>9157</v>
      </c>
      <c r="P262" s="189" t="s">
        <v>9158</v>
      </c>
      <c r="Q262" s="202"/>
      <c r="R262" s="202"/>
      <c r="S262" s="202"/>
      <c r="T262" s="263"/>
    </row>
    <row r="263" spans="1:20" ht="22.5" customHeight="1">
      <c r="A263" s="166"/>
      <c r="B263" s="99" t="s">
        <v>85</v>
      </c>
      <c r="C263" s="107" t="s">
        <v>2681</v>
      </c>
      <c r="D263" s="99">
        <v>3</v>
      </c>
      <c r="E263" s="99">
        <v>5</v>
      </c>
      <c r="F263" s="99"/>
      <c r="G263" s="214" t="s">
        <v>2682</v>
      </c>
      <c r="H263" s="99">
        <v>270</v>
      </c>
      <c r="I263" s="99">
        <v>3</v>
      </c>
      <c r="J263" s="24"/>
      <c r="K263" s="24"/>
      <c r="L263" s="24"/>
      <c r="M263" s="24"/>
      <c r="N263" s="24"/>
      <c r="O263" s="230" t="s">
        <v>9159</v>
      </c>
      <c r="P263" s="189" t="s">
        <v>9160</v>
      </c>
      <c r="Q263" s="202"/>
      <c r="R263" s="202"/>
      <c r="S263" s="202"/>
      <c r="T263" s="261"/>
    </row>
    <row r="264" spans="1:20" ht="22.5" customHeight="1">
      <c r="A264" s="166" t="s">
        <v>9161</v>
      </c>
      <c r="B264" s="99" t="s">
        <v>9001</v>
      </c>
      <c r="C264" s="107" t="s">
        <v>9162</v>
      </c>
      <c r="D264" s="99">
        <v>8</v>
      </c>
      <c r="E264" s="99">
        <v>8</v>
      </c>
      <c r="F264" s="99"/>
      <c r="G264" s="222" t="s">
        <v>12949</v>
      </c>
      <c r="H264" s="99">
        <v>270</v>
      </c>
      <c r="I264" s="99">
        <v>4</v>
      </c>
      <c r="J264" s="24"/>
      <c r="K264" s="24"/>
      <c r="L264" s="24"/>
      <c r="M264" s="24"/>
      <c r="N264" s="24"/>
      <c r="O264" s="268" t="s">
        <v>9163</v>
      </c>
      <c r="P264" s="189" t="s">
        <v>9164</v>
      </c>
      <c r="Q264" s="272"/>
      <c r="R264" s="202"/>
      <c r="S264" s="202"/>
      <c r="T264" s="273" t="s">
        <v>9165</v>
      </c>
    </row>
    <row r="265" spans="1:20" ht="22.5" customHeight="1">
      <c r="A265" s="166" t="s">
        <v>12043</v>
      </c>
      <c r="B265" s="99" t="s">
        <v>12046</v>
      </c>
      <c r="C265" s="107" t="s">
        <v>12125</v>
      </c>
      <c r="D265" s="99">
        <v>7</v>
      </c>
      <c r="E265" s="99">
        <v>7</v>
      </c>
      <c r="F265" s="99"/>
      <c r="G265" s="222" t="s">
        <v>12126</v>
      </c>
      <c r="H265" s="99">
        <v>270</v>
      </c>
      <c r="I265" s="99">
        <v>4</v>
      </c>
      <c r="J265" s="24"/>
      <c r="K265" s="24"/>
      <c r="L265" s="24"/>
      <c r="M265" s="24"/>
      <c r="N265" s="24"/>
      <c r="O265" s="230" t="s">
        <v>12124</v>
      </c>
      <c r="P265" s="189" t="s">
        <v>12128</v>
      </c>
      <c r="Q265" s="202"/>
      <c r="R265" s="202"/>
      <c r="S265" s="202"/>
      <c r="T265" s="257" t="s">
        <v>12127</v>
      </c>
    </row>
    <row r="266" spans="1:20" ht="22.5" customHeight="1">
      <c r="A266" s="166" t="s">
        <v>27</v>
      </c>
      <c r="B266" s="99" t="s">
        <v>85</v>
      </c>
      <c r="C266" s="107" t="s">
        <v>2683</v>
      </c>
      <c r="D266" s="99">
        <v>8</v>
      </c>
      <c r="E266" s="99">
        <v>8</v>
      </c>
      <c r="F266" s="99"/>
      <c r="G266" s="214" t="s">
        <v>9107</v>
      </c>
      <c r="H266" s="99">
        <v>260</v>
      </c>
      <c r="I266" s="175">
        <v>3</v>
      </c>
      <c r="J266" s="24"/>
      <c r="K266" s="24"/>
      <c r="L266" s="24"/>
      <c r="M266" s="24"/>
      <c r="N266" s="24"/>
      <c r="O266" s="230" t="s">
        <v>9166</v>
      </c>
      <c r="P266" s="189" t="s">
        <v>9167</v>
      </c>
      <c r="Q266" s="202"/>
      <c r="R266" s="202"/>
      <c r="S266" s="202"/>
      <c r="T266" s="261"/>
    </row>
    <row r="267" spans="1:20" ht="22.5" customHeight="1">
      <c r="A267" s="166" t="s">
        <v>32</v>
      </c>
      <c r="B267" s="99" t="s">
        <v>85</v>
      </c>
      <c r="C267" s="107" t="s">
        <v>9168</v>
      </c>
      <c r="D267" s="99">
        <v>7</v>
      </c>
      <c r="E267" s="99">
        <v>7</v>
      </c>
      <c r="F267" s="99"/>
      <c r="G267" s="214" t="s">
        <v>9151</v>
      </c>
      <c r="H267" s="99">
        <v>260</v>
      </c>
      <c r="I267" s="175">
        <v>3</v>
      </c>
      <c r="J267" s="24"/>
      <c r="K267" s="24"/>
      <c r="L267" s="24"/>
      <c r="M267" s="24"/>
      <c r="N267" s="24"/>
      <c r="O267" s="230" t="s">
        <v>9169</v>
      </c>
      <c r="P267" s="189" t="s">
        <v>8403</v>
      </c>
      <c r="Q267" s="214" t="s">
        <v>5374</v>
      </c>
      <c r="R267" s="202"/>
      <c r="S267" s="202"/>
      <c r="T267" s="257" t="s">
        <v>9170</v>
      </c>
    </row>
    <row r="268" spans="1:20" ht="22.5" customHeight="1">
      <c r="A268" s="166" t="s">
        <v>25</v>
      </c>
      <c r="B268" s="99" t="s">
        <v>85</v>
      </c>
      <c r="C268" s="107" t="s">
        <v>9171</v>
      </c>
      <c r="D268" s="99">
        <v>6</v>
      </c>
      <c r="E268" s="99">
        <v>6</v>
      </c>
      <c r="F268" s="99"/>
      <c r="G268" s="214" t="s">
        <v>9097</v>
      </c>
      <c r="H268" s="99">
        <v>260</v>
      </c>
      <c r="I268" s="99">
        <v>4</v>
      </c>
      <c r="J268" s="24"/>
      <c r="K268" s="24"/>
      <c r="L268" s="24"/>
      <c r="M268" s="24"/>
      <c r="N268" s="24"/>
      <c r="O268" s="230" t="s">
        <v>9172</v>
      </c>
      <c r="P268" s="189" t="s">
        <v>8692</v>
      </c>
      <c r="Q268" s="214" t="s">
        <v>12634</v>
      </c>
      <c r="R268" s="202"/>
      <c r="S268" s="202"/>
      <c r="T268" s="257" t="s">
        <v>9173</v>
      </c>
    </row>
    <row r="269" spans="1:20" ht="22.5" customHeight="1">
      <c r="A269" s="166"/>
      <c r="B269" s="99" t="s">
        <v>85</v>
      </c>
      <c r="C269" s="107" t="s">
        <v>2684</v>
      </c>
      <c r="D269" s="99">
        <v>3</v>
      </c>
      <c r="E269" s="99">
        <v>5</v>
      </c>
      <c r="F269" s="99"/>
      <c r="G269" s="214" t="s">
        <v>2685</v>
      </c>
      <c r="H269" s="99">
        <v>260</v>
      </c>
      <c r="I269" s="99">
        <v>3</v>
      </c>
      <c r="J269" s="24"/>
      <c r="K269" s="24"/>
      <c r="L269" s="24"/>
      <c r="M269" s="24"/>
      <c r="N269" s="24"/>
      <c r="O269" s="230" t="s">
        <v>9174</v>
      </c>
      <c r="P269" s="189" t="s">
        <v>9175</v>
      </c>
      <c r="Q269" s="202"/>
      <c r="R269" s="202"/>
      <c r="S269" s="202"/>
      <c r="T269" s="261"/>
    </row>
    <row r="270" spans="1:20" ht="22.5" customHeight="1">
      <c r="A270" s="166"/>
      <c r="B270" s="99" t="s">
        <v>85</v>
      </c>
      <c r="C270" s="107" t="s">
        <v>2686</v>
      </c>
      <c r="D270" s="99">
        <v>5</v>
      </c>
      <c r="E270" s="99">
        <v>5</v>
      </c>
      <c r="F270" s="99"/>
      <c r="G270" s="214" t="s">
        <v>9176</v>
      </c>
      <c r="H270" s="99">
        <v>260</v>
      </c>
      <c r="I270" s="175">
        <v>3</v>
      </c>
      <c r="J270" s="24"/>
      <c r="K270" s="24"/>
      <c r="L270" s="24"/>
      <c r="M270" s="24"/>
      <c r="N270" s="24"/>
      <c r="O270" s="230" t="s">
        <v>9177</v>
      </c>
      <c r="P270" s="189" t="s">
        <v>9175</v>
      </c>
      <c r="Q270" s="247" t="s">
        <v>9178</v>
      </c>
      <c r="R270" s="202"/>
      <c r="S270" s="202"/>
      <c r="T270" s="261"/>
    </row>
    <row r="271" spans="1:20" ht="22.5" customHeight="1">
      <c r="A271" s="166" t="s">
        <v>9179</v>
      </c>
      <c r="B271" s="99" t="s">
        <v>9180</v>
      </c>
      <c r="C271" s="107" t="s">
        <v>9181</v>
      </c>
      <c r="D271" s="99">
        <v>8</v>
      </c>
      <c r="E271" s="99">
        <v>8</v>
      </c>
      <c r="F271" s="99"/>
      <c r="G271" s="222" t="s">
        <v>9182</v>
      </c>
      <c r="H271" s="99">
        <v>250</v>
      </c>
      <c r="I271" s="99">
        <v>5</v>
      </c>
      <c r="J271" s="25"/>
      <c r="K271" s="25"/>
      <c r="L271" s="25"/>
      <c r="M271" s="25"/>
      <c r="N271" s="25"/>
      <c r="O271" s="230" t="s">
        <v>9183</v>
      </c>
      <c r="P271" s="189" t="s">
        <v>9184</v>
      </c>
      <c r="Q271" s="212" t="s">
        <v>12952</v>
      </c>
      <c r="R271" s="202"/>
      <c r="S271" s="202"/>
      <c r="T271" s="257" t="s">
        <v>9185</v>
      </c>
    </row>
    <row r="272" spans="1:20" ht="22.5" customHeight="1">
      <c r="A272" s="166" t="s">
        <v>35</v>
      </c>
      <c r="B272" s="99" t="s">
        <v>85</v>
      </c>
      <c r="C272" s="107" t="s">
        <v>9186</v>
      </c>
      <c r="D272" s="99">
        <v>2</v>
      </c>
      <c r="E272" s="99">
        <v>4</v>
      </c>
      <c r="F272" s="99"/>
      <c r="G272" s="214" t="s">
        <v>12632</v>
      </c>
      <c r="H272" s="99">
        <v>250</v>
      </c>
      <c r="I272" s="99">
        <v>3</v>
      </c>
      <c r="J272" s="24"/>
      <c r="K272" s="24"/>
      <c r="L272" s="24"/>
      <c r="M272" s="24"/>
      <c r="N272" s="24"/>
      <c r="O272" s="230" t="s">
        <v>59</v>
      </c>
      <c r="P272" s="189" t="s">
        <v>8654</v>
      </c>
      <c r="Q272" s="202"/>
      <c r="R272" s="202"/>
      <c r="S272" s="202"/>
      <c r="T272" s="261"/>
    </row>
    <row r="273" spans="1:20" ht="22.5" customHeight="1">
      <c r="A273" s="166" t="s">
        <v>90</v>
      </c>
      <c r="B273" s="99" t="s">
        <v>7964</v>
      </c>
      <c r="C273" s="107" t="s">
        <v>9187</v>
      </c>
      <c r="D273" s="99">
        <v>8</v>
      </c>
      <c r="E273" s="99">
        <v>8</v>
      </c>
      <c r="F273" s="99"/>
      <c r="G273" s="214" t="s">
        <v>9087</v>
      </c>
      <c r="H273" s="99">
        <v>250</v>
      </c>
      <c r="I273" s="99">
        <v>6</v>
      </c>
      <c r="J273" s="24"/>
      <c r="K273" s="24"/>
      <c r="L273" s="24"/>
      <c r="M273" s="24"/>
      <c r="N273" s="24"/>
      <c r="O273" s="230" t="s">
        <v>8731</v>
      </c>
      <c r="P273" s="189" t="s">
        <v>8830</v>
      </c>
      <c r="Q273" s="214" t="s">
        <v>12535</v>
      </c>
      <c r="R273" s="202"/>
      <c r="S273" s="202"/>
      <c r="T273" s="257" t="s">
        <v>9188</v>
      </c>
    </row>
    <row r="274" spans="1:20" ht="22.5" customHeight="1">
      <c r="A274" s="166" t="s">
        <v>9189</v>
      </c>
      <c r="B274" s="99" t="s">
        <v>7964</v>
      </c>
      <c r="C274" s="107" t="s">
        <v>9190</v>
      </c>
      <c r="D274" s="99">
        <v>8</v>
      </c>
      <c r="E274" s="99">
        <v>8</v>
      </c>
      <c r="F274" s="99"/>
      <c r="G274" s="252" t="s">
        <v>8938</v>
      </c>
      <c r="H274" s="99">
        <v>250</v>
      </c>
      <c r="I274" s="99">
        <v>5</v>
      </c>
      <c r="J274" s="24"/>
      <c r="K274" s="24"/>
      <c r="L274" s="24"/>
      <c r="M274" s="24"/>
      <c r="N274" s="24"/>
      <c r="O274" s="230" t="s">
        <v>9191</v>
      </c>
      <c r="P274" s="189" t="s">
        <v>9192</v>
      </c>
      <c r="Q274" s="212" t="s">
        <v>13044</v>
      </c>
      <c r="R274" s="202"/>
      <c r="S274" s="202"/>
      <c r="T274" s="257"/>
    </row>
    <row r="275" spans="1:20" ht="22.5" customHeight="1">
      <c r="A275" s="166" t="s">
        <v>32</v>
      </c>
      <c r="B275" s="99" t="s">
        <v>85</v>
      </c>
      <c r="C275" s="107" t="s">
        <v>9193</v>
      </c>
      <c r="D275" s="99">
        <v>2</v>
      </c>
      <c r="E275" s="99">
        <v>4</v>
      </c>
      <c r="F275" s="99"/>
      <c r="G275" s="214" t="s">
        <v>5374</v>
      </c>
      <c r="H275" s="99">
        <v>250</v>
      </c>
      <c r="I275" s="99">
        <v>3</v>
      </c>
      <c r="J275" s="24"/>
      <c r="K275" s="24"/>
      <c r="L275" s="24"/>
      <c r="M275" s="24"/>
      <c r="N275" s="24"/>
      <c r="O275" s="230" t="s">
        <v>9194</v>
      </c>
      <c r="P275" s="189" t="s">
        <v>9195</v>
      </c>
      <c r="Q275" s="202"/>
      <c r="R275" s="202"/>
      <c r="S275" s="202"/>
      <c r="T275" s="261"/>
    </row>
    <row r="276" spans="1:20" ht="22.5" customHeight="1">
      <c r="A276" s="166" t="s">
        <v>54</v>
      </c>
      <c r="B276" s="99" t="s">
        <v>85</v>
      </c>
      <c r="C276" s="107" t="s">
        <v>9196</v>
      </c>
      <c r="D276" s="99">
        <v>5</v>
      </c>
      <c r="E276" s="99">
        <v>5</v>
      </c>
      <c r="F276" s="99"/>
      <c r="G276" s="214" t="s">
        <v>9176</v>
      </c>
      <c r="H276" s="99">
        <v>250</v>
      </c>
      <c r="I276" s="99">
        <v>3</v>
      </c>
      <c r="J276" s="24"/>
      <c r="K276" s="24"/>
      <c r="L276" s="24"/>
      <c r="M276" s="24"/>
      <c r="N276" s="24"/>
      <c r="O276" s="230" t="s">
        <v>9197</v>
      </c>
      <c r="P276" s="189" t="s">
        <v>9198</v>
      </c>
      <c r="Q276" s="214" t="s">
        <v>13045</v>
      </c>
      <c r="R276" s="202"/>
      <c r="S276" s="202"/>
      <c r="T276" s="261"/>
    </row>
    <row r="277" spans="1:20" ht="22.5" customHeight="1">
      <c r="A277" s="166" t="s">
        <v>54</v>
      </c>
      <c r="B277" s="99" t="s">
        <v>85</v>
      </c>
      <c r="C277" s="107" t="s">
        <v>9199</v>
      </c>
      <c r="D277" s="99">
        <v>5</v>
      </c>
      <c r="E277" s="99">
        <v>5</v>
      </c>
      <c r="F277" s="99"/>
      <c r="G277" s="214" t="s">
        <v>9176</v>
      </c>
      <c r="H277" s="99">
        <v>250</v>
      </c>
      <c r="I277" s="175">
        <v>3</v>
      </c>
      <c r="J277" s="24"/>
      <c r="K277" s="24"/>
      <c r="L277" s="24"/>
      <c r="M277" s="24"/>
      <c r="N277" s="24"/>
      <c r="O277" s="230" t="s">
        <v>9200</v>
      </c>
      <c r="P277" s="189" t="s">
        <v>9201</v>
      </c>
      <c r="Q277" s="214" t="s">
        <v>2687</v>
      </c>
      <c r="R277" s="202"/>
      <c r="S277" s="202"/>
      <c r="T277" s="261"/>
    </row>
    <row r="278" spans="1:20" ht="22.5" customHeight="1">
      <c r="A278" s="166" t="s">
        <v>54</v>
      </c>
      <c r="B278" s="99" t="s">
        <v>85</v>
      </c>
      <c r="C278" s="107" t="s">
        <v>9202</v>
      </c>
      <c r="D278" s="99">
        <v>5</v>
      </c>
      <c r="E278" s="99">
        <v>5</v>
      </c>
      <c r="F278" s="99"/>
      <c r="G278" s="214" t="s">
        <v>9176</v>
      </c>
      <c r="H278" s="99">
        <v>250</v>
      </c>
      <c r="I278" s="175">
        <v>3</v>
      </c>
      <c r="J278" s="24"/>
      <c r="K278" s="24"/>
      <c r="L278" s="24"/>
      <c r="M278" s="24"/>
      <c r="N278" s="24"/>
      <c r="O278" s="230" t="s">
        <v>9098</v>
      </c>
      <c r="P278" s="189" t="s">
        <v>9198</v>
      </c>
      <c r="Q278" s="214" t="s">
        <v>13045</v>
      </c>
      <c r="R278" s="202"/>
      <c r="S278" s="202"/>
      <c r="T278" s="261"/>
    </row>
    <row r="279" spans="1:20" ht="22.5" customHeight="1">
      <c r="A279" s="166" t="s">
        <v>54</v>
      </c>
      <c r="B279" s="99" t="s">
        <v>85</v>
      </c>
      <c r="C279" s="107" t="s">
        <v>9203</v>
      </c>
      <c r="D279" s="99">
        <v>5</v>
      </c>
      <c r="E279" s="99">
        <v>5</v>
      </c>
      <c r="F279" s="99"/>
      <c r="G279" s="214" t="s">
        <v>9176</v>
      </c>
      <c r="H279" s="99">
        <v>250</v>
      </c>
      <c r="I279" s="175">
        <v>3</v>
      </c>
      <c r="J279" s="24"/>
      <c r="K279" s="24"/>
      <c r="L279" s="24"/>
      <c r="M279" s="24"/>
      <c r="N279" s="24"/>
      <c r="O279" s="230" t="s">
        <v>9204</v>
      </c>
      <c r="P279" s="189" t="s">
        <v>9205</v>
      </c>
      <c r="Q279" s="214" t="s">
        <v>2688</v>
      </c>
      <c r="R279" s="202"/>
      <c r="S279" s="202"/>
      <c r="T279" s="261"/>
    </row>
    <row r="280" spans="1:20" ht="22.5" customHeight="1">
      <c r="A280" s="166"/>
      <c r="B280" s="99" t="s">
        <v>85</v>
      </c>
      <c r="C280" s="107" t="s">
        <v>2689</v>
      </c>
      <c r="D280" s="99">
        <v>3</v>
      </c>
      <c r="E280" s="99">
        <v>5</v>
      </c>
      <c r="F280" s="99"/>
      <c r="G280" s="214" t="s">
        <v>2690</v>
      </c>
      <c r="H280" s="99">
        <v>250</v>
      </c>
      <c r="I280" s="99">
        <v>4</v>
      </c>
      <c r="J280" s="24"/>
      <c r="K280" s="24"/>
      <c r="L280" s="24"/>
      <c r="M280" s="24"/>
      <c r="N280" s="24"/>
      <c r="O280" s="230" t="s">
        <v>9206</v>
      </c>
      <c r="P280" s="189" t="s">
        <v>2691</v>
      </c>
      <c r="Q280" s="214" t="s">
        <v>12633</v>
      </c>
      <c r="R280" s="202"/>
      <c r="S280" s="202"/>
      <c r="T280" s="261"/>
    </row>
    <row r="281" spans="1:20" ht="22.5" customHeight="1">
      <c r="A281" s="166"/>
      <c r="B281" s="99" t="s">
        <v>85</v>
      </c>
      <c r="C281" s="107" t="s">
        <v>9207</v>
      </c>
      <c r="D281" s="99">
        <v>3</v>
      </c>
      <c r="E281" s="99">
        <v>5</v>
      </c>
      <c r="F281" s="99"/>
      <c r="G281" s="214" t="s">
        <v>12633</v>
      </c>
      <c r="H281" s="99">
        <v>250</v>
      </c>
      <c r="I281" s="99">
        <v>3</v>
      </c>
      <c r="J281" s="24"/>
      <c r="K281" s="24"/>
      <c r="L281" s="24"/>
      <c r="M281" s="24"/>
      <c r="N281" s="24"/>
      <c r="O281" s="230" t="s">
        <v>9208</v>
      </c>
      <c r="P281" s="189" t="s">
        <v>2691</v>
      </c>
      <c r="Q281" s="202"/>
      <c r="R281" s="202"/>
      <c r="S281" s="202"/>
      <c r="T281" s="261"/>
    </row>
    <row r="282" spans="1:20" ht="22.5" customHeight="1">
      <c r="A282" s="166"/>
      <c r="B282" s="99" t="s">
        <v>85</v>
      </c>
      <c r="C282" s="107" t="s">
        <v>2692</v>
      </c>
      <c r="D282" s="99">
        <v>3</v>
      </c>
      <c r="E282" s="99">
        <v>5</v>
      </c>
      <c r="F282" s="99"/>
      <c r="G282" s="214" t="s">
        <v>2693</v>
      </c>
      <c r="H282" s="99">
        <v>250</v>
      </c>
      <c r="I282" s="175">
        <v>5</v>
      </c>
      <c r="J282" s="24"/>
      <c r="K282" s="24"/>
      <c r="L282" s="24"/>
      <c r="M282" s="24"/>
      <c r="N282" s="24"/>
      <c r="O282" s="230" t="s">
        <v>9209</v>
      </c>
      <c r="P282" s="189" t="s">
        <v>9210</v>
      </c>
      <c r="Q282" s="214" t="s">
        <v>2682</v>
      </c>
      <c r="R282" s="202"/>
      <c r="S282" s="202"/>
      <c r="T282" s="261"/>
    </row>
    <row r="283" spans="1:20" ht="22.5" customHeight="1">
      <c r="A283" s="166" t="s">
        <v>9211</v>
      </c>
      <c r="B283" s="99" t="s">
        <v>9212</v>
      </c>
      <c r="C283" s="107" t="s">
        <v>9213</v>
      </c>
      <c r="D283" s="99">
        <v>7</v>
      </c>
      <c r="E283" s="99">
        <v>7</v>
      </c>
      <c r="F283" s="99"/>
      <c r="G283" s="212" t="s">
        <v>9214</v>
      </c>
      <c r="H283" s="99">
        <v>250</v>
      </c>
      <c r="I283" s="99">
        <v>4</v>
      </c>
      <c r="J283" s="24"/>
      <c r="K283" s="24"/>
      <c r="L283" s="24"/>
      <c r="M283" s="24"/>
      <c r="N283" s="24"/>
      <c r="O283" s="230" t="s">
        <v>9215</v>
      </c>
      <c r="P283" s="189" t="s">
        <v>9216</v>
      </c>
      <c r="Q283" s="212" t="s">
        <v>12950</v>
      </c>
      <c r="R283" s="202"/>
      <c r="S283" s="202"/>
      <c r="T283" s="257"/>
    </row>
    <row r="284" spans="1:20" ht="22.5" customHeight="1">
      <c r="A284" s="166" t="s">
        <v>6263</v>
      </c>
      <c r="B284" s="99" t="s">
        <v>7983</v>
      </c>
      <c r="C284" s="107" t="s">
        <v>9217</v>
      </c>
      <c r="D284" s="99">
        <v>8</v>
      </c>
      <c r="E284" s="99">
        <v>8</v>
      </c>
      <c r="F284" s="99"/>
      <c r="G284" s="222" t="s">
        <v>9218</v>
      </c>
      <c r="H284" s="99">
        <v>250</v>
      </c>
      <c r="I284" s="99">
        <v>4</v>
      </c>
      <c r="J284" s="24"/>
      <c r="K284" s="24"/>
      <c r="L284" s="24"/>
      <c r="M284" s="24"/>
      <c r="N284" s="24"/>
      <c r="O284" s="230" t="s">
        <v>8260</v>
      </c>
      <c r="P284" s="189" t="s">
        <v>9121</v>
      </c>
      <c r="Q284" s="212" t="s">
        <v>13046</v>
      </c>
      <c r="R284" s="202"/>
      <c r="S284" s="202"/>
      <c r="T284" s="257"/>
    </row>
    <row r="285" spans="1:20" ht="22.5" customHeight="1">
      <c r="A285" s="166" t="s">
        <v>6263</v>
      </c>
      <c r="B285" s="99" t="s">
        <v>7983</v>
      </c>
      <c r="C285" s="107" t="s">
        <v>9219</v>
      </c>
      <c r="D285" s="99">
        <v>7</v>
      </c>
      <c r="E285" s="99">
        <v>7</v>
      </c>
      <c r="F285" s="99"/>
      <c r="G285" s="222" t="s">
        <v>12949</v>
      </c>
      <c r="H285" s="99">
        <v>250</v>
      </c>
      <c r="I285" s="99">
        <v>4</v>
      </c>
      <c r="J285" s="24"/>
      <c r="K285" s="24"/>
      <c r="L285" s="24"/>
      <c r="M285" s="24"/>
      <c r="N285" s="24"/>
      <c r="O285" s="268" t="s">
        <v>9220</v>
      </c>
      <c r="P285" s="189" t="s">
        <v>8636</v>
      </c>
      <c r="Q285" s="202"/>
      <c r="R285" s="202"/>
      <c r="S285" s="202"/>
      <c r="T285" s="257"/>
    </row>
    <row r="286" spans="1:20" ht="22.5" customHeight="1">
      <c r="A286" s="166" t="s">
        <v>11769</v>
      </c>
      <c r="B286" s="99" t="s">
        <v>11773</v>
      </c>
      <c r="C286" s="203" t="s">
        <v>11770</v>
      </c>
      <c r="D286" s="99">
        <v>1</v>
      </c>
      <c r="E286" s="99">
        <v>3</v>
      </c>
      <c r="F286" s="99"/>
      <c r="G286" s="212" t="s">
        <v>12953</v>
      </c>
      <c r="H286" s="99">
        <v>250</v>
      </c>
      <c r="I286" s="99">
        <v>3</v>
      </c>
      <c r="J286" s="24"/>
      <c r="K286" s="24"/>
      <c r="L286" s="24"/>
      <c r="M286" s="24"/>
      <c r="N286" s="24"/>
      <c r="O286" s="230" t="s">
        <v>11771</v>
      </c>
      <c r="P286" s="189" t="s">
        <v>11772</v>
      </c>
      <c r="Q286" s="202"/>
      <c r="R286" s="202"/>
      <c r="S286" s="202"/>
      <c r="T286" s="257"/>
    </row>
    <row r="287" spans="1:20" ht="22.5" customHeight="1">
      <c r="A287" s="166" t="s">
        <v>25</v>
      </c>
      <c r="B287" s="99" t="s">
        <v>85</v>
      </c>
      <c r="C287" s="107" t="s">
        <v>9221</v>
      </c>
      <c r="D287" s="99">
        <v>6</v>
      </c>
      <c r="E287" s="99">
        <v>6</v>
      </c>
      <c r="F287" s="99"/>
      <c r="G287" s="214" t="s">
        <v>9097</v>
      </c>
      <c r="H287" s="99">
        <v>240</v>
      </c>
      <c r="I287" s="99">
        <v>3</v>
      </c>
      <c r="J287" s="24"/>
      <c r="K287" s="24"/>
      <c r="L287" s="24"/>
      <c r="M287" s="24"/>
      <c r="N287" s="24"/>
      <c r="O287" s="230" t="s">
        <v>9222</v>
      </c>
      <c r="P287" s="189" t="s">
        <v>9223</v>
      </c>
      <c r="Q287" s="214" t="s">
        <v>12635</v>
      </c>
      <c r="R287" s="202"/>
      <c r="S287" s="202"/>
      <c r="T287" s="261"/>
    </row>
    <row r="288" spans="1:20" ht="22.5" customHeight="1">
      <c r="A288" s="166" t="s">
        <v>25</v>
      </c>
      <c r="B288" s="99" t="s">
        <v>85</v>
      </c>
      <c r="C288" s="107" t="s">
        <v>9224</v>
      </c>
      <c r="D288" s="99">
        <v>6</v>
      </c>
      <c r="E288" s="99">
        <v>6</v>
      </c>
      <c r="F288" s="99"/>
      <c r="G288" s="214" t="s">
        <v>9097</v>
      </c>
      <c r="H288" s="99">
        <v>240</v>
      </c>
      <c r="I288" s="175">
        <v>3</v>
      </c>
      <c r="J288" s="24"/>
      <c r="K288" s="24"/>
      <c r="L288" s="24"/>
      <c r="M288" s="24"/>
      <c r="N288" s="24"/>
      <c r="O288" s="230" t="s">
        <v>9172</v>
      </c>
      <c r="P288" s="189" t="s">
        <v>8692</v>
      </c>
      <c r="Q288" s="214" t="s">
        <v>13047</v>
      </c>
      <c r="R288" s="202"/>
      <c r="S288" s="202"/>
      <c r="T288" s="257" t="s">
        <v>9225</v>
      </c>
    </row>
    <row r="289" spans="1:20" ht="22.5" customHeight="1">
      <c r="A289" s="166" t="s">
        <v>9226</v>
      </c>
      <c r="B289" s="99" t="s">
        <v>8333</v>
      </c>
      <c r="C289" s="107" t="s">
        <v>9227</v>
      </c>
      <c r="D289" s="99">
        <v>8</v>
      </c>
      <c r="E289" s="99">
        <v>8</v>
      </c>
      <c r="F289" s="99"/>
      <c r="G289" s="214" t="s">
        <v>9107</v>
      </c>
      <c r="H289" s="99">
        <v>240</v>
      </c>
      <c r="I289" s="99">
        <v>5</v>
      </c>
      <c r="J289" s="24"/>
      <c r="K289" s="24"/>
      <c r="L289" s="24"/>
      <c r="M289" s="24"/>
      <c r="N289" s="24"/>
      <c r="O289" s="230" t="s">
        <v>9228</v>
      </c>
      <c r="P289" s="189" t="s">
        <v>8272</v>
      </c>
      <c r="Q289" s="214" t="s">
        <v>12535</v>
      </c>
      <c r="R289" s="202"/>
      <c r="S289" s="202"/>
      <c r="T289" s="257" t="s">
        <v>9229</v>
      </c>
    </row>
    <row r="290" spans="1:20" ht="22.5" customHeight="1">
      <c r="A290" s="166" t="s">
        <v>8265</v>
      </c>
      <c r="B290" s="99" t="s">
        <v>8333</v>
      </c>
      <c r="C290" s="187" t="s">
        <v>9230</v>
      </c>
      <c r="D290" s="180">
        <v>7</v>
      </c>
      <c r="E290" s="180">
        <v>7</v>
      </c>
      <c r="F290" s="99"/>
      <c r="G290" s="214" t="s">
        <v>9151</v>
      </c>
      <c r="H290" s="99">
        <v>240</v>
      </c>
      <c r="I290" s="99">
        <v>4</v>
      </c>
      <c r="J290" s="24"/>
      <c r="K290" s="24"/>
      <c r="L290" s="24"/>
      <c r="M290" s="24"/>
      <c r="N290" s="24"/>
      <c r="O290" s="230" t="s">
        <v>2842</v>
      </c>
      <c r="P290" s="189" t="s">
        <v>9231</v>
      </c>
      <c r="Q290" s="202"/>
      <c r="R290" s="202"/>
      <c r="S290" s="202"/>
      <c r="T290" s="257"/>
    </row>
    <row r="291" spans="1:20" ht="22.5" customHeight="1">
      <c r="A291" s="166" t="s">
        <v>8265</v>
      </c>
      <c r="B291" s="99" t="s">
        <v>8333</v>
      </c>
      <c r="C291" s="187" t="s">
        <v>9232</v>
      </c>
      <c r="D291" s="180">
        <v>7</v>
      </c>
      <c r="E291" s="180">
        <v>7</v>
      </c>
      <c r="F291" s="99"/>
      <c r="G291" s="214" t="s">
        <v>9151</v>
      </c>
      <c r="H291" s="99">
        <v>240</v>
      </c>
      <c r="I291" s="99">
        <v>4</v>
      </c>
      <c r="J291" s="24"/>
      <c r="K291" s="24"/>
      <c r="L291" s="24"/>
      <c r="M291" s="24"/>
      <c r="N291" s="24"/>
      <c r="O291" s="230" t="s">
        <v>8081</v>
      </c>
      <c r="P291" s="189" t="s">
        <v>11946</v>
      </c>
      <c r="Q291" s="214" t="s">
        <v>476</v>
      </c>
      <c r="R291" s="202"/>
      <c r="S291" s="202"/>
      <c r="T291" s="261"/>
    </row>
    <row r="292" spans="1:20" ht="22.5" customHeight="1">
      <c r="A292" s="166" t="s">
        <v>9233</v>
      </c>
      <c r="B292" s="99" t="s">
        <v>8333</v>
      </c>
      <c r="C292" s="107" t="s">
        <v>9234</v>
      </c>
      <c r="D292" s="99">
        <v>7</v>
      </c>
      <c r="E292" s="99">
        <v>7</v>
      </c>
      <c r="F292" s="99"/>
      <c r="G292" s="222" t="s">
        <v>12949</v>
      </c>
      <c r="H292" s="99">
        <v>240</v>
      </c>
      <c r="I292" s="99">
        <v>4</v>
      </c>
      <c r="J292" s="24"/>
      <c r="K292" s="24"/>
      <c r="L292" s="24"/>
      <c r="M292" s="24"/>
      <c r="N292" s="24"/>
      <c r="O292" s="268" t="s">
        <v>9235</v>
      </c>
      <c r="P292" s="189" t="s">
        <v>9236</v>
      </c>
      <c r="Q292" s="202"/>
      <c r="R292" s="202"/>
      <c r="S292" s="202"/>
      <c r="T292" s="257"/>
    </row>
    <row r="293" spans="1:20" ht="22.5" customHeight="1">
      <c r="A293" s="166"/>
      <c r="B293" s="99" t="s">
        <v>85</v>
      </c>
      <c r="C293" s="107" t="s">
        <v>2694</v>
      </c>
      <c r="D293" s="99">
        <v>2</v>
      </c>
      <c r="E293" s="99">
        <v>4</v>
      </c>
      <c r="F293" s="99"/>
      <c r="G293" s="214" t="s">
        <v>2695</v>
      </c>
      <c r="H293" s="99">
        <v>235</v>
      </c>
      <c r="I293" s="175">
        <v>2</v>
      </c>
      <c r="J293" s="24"/>
      <c r="K293" s="24"/>
      <c r="L293" s="24"/>
      <c r="M293" s="24"/>
      <c r="N293" s="24"/>
      <c r="O293" s="230" t="s">
        <v>9237</v>
      </c>
      <c r="P293" s="189" t="s">
        <v>9238</v>
      </c>
      <c r="Q293" s="202"/>
      <c r="R293" s="202"/>
      <c r="S293" s="202"/>
      <c r="T293" s="261"/>
    </row>
    <row r="294" spans="1:20" ht="22.5" customHeight="1">
      <c r="A294" s="166" t="s">
        <v>30</v>
      </c>
      <c r="B294" s="99" t="s">
        <v>9239</v>
      </c>
      <c r="C294" s="107" t="s">
        <v>9240</v>
      </c>
      <c r="D294" s="99">
        <v>7</v>
      </c>
      <c r="E294" s="99">
        <v>7</v>
      </c>
      <c r="F294" s="99"/>
      <c r="G294" s="214" t="s">
        <v>9151</v>
      </c>
      <c r="H294" s="99">
        <v>230</v>
      </c>
      <c r="I294" s="175">
        <v>5</v>
      </c>
      <c r="J294" s="24"/>
      <c r="K294" s="24"/>
      <c r="L294" s="24"/>
      <c r="M294" s="24"/>
      <c r="N294" s="24"/>
      <c r="O294" s="230" t="s">
        <v>9241</v>
      </c>
      <c r="P294" s="189" t="s">
        <v>9084</v>
      </c>
      <c r="Q294" s="212"/>
      <c r="R294" s="202"/>
      <c r="S294" s="202"/>
      <c r="T294" s="261"/>
    </row>
    <row r="295" spans="1:20" ht="22.5" customHeight="1">
      <c r="A295" s="166" t="s">
        <v>1385</v>
      </c>
      <c r="B295" s="99" t="s">
        <v>7983</v>
      </c>
      <c r="C295" s="107" t="s">
        <v>2696</v>
      </c>
      <c r="D295" s="99">
        <v>6</v>
      </c>
      <c r="E295" s="99">
        <v>6</v>
      </c>
      <c r="F295" s="99"/>
      <c r="G295" s="251" t="s">
        <v>8982</v>
      </c>
      <c r="H295" s="99">
        <v>230</v>
      </c>
      <c r="I295" s="99">
        <v>4</v>
      </c>
      <c r="J295" s="24"/>
      <c r="K295" s="24"/>
      <c r="L295" s="24"/>
      <c r="M295" s="24"/>
      <c r="N295" s="24"/>
      <c r="O295" s="230" t="s">
        <v>9215</v>
      </c>
      <c r="P295" s="189" t="s">
        <v>44</v>
      </c>
      <c r="Q295" s="212" t="s">
        <v>1633</v>
      </c>
      <c r="R295" s="202"/>
      <c r="S295" s="202"/>
      <c r="T295" s="261"/>
    </row>
    <row r="296" spans="1:20" ht="22.5" customHeight="1">
      <c r="A296" s="166"/>
      <c r="B296" s="99" t="s">
        <v>85</v>
      </c>
      <c r="C296" s="107" t="s">
        <v>2697</v>
      </c>
      <c r="D296" s="99">
        <v>2</v>
      </c>
      <c r="E296" s="99">
        <v>4</v>
      </c>
      <c r="F296" s="99"/>
      <c r="G296" s="214" t="s">
        <v>2698</v>
      </c>
      <c r="H296" s="99">
        <v>230</v>
      </c>
      <c r="I296" s="99">
        <v>4</v>
      </c>
      <c r="J296" s="24"/>
      <c r="K296" s="24"/>
      <c r="L296" s="24"/>
      <c r="M296" s="24"/>
      <c r="N296" s="24"/>
      <c r="O296" s="230" t="s">
        <v>9242</v>
      </c>
      <c r="P296" s="189" t="s">
        <v>9243</v>
      </c>
      <c r="Q296" s="214" t="s">
        <v>2695</v>
      </c>
      <c r="R296" s="202"/>
      <c r="S296" s="202"/>
      <c r="T296" s="261"/>
    </row>
    <row r="297" spans="1:20" ht="22.5" customHeight="1">
      <c r="A297" s="166" t="s">
        <v>9244</v>
      </c>
      <c r="B297" s="99" t="s">
        <v>9212</v>
      </c>
      <c r="C297" s="107" t="s">
        <v>9245</v>
      </c>
      <c r="D297" s="99">
        <v>7</v>
      </c>
      <c r="E297" s="99">
        <v>7</v>
      </c>
      <c r="F297" s="99"/>
      <c r="G297" s="212" t="s">
        <v>9214</v>
      </c>
      <c r="H297" s="99">
        <v>230</v>
      </c>
      <c r="I297" s="99">
        <v>4</v>
      </c>
      <c r="J297" s="24"/>
      <c r="K297" s="24"/>
      <c r="L297" s="24"/>
      <c r="M297" s="24"/>
      <c r="N297" s="24"/>
      <c r="O297" s="230" t="s">
        <v>9246</v>
      </c>
      <c r="P297" s="189" t="s">
        <v>9247</v>
      </c>
      <c r="Q297" s="212" t="s">
        <v>7393</v>
      </c>
      <c r="R297" s="202"/>
      <c r="S297" s="202"/>
      <c r="T297" s="257"/>
    </row>
    <row r="298" spans="1:20" ht="22.5" customHeight="1">
      <c r="A298" s="166">
        <v>2</v>
      </c>
      <c r="B298" s="99" t="s">
        <v>85</v>
      </c>
      <c r="C298" s="107" t="s">
        <v>9248</v>
      </c>
      <c r="D298" s="99">
        <v>2</v>
      </c>
      <c r="E298" s="99">
        <v>4</v>
      </c>
      <c r="F298" s="99"/>
      <c r="G298" s="214" t="s">
        <v>2468</v>
      </c>
      <c r="H298" s="99">
        <v>220</v>
      </c>
      <c r="I298" s="99">
        <v>5</v>
      </c>
      <c r="J298" s="24"/>
      <c r="K298" s="24"/>
      <c r="L298" s="24"/>
      <c r="M298" s="24"/>
      <c r="N298" s="24"/>
      <c r="O298" s="230" t="s">
        <v>59</v>
      </c>
      <c r="P298" s="189" t="s">
        <v>9053</v>
      </c>
      <c r="Q298" s="202"/>
      <c r="R298" s="202"/>
      <c r="S298" s="202"/>
      <c r="T298" s="261"/>
    </row>
    <row r="299" spans="1:20" ht="22.5" customHeight="1">
      <c r="A299" s="166">
        <v>2</v>
      </c>
      <c r="B299" s="99" t="s">
        <v>85</v>
      </c>
      <c r="C299" s="107" t="s">
        <v>2699</v>
      </c>
      <c r="D299" s="99">
        <v>2</v>
      </c>
      <c r="E299" s="99">
        <v>4</v>
      </c>
      <c r="F299" s="99"/>
      <c r="G299" s="214" t="s">
        <v>1714</v>
      </c>
      <c r="H299" s="99">
        <v>220</v>
      </c>
      <c r="I299" s="175">
        <v>5</v>
      </c>
      <c r="J299" s="24"/>
      <c r="K299" s="24"/>
      <c r="L299" s="24"/>
      <c r="M299" s="24"/>
      <c r="N299" s="24"/>
      <c r="O299" s="230" t="s">
        <v>8993</v>
      </c>
      <c r="P299" s="189" t="s">
        <v>9249</v>
      </c>
      <c r="Q299" s="214" t="s">
        <v>2300</v>
      </c>
      <c r="R299" s="202"/>
      <c r="S299" s="202"/>
      <c r="T299" s="261"/>
    </row>
    <row r="300" spans="1:20" ht="22.5" customHeight="1">
      <c r="A300" s="166">
        <v>2</v>
      </c>
      <c r="B300" s="99" t="s">
        <v>85</v>
      </c>
      <c r="C300" s="107" t="s">
        <v>2700</v>
      </c>
      <c r="D300" s="99">
        <v>7</v>
      </c>
      <c r="E300" s="99">
        <v>7</v>
      </c>
      <c r="F300" s="99"/>
      <c r="G300" s="214" t="s">
        <v>9151</v>
      </c>
      <c r="H300" s="99">
        <v>220</v>
      </c>
      <c r="I300" s="175">
        <v>5</v>
      </c>
      <c r="J300" s="24"/>
      <c r="K300" s="24"/>
      <c r="L300" s="24"/>
      <c r="M300" s="24"/>
      <c r="N300" s="24"/>
      <c r="O300" s="230" t="s">
        <v>8993</v>
      </c>
      <c r="P300" s="189" t="s">
        <v>9250</v>
      </c>
      <c r="Q300" s="214" t="s">
        <v>785</v>
      </c>
      <c r="R300" s="202"/>
      <c r="S300" s="202"/>
      <c r="T300" s="261"/>
    </row>
    <row r="301" spans="1:20" ht="22.5" customHeight="1">
      <c r="A301" s="166" t="s">
        <v>157</v>
      </c>
      <c r="B301" s="99" t="s">
        <v>85</v>
      </c>
      <c r="C301" s="107" t="s">
        <v>2701</v>
      </c>
      <c r="D301" s="99">
        <v>2</v>
      </c>
      <c r="E301" s="99">
        <v>4</v>
      </c>
      <c r="F301" s="99"/>
      <c r="G301" s="214" t="s">
        <v>2702</v>
      </c>
      <c r="H301" s="99">
        <v>220</v>
      </c>
      <c r="I301" s="175">
        <v>5</v>
      </c>
      <c r="J301" s="24"/>
      <c r="K301" s="24"/>
      <c r="L301" s="24"/>
      <c r="M301" s="24"/>
      <c r="N301" s="24"/>
      <c r="O301" s="230" t="s">
        <v>59</v>
      </c>
      <c r="P301" s="189" t="s">
        <v>11115</v>
      </c>
      <c r="Q301" s="202"/>
      <c r="R301" s="202"/>
      <c r="S301" s="202"/>
      <c r="T301" s="261"/>
    </row>
    <row r="302" spans="1:20" ht="22.5" customHeight="1">
      <c r="A302" s="166" t="s">
        <v>151</v>
      </c>
      <c r="B302" s="99" t="s">
        <v>85</v>
      </c>
      <c r="C302" s="107" t="s">
        <v>2703</v>
      </c>
      <c r="D302" s="99">
        <v>2</v>
      </c>
      <c r="E302" s="99">
        <v>4</v>
      </c>
      <c r="F302" s="99"/>
      <c r="G302" s="214" t="s">
        <v>1333</v>
      </c>
      <c r="H302" s="99">
        <v>220</v>
      </c>
      <c r="I302" s="99">
        <v>2</v>
      </c>
      <c r="J302" s="24"/>
      <c r="K302" s="24"/>
      <c r="L302" s="24"/>
      <c r="M302" s="24"/>
      <c r="N302" s="24"/>
      <c r="O302" s="230" t="s">
        <v>9251</v>
      </c>
      <c r="P302" s="189" t="s">
        <v>9252</v>
      </c>
      <c r="Q302" s="202"/>
      <c r="R302" s="202"/>
      <c r="S302" s="202"/>
      <c r="T302" s="261"/>
    </row>
    <row r="303" spans="1:20" ht="22.5" customHeight="1">
      <c r="A303" s="166" t="s">
        <v>27</v>
      </c>
      <c r="B303" s="99" t="s">
        <v>85</v>
      </c>
      <c r="C303" s="107" t="s">
        <v>2704</v>
      </c>
      <c r="D303" s="99">
        <v>2</v>
      </c>
      <c r="E303" s="99">
        <v>4</v>
      </c>
      <c r="F303" s="99"/>
      <c r="G303" s="214" t="s">
        <v>2705</v>
      </c>
      <c r="H303" s="99">
        <v>220</v>
      </c>
      <c r="I303" s="99">
        <v>6</v>
      </c>
      <c r="J303" s="24"/>
      <c r="K303" s="24"/>
      <c r="L303" s="24"/>
      <c r="M303" s="24"/>
      <c r="N303" s="24"/>
      <c r="O303" s="230" t="s">
        <v>9253</v>
      </c>
      <c r="P303" s="189" t="s">
        <v>2654</v>
      </c>
      <c r="Q303" s="214" t="s">
        <v>2655</v>
      </c>
      <c r="R303" s="202"/>
      <c r="S303" s="202"/>
      <c r="T303" s="261"/>
    </row>
    <row r="304" spans="1:20" ht="22.5" customHeight="1">
      <c r="A304" s="166" t="s">
        <v>27</v>
      </c>
      <c r="B304" s="99" t="s">
        <v>85</v>
      </c>
      <c r="C304" s="107" t="s">
        <v>2706</v>
      </c>
      <c r="D304" s="99">
        <v>4</v>
      </c>
      <c r="E304" s="99">
        <v>4</v>
      </c>
      <c r="F304" s="99"/>
      <c r="G304" s="214" t="s">
        <v>9254</v>
      </c>
      <c r="H304" s="99">
        <v>220</v>
      </c>
      <c r="I304" s="99">
        <v>4</v>
      </c>
      <c r="J304" s="24"/>
      <c r="K304" s="24"/>
      <c r="L304" s="24"/>
      <c r="M304" s="24"/>
      <c r="N304" s="24"/>
      <c r="O304" s="230" t="s">
        <v>9255</v>
      </c>
      <c r="P304" s="189" t="s">
        <v>2654</v>
      </c>
      <c r="Q304" s="202"/>
      <c r="R304" s="202"/>
      <c r="S304" s="202"/>
      <c r="T304" s="261"/>
    </row>
    <row r="305" spans="1:20" ht="22.5" customHeight="1">
      <c r="A305" s="166" t="s">
        <v>27</v>
      </c>
      <c r="B305" s="99" t="s">
        <v>85</v>
      </c>
      <c r="C305" s="107" t="s">
        <v>2707</v>
      </c>
      <c r="D305" s="99">
        <v>2</v>
      </c>
      <c r="E305" s="99">
        <v>4</v>
      </c>
      <c r="F305" s="99"/>
      <c r="G305" s="214" t="s">
        <v>2567</v>
      </c>
      <c r="H305" s="99">
        <v>220</v>
      </c>
      <c r="I305" s="99">
        <v>5</v>
      </c>
      <c r="J305" s="24"/>
      <c r="K305" s="24"/>
      <c r="L305" s="24"/>
      <c r="M305" s="24"/>
      <c r="N305" s="24"/>
      <c r="O305" s="230" t="s">
        <v>7269</v>
      </c>
      <c r="P305" s="189" t="s">
        <v>9256</v>
      </c>
      <c r="Q305" s="202"/>
      <c r="R305" s="202"/>
      <c r="S305" s="202"/>
      <c r="T305" s="261"/>
    </row>
    <row r="306" spans="1:20" ht="22.5" customHeight="1">
      <c r="A306" s="166" t="s">
        <v>34</v>
      </c>
      <c r="B306" s="99" t="s">
        <v>85</v>
      </c>
      <c r="C306" s="107" t="s">
        <v>9257</v>
      </c>
      <c r="D306" s="99">
        <v>6</v>
      </c>
      <c r="E306" s="99">
        <v>6</v>
      </c>
      <c r="F306" s="99"/>
      <c r="G306" s="214" t="s">
        <v>9097</v>
      </c>
      <c r="H306" s="99">
        <v>220</v>
      </c>
      <c r="I306" s="99">
        <v>5</v>
      </c>
      <c r="J306" s="24"/>
      <c r="K306" s="24"/>
      <c r="L306" s="24"/>
      <c r="M306" s="24"/>
      <c r="N306" s="24"/>
      <c r="O306" s="230" t="s">
        <v>9258</v>
      </c>
      <c r="P306" s="189" t="s">
        <v>9259</v>
      </c>
      <c r="Q306" s="202"/>
      <c r="R306" s="202"/>
      <c r="S306" s="202"/>
      <c r="T306" s="261"/>
    </row>
    <row r="307" spans="1:20" ht="22.5" customHeight="1">
      <c r="A307" s="166" t="s">
        <v>90</v>
      </c>
      <c r="B307" s="99" t="s">
        <v>7964</v>
      </c>
      <c r="C307" s="253" t="s">
        <v>2708</v>
      </c>
      <c r="D307" s="99">
        <v>6</v>
      </c>
      <c r="E307" s="99">
        <v>6</v>
      </c>
      <c r="F307" s="99"/>
      <c r="G307" s="251" t="s">
        <v>12636</v>
      </c>
      <c r="H307" s="99">
        <v>220</v>
      </c>
      <c r="I307" s="99">
        <v>4</v>
      </c>
      <c r="J307" s="24"/>
      <c r="K307" s="24"/>
      <c r="L307" s="24"/>
      <c r="M307" s="24"/>
      <c r="N307" s="24"/>
      <c r="O307" s="268" t="s">
        <v>9260</v>
      </c>
      <c r="P307" s="189" t="s">
        <v>9261</v>
      </c>
      <c r="Q307" s="212"/>
      <c r="R307" s="202"/>
      <c r="S307" s="202"/>
      <c r="T307" s="257"/>
    </row>
    <row r="308" spans="1:20" ht="22.5" customHeight="1">
      <c r="A308" s="166" t="s">
        <v>37</v>
      </c>
      <c r="B308" s="99" t="s">
        <v>8936</v>
      </c>
      <c r="C308" s="107" t="s">
        <v>2709</v>
      </c>
      <c r="D308" s="99">
        <v>3</v>
      </c>
      <c r="E308" s="99">
        <v>3</v>
      </c>
      <c r="F308" s="99"/>
      <c r="G308" s="251" t="s">
        <v>2710</v>
      </c>
      <c r="H308" s="99">
        <v>220</v>
      </c>
      <c r="I308" s="99">
        <v>2</v>
      </c>
      <c r="J308" s="24"/>
      <c r="K308" s="24"/>
      <c r="L308" s="24"/>
      <c r="M308" s="24"/>
      <c r="N308" s="24"/>
      <c r="O308" s="230" t="s">
        <v>121</v>
      </c>
      <c r="P308" s="189" t="s">
        <v>9262</v>
      </c>
      <c r="Q308" s="202"/>
      <c r="R308" s="202"/>
      <c r="S308" s="202"/>
      <c r="T308" s="257"/>
    </row>
    <row r="309" spans="1:20" ht="22.5" customHeight="1">
      <c r="A309" s="166" t="s">
        <v>1385</v>
      </c>
      <c r="B309" s="99" t="s">
        <v>7983</v>
      </c>
      <c r="C309" s="107" t="s">
        <v>2711</v>
      </c>
      <c r="D309" s="99">
        <v>7</v>
      </c>
      <c r="E309" s="99">
        <v>7</v>
      </c>
      <c r="F309" s="99"/>
      <c r="G309" s="251" t="s">
        <v>8858</v>
      </c>
      <c r="H309" s="99">
        <v>220</v>
      </c>
      <c r="I309" s="99">
        <v>5</v>
      </c>
      <c r="J309" s="24"/>
      <c r="K309" s="24"/>
      <c r="L309" s="24"/>
      <c r="M309" s="24"/>
      <c r="N309" s="24"/>
      <c r="O309" s="230" t="s">
        <v>9263</v>
      </c>
      <c r="P309" s="189" t="s">
        <v>515</v>
      </c>
      <c r="Q309" s="247" t="s">
        <v>9264</v>
      </c>
      <c r="R309" s="202"/>
      <c r="S309" s="202"/>
      <c r="T309" s="261"/>
    </row>
    <row r="310" spans="1:20" ht="22.5" customHeight="1">
      <c r="A310" s="166" t="s">
        <v>32</v>
      </c>
      <c r="B310" s="99" t="s">
        <v>85</v>
      </c>
      <c r="C310" s="107" t="s">
        <v>9265</v>
      </c>
      <c r="D310" s="99">
        <v>6</v>
      </c>
      <c r="E310" s="99">
        <v>6</v>
      </c>
      <c r="F310" s="99"/>
      <c r="G310" s="214" t="s">
        <v>2712</v>
      </c>
      <c r="H310" s="99">
        <v>220</v>
      </c>
      <c r="I310" s="175">
        <v>4</v>
      </c>
      <c r="J310" s="24"/>
      <c r="K310" s="24"/>
      <c r="L310" s="24"/>
      <c r="M310" s="24"/>
      <c r="N310" s="24"/>
      <c r="O310" s="230" t="s">
        <v>9169</v>
      </c>
      <c r="P310" s="189" t="s">
        <v>9266</v>
      </c>
      <c r="Q310" s="214" t="s">
        <v>5374</v>
      </c>
      <c r="R310" s="202"/>
      <c r="S310" s="202"/>
      <c r="T310" s="261"/>
    </row>
    <row r="311" spans="1:20" ht="22.5" customHeight="1">
      <c r="A311" s="166" t="s">
        <v>25</v>
      </c>
      <c r="B311" s="99" t="s">
        <v>85</v>
      </c>
      <c r="C311" s="107" t="s">
        <v>9267</v>
      </c>
      <c r="D311" s="99">
        <v>5</v>
      </c>
      <c r="E311" s="99">
        <v>5</v>
      </c>
      <c r="F311" s="99"/>
      <c r="G311" s="214" t="s">
        <v>9176</v>
      </c>
      <c r="H311" s="99">
        <v>220</v>
      </c>
      <c r="I311" s="175">
        <v>4</v>
      </c>
      <c r="J311" s="24"/>
      <c r="K311" s="24"/>
      <c r="L311" s="24"/>
      <c r="M311" s="24"/>
      <c r="N311" s="24"/>
      <c r="O311" s="230" t="s">
        <v>8681</v>
      </c>
      <c r="P311" s="189" t="s">
        <v>8692</v>
      </c>
      <c r="Q311" s="212" t="s">
        <v>3450</v>
      </c>
      <c r="R311" s="202"/>
      <c r="S311" s="202"/>
      <c r="T311" s="257" t="s">
        <v>9268</v>
      </c>
    </row>
    <row r="312" spans="1:20" ht="22.5" customHeight="1">
      <c r="A312" s="166"/>
      <c r="B312" s="99" t="s">
        <v>85</v>
      </c>
      <c r="C312" s="107" t="s">
        <v>2713</v>
      </c>
      <c r="D312" s="99">
        <v>2</v>
      </c>
      <c r="E312" s="99">
        <v>4</v>
      </c>
      <c r="F312" s="99"/>
      <c r="G312" s="214" t="s">
        <v>2714</v>
      </c>
      <c r="H312" s="99">
        <v>220</v>
      </c>
      <c r="I312" s="175">
        <v>3</v>
      </c>
      <c r="J312" s="24"/>
      <c r="K312" s="24"/>
      <c r="L312" s="24"/>
      <c r="M312" s="24"/>
      <c r="N312" s="24"/>
      <c r="O312" s="230" t="s">
        <v>9269</v>
      </c>
      <c r="P312" s="189" t="s">
        <v>9270</v>
      </c>
      <c r="Q312" s="202"/>
      <c r="R312" s="202"/>
      <c r="S312" s="202"/>
      <c r="T312" s="261"/>
    </row>
    <row r="313" spans="1:20" ht="22.5" customHeight="1">
      <c r="A313" s="166"/>
      <c r="B313" s="99" t="s">
        <v>85</v>
      </c>
      <c r="C313" s="107" t="s">
        <v>2715</v>
      </c>
      <c r="D313" s="99">
        <v>2</v>
      </c>
      <c r="E313" s="99">
        <v>4</v>
      </c>
      <c r="F313" s="99"/>
      <c r="G313" s="214" t="s">
        <v>2152</v>
      </c>
      <c r="H313" s="99">
        <v>220</v>
      </c>
      <c r="I313" s="99">
        <v>4</v>
      </c>
      <c r="J313" s="24"/>
      <c r="K313" s="24"/>
      <c r="L313" s="24"/>
      <c r="M313" s="24"/>
      <c r="N313" s="24"/>
      <c r="O313" s="230" t="s">
        <v>938</v>
      </c>
      <c r="P313" s="189" t="s">
        <v>9271</v>
      </c>
      <c r="Q313" s="214" t="s">
        <v>2227</v>
      </c>
      <c r="R313" s="202"/>
      <c r="S313" s="202"/>
      <c r="T313" s="261"/>
    </row>
    <row r="314" spans="1:20" ht="22.5" customHeight="1">
      <c r="A314" s="166" t="s">
        <v>9272</v>
      </c>
      <c r="B314" s="99" t="s">
        <v>9273</v>
      </c>
      <c r="C314" s="107" t="s">
        <v>9274</v>
      </c>
      <c r="D314" s="99">
        <v>7</v>
      </c>
      <c r="E314" s="99">
        <v>7</v>
      </c>
      <c r="F314" s="99"/>
      <c r="G314" s="222" t="s">
        <v>12949</v>
      </c>
      <c r="H314" s="99">
        <v>220</v>
      </c>
      <c r="I314" s="99">
        <v>3</v>
      </c>
      <c r="J314" s="24"/>
      <c r="K314" s="24"/>
      <c r="L314" s="24"/>
      <c r="M314" s="24"/>
      <c r="N314" s="24"/>
      <c r="O314" s="268" t="s">
        <v>9275</v>
      </c>
      <c r="P314" s="189" t="s">
        <v>9276</v>
      </c>
      <c r="Q314" s="272"/>
      <c r="R314" s="202"/>
      <c r="S314" s="202"/>
      <c r="T314" s="273" t="s">
        <v>9277</v>
      </c>
    </row>
    <row r="315" spans="1:20" ht="22.5" customHeight="1">
      <c r="A315" s="166" t="s">
        <v>6222</v>
      </c>
      <c r="B315" s="99" t="s">
        <v>9273</v>
      </c>
      <c r="C315" s="107" t="s">
        <v>9278</v>
      </c>
      <c r="D315" s="99">
        <v>6</v>
      </c>
      <c r="E315" s="99">
        <v>6</v>
      </c>
      <c r="F315" s="99"/>
      <c r="G315" s="212" t="s">
        <v>9279</v>
      </c>
      <c r="H315" s="99">
        <v>220</v>
      </c>
      <c r="I315" s="99">
        <v>3</v>
      </c>
      <c r="J315" s="24"/>
      <c r="K315" s="24"/>
      <c r="L315" s="24"/>
      <c r="M315" s="24"/>
      <c r="N315" s="24"/>
      <c r="O315" s="230" t="s">
        <v>9280</v>
      </c>
      <c r="P315" s="189" t="s">
        <v>9281</v>
      </c>
      <c r="Q315" s="202"/>
      <c r="R315" s="202"/>
      <c r="S315" s="202"/>
      <c r="T315" s="257"/>
    </row>
    <row r="316" spans="1:20" ht="22.5" customHeight="1">
      <c r="A316" s="166" t="s">
        <v>7281</v>
      </c>
      <c r="B316" s="99" t="s">
        <v>9273</v>
      </c>
      <c r="C316" s="107" t="s">
        <v>9282</v>
      </c>
      <c r="D316" s="99">
        <v>4</v>
      </c>
      <c r="E316" s="99">
        <v>6</v>
      </c>
      <c r="F316" s="99"/>
      <c r="G316" s="212" t="s">
        <v>7458</v>
      </c>
      <c r="H316" s="99">
        <v>220</v>
      </c>
      <c r="I316" s="99">
        <v>9</v>
      </c>
      <c r="J316" s="24"/>
      <c r="K316" s="24"/>
      <c r="L316" s="24"/>
      <c r="M316" s="24"/>
      <c r="N316" s="24"/>
      <c r="O316" s="230" t="s">
        <v>9283</v>
      </c>
      <c r="P316" s="189" t="s">
        <v>9284</v>
      </c>
      <c r="Q316" s="247"/>
      <c r="R316" s="202"/>
      <c r="S316" s="202"/>
      <c r="T316" s="257" t="s">
        <v>9285</v>
      </c>
    </row>
    <row r="317" spans="1:20" ht="22.5" customHeight="1">
      <c r="A317" s="166" t="s">
        <v>9548</v>
      </c>
      <c r="B317" s="99" t="s">
        <v>7974</v>
      </c>
      <c r="C317" s="107" t="s">
        <v>9549</v>
      </c>
      <c r="D317" s="99">
        <v>1</v>
      </c>
      <c r="E317" s="99">
        <v>3</v>
      </c>
      <c r="F317" s="99"/>
      <c r="G317" s="212" t="s">
        <v>11411</v>
      </c>
      <c r="H317" s="99">
        <v>220</v>
      </c>
      <c r="I317" s="99">
        <v>9</v>
      </c>
      <c r="J317" s="24"/>
      <c r="K317" s="24"/>
      <c r="L317" s="24"/>
      <c r="M317" s="24"/>
      <c r="N317" s="24"/>
      <c r="O317" s="230" t="s">
        <v>9550</v>
      </c>
      <c r="P317" s="189" t="s">
        <v>9551</v>
      </c>
      <c r="Q317" s="202"/>
      <c r="R317" s="202"/>
      <c r="S317" s="202"/>
      <c r="T317" s="257" t="s">
        <v>9552</v>
      </c>
    </row>
    <row r="318" spans="1:20" ht="22.5" customHeight="1">
      <c r="A318" s="166" t="s">
        <v>11775</v>
      </c>
      <c r="B318" s="99" t="s">
        <v>11773</v>
      </c>
      <c r="C318" s="107" t="s">
        <v>11825</v>
      </c>
      <c r="D318" s="99">
        <v>5</v>
      </c>
      <c r="E318" s="99">
        <v>5</v>
      </c>
      <c r="F318" s="99"/>
      <c r="G318" s="222" t="s">
        <v>11824</v>
      </c>
      <c r="H318" s="99">
        <v>220</v>
      </c>
      <c r="I318" s="99">
        <v>3</v>
      </c>
      <c r="J318" s="24"/>
      <c r="K318" s="24"/>
      <c r="L318" s="24"/>
      <c r="M318" s="24"/>
      <c r="N318" s="24"/>
      <c r="O318" s="230" t="s">
        <v>11788</v>
      </c>
      <c r="P318" s="189" t="s">
        <v>11826</v>
      </c>
      <c r="Q318" s="212" t="s">
        <v>12731</v>
      </c>
      <c r="R318" s="202"/>
      <c r="S318" s="202"/>
      <c r="T318" s="257" t="s">
        <v>11827</v>
      </c>
    </row>
    <row r="319" spans="1:20" ht="22.5" customHeight="1">
      <c r="A319" s="166">
        <v>2</v>
      </c>
      <c r="B319" s="99" t="s">
        <v>85</v>
      </c>
      <c r="C319" s="107" t="s">
        <v>9286</v>
      </c>
      <c r="D319" s="99">
        <v>7</v>
      </c>
      <c r="E319" s="99">
        <v>7</v>
      </c>
      <c r="F319" s="99"/>
      <c r="G319" s="214" t="s">
        <v>9151</v>
      </c>
      <c r="H319" s="99">
        <v>210</v>
      </c>
      <c r="I319" s="99">
        <v>5</v>
      </c>
      <c r="J319" s="24"/>
      <c r="K319" s="24"/>
      <c r="L319" s="24"/>
      <c r="M319" s="24"/>
      <c r="N319" s="24"/>
      <c r="O319" s="230" t="s">
        <v>9287</v>
      </c>
      <c r="P319" s="189" t="s">
        <v>9288</v>
      </c>
      <c r="Q319" s="214" t="s">
        <v>785</v>
      </c>
      <c r="R319" s="202"/>
      <c r="S319" s="202"/>
      <c r="T319" s="261"/>
    </row>
    <row r="320" spans="1:20" ht="22.5" customHeight="1">
      <c r="A320" s="166">
        <v>2</v>
      </c>
      <c r="B320" s="99" t="s">
        <v>85</v>
      </c>
      <c r="C320" s="107" t="s">
        <v>2716</v>
      </c>
      <c r="D320" s="99">
        <v>7</v>
      </c>
      <c r="E320" s="99">
        <v>7</v>
      </c>
      <c r="F320" s="99"/>
      <c r="G320" s="214" t="s">
        <v>9151</v>
      </c>
      <c r="H320" s="99">
        <v>210</v>
      </c>
      <c r="I320" s="175">
        <v>4</v>
      </c>
      <c r="J320" s="24"/>
      <c r="K320" s="24"/>
      <c r="L320" s="24"/>
      <c r="M320" s="24"/>
      <c r="N320" s="24"/>
      <c r="O320" s="230" t="s">
        <v>9287</v>
      </c>
      <c r="P320" s="189" t="s">
        <v>11115</v>
      </c>
      <c r="Q320" s="214" t="s">
        <v>2625</v>
      </c>
      <c r="R320" s="202"/>
      <c r="S320" s="202"/>
      <c r="T320" s="261"/>
    </row>
    <row r="321" spans="1:20" ht="22.5" customHeight="1">
      <c r="A321" s="166">
        <v>3</v>
      </c>
      <c r="B321" s="99" t="s">
        <v>85</v>
      </c>
      <c r="C321" s="107" t="s">
        <v>2717</v>
      </c>
      <c r="D321" s="99">
        <v>2</v>
      </c>
      <c r="E321" s="99">
        <v>4</v>
      </c>
      <c r="F321" s="99"/>
      <c r="G321" s="214" t="s">
        <v>2718</v>
      </c>
      <c r="H321" s="99">
        <v>210</v>
      </c>
      <c r="I321" s="99">
        <v>5</v>
      </c>
      <c r="J321" s="24"/>
      <c r="K321" s="24"/>
      <c r="L321" s="24"/>
      <c r="M321" s="24"/>
      <c r="N321" s="24"/>
      <c r="O321" s="230" t="s">
        <v>59</v>
      </c>
      <c r="P321" s="189" t="s">
        <v>11115</v>
      </c>
      <c r="Q321" s="202"/>
      <c r="R321" s="202"/>
      <c r="S321" s="202"/>
      <c r="T321" s="263"/>
    </row>
    <row r="322" spans="1:20" ht="22.5" customHeight="1">
      <c r="A322" s="166" t="s">
        <v>27</v>
      </c>
      <c r="B322" s="99" t="s">
        <v>85</v>
      </c>
      <c r="C322" s="107" t="s">
        <v>2719</v>
      </c>
      <c r="D322" s="99">
        <v>2</v>
      </c>
      <c r="E322" s="99">
        <v>4</v>
      </c>
      <c r="F322" s="99"/>
      <c r="G322" s="214" t="s">
        <v>501</v>
      </c>
      <c r="H322" s="99">
        <v>210</v>
      </c>
      <c r="I322" s="175">
        <v>5</v>
      </c>
      <c r="J322" s="24"/>
      <c r="K322" s="24"/>
      <c r="L322" s="24"/>
      <c r="M322" s="24"/>
      <c r="N322" s="24"/>
      <c r="O322" s="230" t="s">
        <v>11117</v>
      </c>
      <c r="P322" s="189" t="s">
        <v>9289</v>
      </c>
      <c r="Q322" s="202"/>
      <c r="R322" s="202"/>
      <c r="S322" s="202"/>
      <c r="T322" s="261"/>
    </row>
    <row r="323" spans="1:20" ht="22.5" customHeight="1">
      <c r="A323" s="166" t="s">
        <v>90</v>
      </c>
      <c r="B323" s="99" t="s">
        <v>7964</v>
      </c>
      <c r="C323" s="107" t="s">
        <v>9290</v>
      </c>
      <c r="D323" s="99">
        <v>5</v>
      </c>
      <c r="E323" s="99">
        <v>5</v>
      </c>
      <c r="F323" s="99"/>
      <c r="G323" s="251" t="s">
        <v>12636</v>
      </c>
      <c r="H323" s="99">
        <v>210</v>
      </c>
      <c r="I323" s="99">
        <v>4</v>
      </c>
      <c r="J323" s="24"/>
      <c r="K323" s="24"/>
      <c r="L323" s="24"/>
      <c r="M323" s="24"/>
      <c r="N323" s="24"/>
      <c r="O323" s="268" t="s">
        <v>9291</v>
      </c>
      <c r="P323" s="189" t="s">
        <v>9292</v>
      </c>
      <c r="Q323" s="212"/>
      <c r="R323" s="202"/>
      <c r="S323" s="202"/>
      <c r="T323" s="257"/>
    </row>
    <row r="324" spans="1:20" ht="22.5" customHeight="1">
      <c r="A324" s="166" t="s">
        <v>9112</v>
      </c>
      <c r="B324" s="99" t="s">
        <v>7974</v>
      </c>
      <c r="C324" s="187" t="s">
        <v>9293</v>
      </c>
      <c r="D324" s="180">
        <v>5</v>
      </c>
      <c r="E324" s="180">
        <v>5</v>
      </c>
      <c r="F324" s="99"/>
      <c r="G324" s="251" t="s">
        <v>9294</v>
      </c>
      <c r="H324" s="99">
        <v>210</v>
      </c>
      <c r="I324" s="99">
        <v>2</v>
      </c>
      <c r="J324" s="24"/>
      <c r="K324" s="24"/>
      <c r="L324" s="24"/>
      <c r="M324" s="24"/>
      <c r="N324" s="24"/>
      <c r="O324" s="230" t="s">
        <v>9295</v>
      </c>
      <c r="P324" s="189" t="s">
        <v>9296</v>
      </c>
      <c r="Q324" s="274"/>
      <c r="R324" s="231"/>
      <c r="S324" s="202"/>
      <c r="T324" s="257" t="s">
        <v>9297</v>
      </c>
    </row>
    <row r="325" spans="1:20" ht="22.5" customHeight="1">
      <c r="A325" s="166" t="s">
        <v>25</v>
      </c>
      <c r="B325" s="99" t="s">
        <v>9006</v>
      </c>
      <c r="C325" s="107" t="s">
        <v>9298</v>
      </c>
      <c r="D325" s="99">
        <v>5</v>
      </c>
      <c r="E325" s="99">
        <v>5</v>
      </c>
      <c r="F325" s="99"/>
      <c r="G325" s="214" t="s">
        <v>9176</v>
      </c>
      <c r="H325" s="99">
        <v>210</v>
      </c>
      <c r="I325" s="175">
        <v>2</v>
      </c>
      <c r="J325" s="24"/>
      <c r="K325" s="24"/>
      <c r="L325" s="24"/>
      <c r="M325" s="24"/>
      <c r="N325" s="24"/>
      <c r="O325" s="230" t="s">
        <v>9299</v>
      </c>
      <c r="P325" s="189" t="s">
        <v>9300</v>
      </c>
      <c r="Q325" s="247" t="s">
        <v>127</v>
      </c>
      <c r="R325" s="247" t="s">
        <v>9301</v>
      </c>
      <c r="S325" s="202"/>
      <c r="T325" s="261"/>
    </row>
    <row r="326" spans="1:20" ht="22.5" customHeight="1">
      <c r="A326" s="166"/>
      <c r="B326" s="99" t="s">
        <v>85</v>
      </c>
      <c r="C326" s="107" t="s">
        <v>2720</v>
      </c>
      <c r="D326" s="99">
        <v>2</v>
      </c>
      <c r="E326" s="99">
        <v>4</v>
      </c>
      <c r="F326" s="99"/>
      <c r="G326" s="214" t="s">
        <v>2313</v>
      </c>
      <c r="H326" s="99">
        <v>210</v>
      </c>
      <c r="I326" s="99">
        <v>3</v>
      </c>
      <c r="J326" s="24"/>
      <c r="K326" s="24"/>
      <c r="L326" s="24"/>
      <c r="M326" s="24"/>
      <c r="N326" s="24"/>
      <c r="O326" s="230" t="s">
        <v>9302</v>
      </c>
      <c r="P326" s="189" t="s">
        <v>9303</v>
      </c>
      <c r="Q326" s="214" t="s">
        <v>2721</v>
      </c>
      <c r="R326" s="202"/>
      <c r="S326" s="202"/>
      <c r="T326" s="261"/>
    </row>
    <row r="327" spans="1:20" ht="22.5" customHeight="1">
      <c r="A327" s="166" t="s">
        <v>8697</v>
      </c>
      <c r="B327" s="99" t="s">
        <v>8333</v>
      </c>
      <c r="C327" s="107" t="s">
        <v>9304</v>
      </c>
      <c r="D327" s="99">
        <v>6</v>
      </c>
      <c r="E327" s="99">
        <v>6</v>
      </c>
      <c r="F327" s="99"/>
      <c r="G327" s="222" t="s">
        <v>12949</v>
      </c>
      <c r="H327" s="99">
        <v>210</v>
      </c>
      <c r="I327" s="99">
        <v>3</v>
      </c>
      <c r="J327" s="24"/>
      <c r="K327" s="24"/>
      <c r="L327" s="24"/>
      <c r="M327" s="24"/>
      <c r="N327" s="24"/>
      <c r="O327" s="268" t="s">
        <v>9305</v>
      </c>
      <c r="P327" s="189" t="s">
        <v>9306</v>
      </c>
      <c r="Q327" s="272"/>
      <c r="R327" s="202"/>
      <c r="S327" s="202"/>
      <c r="T327" s="273" t="s">
        <v>9307</v>
      </c>
    </row>
    <row r="328" spans="1:20" ht="22.5" customHeight="1">
      <c r="A328" s="166" t="s">
        <v>6222</v>
      </c>
      <c r="B328" s="99" t="s">
        <v>8333</v>
      </c>
      <c r="C328" s="107" t="s">
        <v>9308</v>
      </c>
      <c r="D328" s="99">
        <v>7</v>
      </c>
      <c r="E328" s="99">
        <v>7</v>
      </c>
      <c r="F328" s="99"/>
      <c r="G328" s="212" t="s">
        <v>9309</v>
      </c>
      <c r="H328" s="99">
        <v>210</v>
      </c>
      <c r="I328" s="99">
        <v>4</v>
      </c>
      <c r="J328" s="24"/>
      <c r="K328" s="24"/>
      <c r="L328" s="24"/>
      <c r="M328" s="24"/>
      <c r="N328" s="24"/>
      <c r="O328" s="230" t="s">
        <v>8081</v>
      </c>
      <c r="P328" s="189" t="s">
        <v>9310</v>
      </c>
      <c r="Q328" s="212" t="s">
        <v>12701</v>
      </c>
      <c r="R328" s="202"/>
      <c r="S328" s="202"/>
      <c r="T328" s="257"/>
    </row>
    <row r="329" spans="1:20" ht="22.5" customHeight="1">
      <c r="A329" s="166" t="s">
        <v>6263</v>
      </c>
      <c r="B329" s="99" t="s">
        <v>7983</v>
      </c>
      <c r="C329" s="107" t="s">
        <v>9311</v>
      </c>
      <c r="D329" s="99">
        <v>6</v>
      </c>
      <c r="E329" s="99">
        <v>6</v>
      </c>
      <c r="F329" s="99"/>
      <c r="G329" s="222" t="s">
        <v>12949</v>
      </c>
      <c r="H329" s="99">
        <v>210</v>
      </c>
      <c r="I329" s="99">
        <v>5</v>
      </c>
      <c r="J329" s="24"/>
      <c r="K329" s="24"/>
      <c r="L329" s="24"/>
      <c r="M329" s="24"/>
      <c r="N329" s="24"/>
      <c r="O329" s="268" t="s">
        <v>9312</v>
      </c>
      <c r="P329" s="189" t="s">
        <v>9022</v>
      </c>
      <c r="Q329" s="202"/>
      <c r="R329" s="202"/>
      <c r="S329" s="202"/>
      <c r="T329" s="257"/>
    </row>
    <row r="330" spans="1:20" ht="22.5" customHeight="1">
      <c r="A330" s="166" t="s">
        <v>11775</v>
      </c>
      <c r="B330" s="99" t="s">
        <v>11773</v>
      </c>
      <c r="C330" s="107" t="s">
        <v>11829</v>
      </c>
      <c r="D330" s="99">
        <v>5</v>
      </c>
      <c r="E330" s="99">
        <v>5</v>
      </c>
      <c r="F330" s="99"/>
      <c r="G330" s="222" t="s">
        <v>11828</v>
      </c>
      <c r="H330" s="99">
        <v>210</v>
      </c>
      <c r="I330" s="99">
        <v>3</v>
      </c>
      <c r="J330" s="24"/>
      <c r="K330" s="24"/>
      <c r="L330" s="24"/>
      <c r="M330" s="24"/>
      <c r="N330" s="24"/>
      <c r="O330" s="230" t="s">
        <v>11830</v>
      </c>
      <c r="P330" s="189" t="s">
        <v>11831</v>
      </c>
      <c r="Q330" s="202"/>
      <c r="R330" s="202"/>
      <c r="S330" s="202"/>
      <c r="T330" s="257" t="s">
        <v>11832</v>
      </c>
    </row>
    <row r="331" spans="1:20" ht="22.5" customHeight="1">
      <c r="A331" s="166" t="s">
        <v>8883</v>
      </c>
      <c r="B331" s="99" t="s">
        <v>9313</v>
      </c>
      <c r="C331" s="107" t="s">
        <v>9314</v>
      </c>
      <c r="D331" s="99">
        <v>6</v>
      </c>
      <c r="E331" s="99">
        <v>6</v>
      </c>
      <c r="F331" s="99"/>
      <c r="G331" s="212" t="s">
        <v>9315</v>
      </c>
      <c r="H331" s="99">
        <v>200</v>
      </c>
      <c r="I331" s="99">
        <v>3</v>
      </c>
      <c r="J331" s="25"/>
      <c r="K331" s="25"/>
      <c r="L331" s="25"/>
      <c r="M331" s="25"/>
      <c r="N331" s="25"/>
      <c r="O331" s="230" t="s">
        <v>9316</v>
      </c>
      <c r="P331" s="189" t="s">
        <v>9317</v>
      </c>
      <c r="Q331" s="202"/>
      <c r="R331" s="202"/>
      <c r="S331" s="202"/>
      <c r="T331" s="257" t="s">
        <v>9318</v>
      </c>
    </row>
    <row r="332" spans="1:20" ht="22.5" customHeight="1">
      <c r="A332" s="166" t="s">
        <v>27</v>
      </c>
      <c r="B332" s="99" t="s">
        <v>103</v>
      </c>
      <c r="C332" s="107" t="s">
        <v>2722</v>
      </c>
      <c r="D332" s="99">
        <v>7</v>
      </c>
      <c r="E332" s="99">
        <v>7</v>
      </c>
      <c r="F332" s="99"/>
      <c r="G332" s="214" t="s">
        <v>9151</v>
      </c>
      <c r="H332" s="99">
        <v>200</v>
      </c>
      <c r="I332" s="99">
        <v>3</v>
      </c>
      <c r="J332" s="24"/>
      <c r="K332" s="24"/>
      <c r="L332" s="24"/>
      <c r="M332" s="24"/>
      <c r="N332" s="24"/>
      <c r="O332" s="230" t="s">
        <v>9319</v>
      </c>
      <c r="P332" s="189" t="s">
        <v>9320</v>
      </c>
      <c r="Q332" s="202"/>
      <c r="R332" s="202"/>
      <c r="S332" s="202"/>
      <c r="T332" s="261"/>
    </row>
    <row r="333" spans="1:20" ht="22.5" customHeight="1">
      <c r="A333" s="166" t="s">
        <v>9117</v>
      </c>
      <c r="B333" s="99" t="s">
        <v>9313</v>
      </c>
      <c r="C333" s="107" t="s">
        <v>9321</v>
      </c>
      <c r="D333" s="99">
        <v>6</v>
      </c>
      <c r="E333" s="99">
        <v>6</v>
      </c>
      <c r="F333" s="99"/>
      <c r="G333" s="214" t="s">
        <v>8982</v>
      </c>
      <c r="H333" s="99">
        <v>200</v>
      </c>
      <c r="I333" s="99">
        <v>4</v>
      </c>
      <c r="J333" s="24"/>
      <c r="K333" s="24"/>
      <c r="L333" s="24"/>
      <c r="M333" s="24"/>
      <c r="N333" s="24"/>
      <c r="O333" s="230" t="s">
        <v>8699</v>
      </c>
      <c r="P333" s="189" t="s">
        <v>9322</v>
      </c>
      <c r="Q333" s="247"/>
      <c r="R333" s="202"/>
      <c r="S333" s="202"/>
      <c r="T333" s="261"/>
    </row>
    <row r="334" spans="1:20" ht="22.5" customHeight="1">
      <c r="A334" s="166" t="s">
        <v>25</v>
      </c>
      <c r="B334" s="99" t="s">
        <v>103</v>
      </c>
      <c r="C334" s="107" t="s">
        <v>9323</v>
      </c>
      <c r="D334" s="99">
        <v>5</v>
      </c>
      <c r="E334" s="99">
        <v>5</v>
      </c>
      <c r="F334" s="99"/>
      <c r="G334" s="214" t="s">
        <v>9176</v>
      </c>
      <c r="H334" s="99">
        <v>200</v>
      </c>
      <c r="I334" s="175">
        <v>2</v>
      </c>
      <c r="J334" s="24"/>
      <c r="K334" s="24"/>
      <c r="L334" s="24"/>
      <c r="M334" s="24"/>
      <c r="N334" s="24"/>
      <c r="O334" s="230" t="s">
        <v>9172</v>
      </c>
      <c r="P334" s="189" t="s">
        <v>8692</v>
      </c>
      <c r="Q334" s="214" t="s">
        <v>12641</v>
      </c>
      <c r="R334" s="202"/>
      <c r="S334" s="202"/>
      <c r="T334" s="260" t="s">
        <v>13048</v>
      </c>
    </row>
    <row r="335" spans="1:20" ht="22.5" customHeight="1">
      <c r="A335" s="166"/>
      <c r="B335" s="99" t="s">
        <v>103</v>
      </c>
      <c r="C335" s="107" t="s">
        <v>2691</v>
      </c>
      <c r="D335" s="99">
        <v>2</v>
      </c>
      <c r="E335" s="99">
        <v>4</v>
      </c>
      <c r="F335" s="99"/>
      <c r="G335" s="214" t="s">
        <v>2723</v>
      </c>
      <c r="H335" s="99">
        <v>200</v>
      </c>
      <c r="I335" s="175">
        <v>2</v>
      </c>
      <c r="J335" s="24"/>
      <c r="K335" s="24"/>
      <c r="L335" s="24"/>
      <c r="M335" s="24"/>
      <c r="N335" s="24"/>
      <c r="O335" s="230" t="s">
        <v>9324</v>
      </c>
      <c r="P335" s="189" t="s">
        <v>2691</v>
      </c>
      <c r="Q335" s="202"/>
      <c r="R335" s="202"/>
      <c r="S335" s="202"/>
      <c r="T335" s="261"/>
    </row>
    <row r="336" spans="1:20" ht="22.5" customHeight="1">
      <c r="A336" s="166"/>
      <c r="B336" s="99" t="s">
        <v>103</v>
      </c>
      <c r="C336" s="107" t="s">
        <v>9325</v>
      </c>
      <c r="D336" s="99">
        <v>2</v>
      </c>
      <c r="E336" s="99">
        <v>4</v>
      </c>
      <c r="F336" s="99"/>
      <c r="G336" s="214" t="s">
        <v>2724</v>
      </c>
      <c r="H336" s="99">
        <v>200</v>
      </c>
      <c r="I336" s="175">
        <v>3</v>
      </c>
      <c r="J336" s="24"/>
      <c r="K336" s="24"/>
      <c r="L336" s="24"/>
      <c r="M336" s="24"/>
      <c r="N336" s="24"/>
      <c r="O336" s="230" t="s">
        <v>9326</v>
      </c>
      <c r="P336" s="189" t="s">
        <v>9327</v>
      </c>
      <c r="Q336" s="202"/>
      <c r="R336" s="202"/>
      <c r="S336" s="202"/>
      <c r="T336" s="263"/>
    </row>
    <row r="337" spans="1:20" ht="22.5" customHeight="1">
      <c r="A337" s="166"/>
      <c r="B337" s="99" t="s">
        <v>103</v>
      </c>
      <c r="C337" s="107" t="s">
        <v>2725</v>
      </c>
      <c r="D337" s="99">
        <v>2</v>
      </c>
      <c r="E337" s="99">
        <v>4</v>
      </c>
      <c r="F337" s="99"/>
      <c r="G337" s="214" t="s">
        <v>12637</v>
      </c>
      <c r="H337" s="99">
        <v>200</v>
      </c>
      <c r="I337" s="99">
        <v>3</v>
      </c>
      <c r="J337" s="24"/>
      <c r="K337" s="24"/>
      <c r="L337" s="24"/>
      <c r="M337" s="24"/>
      <c r="N337" s="24"/>
      <c r="O337" s="230" t="s">
        <v>9328</v>
      </c>
      <c r="P337" s="189" t="s">
        <v>2725</v>
      </c>
      <c r="Q337" s="202"/>
      <c r="R337" s="202"/>
      <c r="S337" s="202"/>
      <c r="T337" s="261"/>
    </row>
    <row r="338" spans="1:20" ht="22.5" customHeight="1">
      <c r="A338" s="166"/>
      <c r="B338" s="99" t="s">
        <v>103</v>
      </c>
      <c r="C338" s="107" t="s">
        <v>2726</v>
      </c>
      <c r="D338" s="99">
        <v>2</v>
      </c>
      <c r="E338" s="99">
        <v>4</v>
      </c>
      <c r="F338" s="99"/>
      <c r="G338" s="214" t="s">
        <v>2727</v>
      </c>
      <c r="H338" s="99">
        <v>200</v>
      </c>
      <c r="I338" s="99">
        <v>2</v>
      </c>
      <c r="J338" s="24"/>
      <c r="K338" s="24"/>
      <c r="L338" s="24"/>
      <c r="M338" s="24"/>
      <c r="N338" s="24"/>
      <c r="O338" s="230" t="s">
        <v>9324</v>
      </c>
      <c r="P338" s="189" t="s">
        <v>2691</v>
      </c>
      <c r="Q338" s="202"/>
      <c r="R338" s="202"/>
      <c r="S338" s="202"/>
      <c r="T338" s="261"/>
    </row>
    <row r="339" spans="1:20" ht="22.5" customHeight="1">
      <c r="A339" s="166" t="s">
        <v>9329</v>
      </c>
      <c r="B339" s="99" t="s">
        <v>9330</v>
      </c>
      <c r="C339" s="107" t="s">
        <v>9331</v>
      </c>
      <c r="D339" s="99">
        <v>7</v>
      </c>
      <c r="E339" s="99">
        <v>7</v>
      </c>
      <c r="F339" s="99"/>
      <c r="G339" s="214" t="s">
        <v>9151</v>
      </c>
      <c r="H339" s="99">
        <v>200</v>
      </c>
      <c r="I339" s="99">
        <v>4</v>
      </c>
      <c r="J339" s="24"/>
      <c r="K339" s="24"/>
      <c r="L339" s="24"/>
      <c r="M339" s="24"/>
      <c r="N339" s="24"/>
      <c r="O339" s="230" t="s">
        <v>9332</v>
      </c>
      <c r="P339" s="189" t="s">
        <v>9333</v>
      </c>
      <c r="Q339" s="212" t="s">
        <v>3458</v>
      </c>
      <c r="R339" s="202"/>
      <c r="S339" s="202"/>
      <c r="T339" s="261"/>
    </row>
    <row r="340" spans="1:20" ht="22.5" customHeight="1">
      <c r="A340" s="166" t="s">
        <v>6263</v>
      </c>
      <c r="B340" s="99" t="s">
        <v>8530</v>
      </c>
      <c r="C340" s="107" t="s">
        <v>9334</v>
      </c>
      <c r="D340" s="99">
        <v>4</v>
      </c>
      <c r="E340" s="99">
        <v>4</v>
      </c>
      <c r="F340" s="99"/>
      <c r="G340" s="222" t="s">
        <v>12949</v>
      </c>
      <c r="H340" s="99">
        <v>200</v>
      </c>
      <c r="I340" s="99">
        <v>2</v>
      </c>
      <c r="J340" s="24"/>
      <c r="K340" s="24"/>
      <c r="L340" s="24"/>
      <c r="M340" s="24"/>
      <c r="N340" s="24"/>
      <c r="O340" s="268" t="s">
        <v>9120</v>
      </c>
      <c r="P340" s="189" t="s">
        <v>9121</v>
      </c>
      <c r="Q340" s="202"/>
      <c r="R340" s="202"/>
      <c r="S340" s="202"/>
      <c r="T340" s="257"/>
    </row>
    <row r="341" spans="1:20" ht="22.5" customHeight="1">
      <c r="A341" s="166">
        <v>1</v>
      </c>
      <c r="B341" s="99" t="s">
        <v>103</v>
      </c>
      <c r="C341" s="107" t="s">
        <v>2728</v>
      </c>
      <c r="D341" s="99">
        <v>6</v>
      </c>
      <c r="E341" s="99">
        <v>6</v>
      </c>
      <c r="F341" s="99"/>
      <c r="G341" s="214" t="s">
        <v>9097</v>
      </c>
      <c r="H341" s="99">
        <v>190</v>
      </c>
      <c r="I341" s="175">
        <v>1</v>
      </c>
      <c r="J341" s="24"/>
      <c r="K341" s="24"/>
      <c r="L341" s="24"/>
      <c r="M341" s="24"/>
      <c r="N341" s="24"/>
      <c r="O341" s="230" t="s">
        <v>9335</v>
      </c>
      <c r="P341" s="189" t="s">
        <v>9336</v>
      </c>
      <c r="Q341" s="202"/>
      <c r="R341" s="202"/>
      <c r="S341" s="202"/>
      <c r="T341" s="261"/>
    </row>
    <row r="342" spans="1:20" ht="22.5" customHeight="1">
      <c r="A342" s="166" t="s">
        <v>8198</v>
      </c>
      <c r="B342" s="99" t="s">
        <v>8530</v>
      </c>
      <c r="C342" s="107" t="s">
        <v>9337</v>
      </c>
      <c r="D342" s="99">
        <v>5</v>
      </c>
      <c r="E342" s="99">
        <v>5</v>
      </c>
      <c r="F342" s="99"/>
      <c r="G342" s="214" t="s">
        <v>8934</v>
      </c>
      <c r="H342" s="99">
        <v>190</v>
      </c>
      <c r="I342" s="99">
        <v>2</v>
      </c>
      <c r="J342" s="24"/>
      <c r="K342" s="24"/>
      <c r="L342" s="24"/>
      <c r="M342" s="24"/>
      <c r="N342" s="24"/>
      <c r="O342" s="230" t="s">
        <v>9338</v>
      </c>
      <c r="P342" s="189" t="s">
        <v>9339</v>
      </c>
      <c r="Q342" s="247"/>
      <c r="R342" s="202"/>
      <c r="S342" s="202"/>
      <c r="T342" s="257"/>
    </row>
    <row r="343" spans="1:20" ht="22.5" customHeight="1">
      <c r="A343" s="166" t="s">
        <v>32</v>
      </c>
      <c r="B343" s="99" t="s">
        <v>103</v>
      </c>
      <c r="C343" s="107" t="s">
        <v>9340</v>
      </c>
      <c r="D343" s="99">
        <v>5</v>
      </c>
      <c r="E343" s="99">
        <v>5</v>
      </c>
      <c r="F343" s="99"/>
      <c r="G343" s="214" t="s">
        <v>9176</v>
      </c>
      <c r="H343" s="99">
        <v>190</v>
      </c>
      <c r="I343" s="99">
        <v>4</v>
      </c>
      <c r="J343" s="24"/>
      <c r="K343" s="24"/>
      <c r="L343" s="24"/>
      <c r="M343" s="24"/>
      <c r="N343" s="24"/>
      <c r="O343" s="230" t="s">
        <v>9089</v>
      </c>
      <c r="P343" s="189" t="s">
        <v>8834</v>
      </c>
      <c r="Q343" s="214" t="s">
        <v>12431</v>
      </c>
      <c r="R343" s="202"/>
      <c r="S343" s="202"/>
      <c r="T343" s="257" t="s">
        <v>11116</v>
      </c>
    </row>
    <row r="344" spans="1:20" ht="22.5" customHeight="1">
      <c r="A344" s="166"/>
      <c r="B344" s="99" t="s">
        <v>103</v>
      </c>
      <c r="C344" s="107" t="s">
        <v>9341</v>
      </c>
      <c r="D344" s="99">
        <v>4</v>
      </c>
      <c r="E344" s="99">
        <v>4</v>
      </c>
      <c r="F344" s="99"/>
      <c r="G344" s="214" t="s">
        <v>9254</v>
      </c>
      <c r="H344" s="99">
        <v>190</v>
      </c>
      <c r="I344" s="175">
        <v>2</v>
      </c>
      <c r="J344" s="24"/>
      <c r="K344" s="24"/>
      <c r="L344" s="24"/>
      <c r="M344" s="24"/>
      <c r="N344" s="24"/>
      <c r="O344" s="230" t="s">
        <v>9342</v>
      </c>
      <c r="P344" s="189" t="s">
        <v>9343</v>
      </c>
      <c r="Q344" s="247" t="s">
        <v>9344</v>
      </c>
      <c r="R344" s="202"/>
      <c r="S344" s="202"/>
      <c r="T344" s="261"/>
    </row>
    <row r="345" spans="1:20" ht="22.5" customHeight="1">
      <c r="A345" s="166" t="s">
        <v>7281</v>
      </c>
      <c r="B345" s="99" t="s">
        <v>8052</v>
      </c>
      <c r="C345" s="107" t="s">
        <v>12954</v>
      </c>
      <c r="D345" s="99">
        <v>4</v>
      </c>
      <c r="E345" s="99">
        <v>6</v>
      </c>
      <c r="F345" s="99"/>
      <c r="G345" s="212" t="s">
        <v>7456</v>
      </c>
      <c r="H345" s="99">
        <v>190</v>
      </c>
      <c r="I345" s="99">
        <v>2</v>
      </c>
      <c r="J345" s="24"/>
      <c r="K345" s="24"/>
      <c r="L345" s="24"/>
      <c r="M345" s="24"/>
      <c r="N345" s="24"/>
      <c r="O345" s="230" t="s">
        <v>8833</v>
      </c>
      <c r="P345" s="189" t="s">
        <v>9345</v>
      </c>
      <c r="Q345" s="212" t="s">
        <v>2680</v>
      </c>
      <c r="R345" s="212" t="s">
        <v>7393</v>
      </c>
      <c r="S345" s="202"/>
      <c r="T345" s="257"/>
    </row>
    <row r="346" spans="1:20" ht="22.5" customHeight="1">
      <c r="A346" s="166">
        <v>1</v>
      </c>
      <c r="B346" s="99" t="s">
        <v>103</v>
      </c>
      <c r="C346" s="107" t="s">
        <v>2730</v>
      </c>
      <c r="D346" s="99">
        <v>6</v>
      </c>
      <c r="E346" s="99">
        <v>6</v>
      </c>
      <c r="F346" s="99"/>
      <c r="G346" s="214" t="s">
        <v>9097</v>
      </c>
      <c r="H346" s="99">
        <v>185</v>
      </c>
      <c r="I346" s="99">
        <v>1</v>
      </c>
      <c r="J346" s="24"/>
      <c r="K346" s="24"/>
      <c r="L346" s="24"/>
      <c r="M346" s="24"/>
      <c r="N346" s="24"/>
      <c r="O346" s="230" t="s">
        <v>9346</v>
      </c>
      <c r="P346" s="189" t="s">
        <v>71</v>
      </c>
      <c r="Q346" s="202"/>
      <c r="R346" s="202"/>
      <c r="S346" s="202"/>
      <c r="T346" s="261"/>
    </row>
    <row r="347" spans="1:20" ht="22.5" customHeight="1">
      <c r="A347" s="166">
        <v>1</v>
      </c>
      <c r="B347" s="99" t="s">
        <v>103</v>
      </c>
      <c r="C347" s="107" t="s">
        <v>2731</v>
      </c>
      <c r="D347" s="99">
        <v>1</v>
      </c>
      <c r="E347" s="99">
        <v>3</v>
      </c>
      <c r="F347" s="99"/>
      <c r="G347" s="214" t="s">
        <v>2732</v>
      </c>
      <c r="H347" s="99">
        <v>180</v>
      </c>
      <c r="I347" s="175">
        <v>3</v>
      </c>
      <c r="J347" s="24"/>
      <c r="K347" s="24"/>
      <c r="L347" s="24"/>
      <c r="M347" s="24"/>
      <c r="N347" s="24"/>
      <c r="O347" s="230" t="s">
        <v>7269</v>
      </c>
      <c r="P347" s="189" t="s">
        <v>9347</v>
      </c>
      <c r="Q347" s="214" t="s">
        <v>2733</v>
      </c>
      <c r="R347" s="202"/>
      <c r="S347" s="202"/>
      <c r="T347" s="261"/>
    </row>
    <row r="348" spans="1:20" ht="22.5" customHeight="1">
      <c r="A348" s="166" t="s">
        <v>82</v>
      </c>
      <c r="B348" s="99" t="s">
        <v>103</v>
      </c>
      <c r="C348" s="107" t="s">
        <v>9348</v>
      </c>
      <c r="D348" s="99">
        <v>1</v>
      </c>
      <c r="E348" s="99">
        <v>3</v>
      </c>
      <c r="F348" s="99"/>
      <c r="G348" s="214" t="s">
        <v>12638</v>
      </c>
      <c r="H348" s="99">
        <v>180</v>
      </c>
      <c r="I348" s="175">
        <v>2</v>
      </c>
      <c r="J348" s="24"/>
      <c r="K348" s="24"/>
      <c r="L348" s="24"/>
      <c r="M348" s="24"/>
      <c r="N348" s="24"/>
      <c r="O348" s="230" t="s">
        <v>9349</v>
      </c>
      <c r="P348" s="189" t="s">
        <v>3467</v>
      </c>
      <c r="Q348" s="202"/>
      <c r="R348" s="202"/>
      <c r="S348" s="202"/>
      <c r="T348" s="261"/>
    </row>
    <row r="349" spans="1:20" ht="22.5" customHeight="1">
      <c r="A349" s="166" t="s">
        <v>35</v>
      </c>
      <c r="B349" s="99" t="s">
        <v>103</v>
      </c>
      <c r="C349" s="107" t="s">
        <v>9350</v>
      </c>
      <c r="D349" s="99">
        <v>1</v>
      </c>
      <c r="E349" s="99">
        <v>3</v>
      </c>
      <c r="F349" s="99"/>
      <c r="G349" s="214" t="s">
        <v>12639</v>
      </c>
      <c r="H349" s="99">
        <v>180</v>
      </c>
      <c r="I349" s="175">
        <v>6</v>
      </c>
      <c r="J349" s="24"/>
      <c r="K349" s="24"/>
      <c r="L349" s="24"/>
      <c r="M349" s="24"/>
      <c r="N349" s="24"/>
      <c r="O349" s="230" t="s">
        <v>2734</v>
      </c>
      <c r="P349" s="189" t="s">
        <v>9351</v>
      </c>
      <c r="Q349" s="202"/>
      <c r="R349" s="202"/>
      <c r="S349" s="202"/>
      <c r="T349" s="261"/>
    </row>
    <row r="350" spans="1:20" ht="22.5" customHeight="1">
      <c r="A350" s="166" t="s">
        <v>34</v>
      </c>
      <c r="B350" s="99" t="s">
        <v>103</v>
      </c>
      <c r="C350" s="107" t="s">
        <v>9352</v>
      </c>
      <c r="D350" s="99">
        <v>1</v>
      </c>
      <c r="E350" s="99">
        <v>3</v>
      </c>
      <c r="F350" s="99"/>
      <c r="G350" s="214" t="s">
        <v>12640</v>
      </c>
      <c r="H350" s="99">
        <v>180</v>
      </c>
      <c r="I350" s="99">
        <v>7</v>
      </c>
      <c r="J350" s="24"/>
      <c r="K350" s="24"/>
      <c r="L350" s="24"/>
      <c r="M350" s="24"/>
      <c r="N350" s="24"/>
      <c r="O350" s="230" t="s">
        <v>2734</v>
      </c>
      <c r="P350" s="189" t="s">
        <v>9061</v>
      </c>
      <c r="Q350" s="214" t="s">
        <v>12642</v>
      </c>
      <c r="R350" s="202"/>
      <c r="S350" s="202"/>
      <c r="T350" s="261"/>
    </row>
    <row r="351" spans="1:20" ht="22.5" customHeight="1">
      <c r="A351" s="166" t="s">
        <v>32</v>
      </c>
      <c r="B351" s="99" t="s">
        <v>9353</v>
      </c>
      <c r="C351" s="107" t="s">
        <v>9354</v>
      </c>
      <c r="D351" s="99">
        <v>4</v>
      </c>
      <c r="E351" s="99">
        <v>4</v>
      </c>
      <c r="F351" s="99"/>
      <c r="G351" s="214" t="s">
        <v>9254</v>
      </c>
      <c r="H351" s="99">
        <v>180</v>
      </c>
      <c r="I351" s="99">
        <v>3</v>
      </c>
      <c r="J351" s="24"/>
      <c r="K351" s="24"/>
      <c r="L351" s="24"/>
      <c r="M351" s="24"/>
      <c r="N351" s="24"/>
      <c r="O351" s="230" t="s">
        <v>9346</v>
      </c>
      <c r="P351" s="189" t="s">
        <v>9195</v>
      </c>
      <c r="Q351" s="214" t="s">
        <v>12431</v>
      </c>
      <c r="R351" s="202"/>
      <c r="S351" s="202"/>
      <c r="T351" s="261"/>
    </row>
    <row r="352" spans="1:20" ht="22.5" customHeight="1">
      <c r="A352" s="166"/>
      <c r="B352" s="99" t="s">
        <v>103</v>
      </c>
      <c r="C352" s="107" t="s">
        <v>2735</v>
      </c>
      <c r="D352" s="99">
        <v>2</v>
      </c>
      <c r="E352" s="99">
        <v>4</v>
      </c>
      <c r="F352" s="99"/>
      <c r="G352" s="214" t="s">
        <v>2736</v>
      </c>
      <c r="H352" s="99">
        <v>180</v>
      </c>
      <c r="I352" s="99">
        <v>2</v>
      </c>
      <c r="J352" s="24"/>
      <c r="K352" s="24"/>
      <c r="L352" s="24"/>
      <c r="M352" s="24"/>
      <c r="N352" s="24"/>
      <c r="O352" s="230" t="s">
        <v>9355</v>
      </c>
      <c r="P352" s="189" t="s">
        <v>2737</v>
      </c>
      <c r="Q352" s="202"/>
      <c r="R352" s="202"/>
      <c r="S352" s="202"/>
      <c r="T352" s="263"/>
    </row>
    <row r="353" spans="1:20" ht="22.5" customHeight="1">
      <c r="A353" s="166"/>
      <c r="B353" s="99" t="s">
        <v>103</v>
      </c>
      <c r="C353" s="107" t="s">
        <v>9356</v>
      </c>
      <c r="D353" s="99">
        <v>2</v>
      </c>
      <c r="E353" s="99">
        <v>4</v>
      </c>
      <c r="F353" s="99"/>
      <c r="G353" s="214" t="s">
        <v>2738</v>
      </c>
      <c r="H353" s="99">
        <v>180</v>
      </c>
      <c r="I353" s="99">
        <v>2</v>
      </c>
      <c r="J353" s="24"/>
      <c r="K353" s="24"/>
      <c r="L353" s="24"/>
      <c r="M353" s="24"/>
      <c r="N353" s="24"/>
      <c r="O353" s="230" t="s">
        <v>9357</v>
      </c>
      <c r="P353" s="189" t="s">
        <v>2737</v>
      </c>
      <c r="Q353" s="202"/>
      <c r="R353" s="202"/>
      <c r="S353" s="202"/>
      <c r="T353" s="263"/>
    </row>
    <row r="354" spans="1:20" ht="22.5" customHeight="1">
      <c r="A354" s="166"/>
      <c r="B354" s="99" t="s">
        <v>9358</v>
      </c>
      <c r="C354" s="107" t="s">
        <v>9359</v>
      </c>
      <c r="D354" s="99">
        <v>6</v>
      </c>
      <c r="E354" s="99">
        <v>6</v>
      </c>
      <c r="F354" s="99"/>
      <c r="G354" s="214" t="s">
        <v>9097</v>
      </c>
      <c r="H354" s="99">
        <v>180</v>
      </c>
      <c r="I354" s="175">
        <v>4</v>
      </c>
      <c r="J354" s="24"/>
      <c r="K354" s="24"/>
      <c r="L354" s="24"/>
      <c r="M354" s="24"/>
      <c r="N354" s="24"/>
      <c r="O354" s="230" t="s">
        <v>9360</v>
      </c>
      <c r="P354" s="189" t="s">
        <v>9361</v>
      </c>
      <c r="Q354" s="202"/>
      <c r="R354" s="202"/>
      <c r="S354" s="202"/>
      <c r="T354" s="261"/>
    </row>
    <row r="355" spans="1:20" ht="22.5" customHeight="1">
      <c r="A355" s="166"/>
      <c r="B355" s="99" t="s">
        <v>9358</v>
      </c>
      <c r="C355" s="107" t="s">
        <v>9362</v>
      </c>
      <c r="D355" s="99">
        <v>6</v>
      </c>
      <c r="E355" s="99">
        <v>6</v>
      </c>
      <c r="F355" s="99"/>
      <c r="G355" s="214" t="s">
        <v>9097</v>
      </c>
      <c r="H355" s="99">
        <v>180</v>
      </c>
      <c r="I355" s="175">
        <v>4</v>
      </c>
      <c r="J355" s="24"/>
      <c r="K355" s="24"/>
      <c r="L355" s="24"/>
      <c r="M355" s="24"/>
      <c r="N355" s="24"/>
      <c r="O355" s="230" t="s">
        <v>2739</v>
      </c>
      <c r="P355" s="189" t="s">
        <v>71</v>
      </c>
      <c r="Q355" s="202"/>
      <c r="R355" s="202"/>
      <c r="S355" s="202"/>
      <c r="T355" s="261"/>
    </row>
    <row r="356" spans="1:20" ht="22.5" customHeight="1">
      <c r="A356" s="166" t="s">
        <v>9363</v>
      </c>
      <c r="B356" s="99" t="s">
        <v>103</v>
      </c>
      <c r="C356" s="107" t="s">
        <v>9364</v>
      </c>
      <c r="D356" s="99">
        <v>5</v>
      </c>
      <c r="E356" s="99">
        <v>5</v>
      </c>
      <c r="F356" s="99"/>
      <c r="G356" s="212" t="s">
        <v>8934</v>
      </c>
      <c r="H356" s="99">
        <v>180</v>
      </c>
      <c r="I356" s="99">
        <v>2</v>
      </c>
      <c r="J356" s="24"/>
      <c r="K356" s="24"/>
      <c r="L356" s="24"/>
      <c r="M356" s="24"/>
      <c r="N356" s="24"/>
      <c r="O356" s="230" t="s">
        <v>8799</v>
      </c>
      <c r="P356" s="189" t="s">
        <v>9365</v>
      </c>
      <c r="Q356" s="202"/>
      <c r="R356" s="202"/>
      <c r="S356" s="202"/>
      <c r="T356" s="261"/>
    </row>
    <row r="357" spans="1:20" ht="22.5" customHeight="1">
      <c r="A357" s="166">
        <v>1</v>
      </c>
      <c r="B357" s="99" t="s">
        <v>9366</v>
      </c>
      <c r="C357" s="107" t="s">
        <v>2740</v>
      </c>
      <c r="D357" s="99">
        <v>5</v>
      </c>
      <c r="E357" s="99">
        <v>5</v>
      </c>
      <c r="F357" s="99"/>
      <c r="G357" s="214" t="s">
        <v>9176</v>
      </c>
      <c r="H357" s="99">
        <v>175</v>
      </c>
      <c r="I357" s="175">
        <v>1</v>
      </c>
      <c r="J357" s="24"/>
      <c r="K357" s="24"/>
      <c r="L357" s="24"/>
      <c r="M357" s="24"/>
      <c r="N357" s="24"/>
      <c r="O357" s="230" t="s">
        <v>9367</v>
      </c>
      <c r="P357" s="189" t="s">
        <v>9368</v>
      </c>
      <c r="Q357" s="202"/>
      <c r="R357" s="202"/>
      <c r="S357" s="202"/>
      <c r="T357" s="261"/>
    </row>
    <row r="358" spans="1:20" ht="22.5" customHeight="1">
      <c r="A358" s="166"/>
      <c r="B358" s="99" t="s">
        <v>9366</v>
      </c>
      <c r="C358" s="107" t="s">
        <v>9369</v>
      </c>
      <c r="D358" s="99">
        <v>6</v>
      </c>
      <c r="E358" s="99">
        <v>6</v>
      </c>
      <c r="F358" s="99"/>
      <c r="G358" s="214" t="s">
        <v>9097</v>
      </c>
      <c r="H358" s="99">
        <v>175</v>
      </c>
      <c r="I358" s="99">
        <v>3</v>
      </c>
      <c r="J358" s="24"/>
      <c r="K358" s="24"/>
      <c r="L358" s="24"/>
      <c r="M358" s="24"/>
      <c r="N358" s="24"/>
      <c r="O358" s="230" t="s">
        <v>9083</v>
      </c>
      <c r="P358" s="189" t="s">
        <v>9370</v>
      </c>
      <c r="Q358" s="202"/>
      <c r="R358" s="202"/>
      <c r="S358" s="202"/>
      <c r="T358" s="261"/>
    </row>
    <row r="359" spans="1:20" ht="22.5" customHeight="1">
      <c r="A359" s="166" t="s">
        <v>90</v>
      </c>
      <c r="B359" s="99" t="s">
        <v>8052</v>
      </c>
      <c r="C359" s="107" t="s">
        <v>9371</v>
      </c>
      <c r="D359" s="99">
        <v>1</v>
      </c>
      <c r="E359" s="99">
        <v>2</v>
      </c>
      <c r="F359" s="99"/>
      <c r="G359" s="214" t="s">
        <v>9372</v>
      </c>
      <c r="H359" s="99">
        <v>170</v>
      </c>
      <c r="I359" s="99">
        <v>2</v>
      </c>
      <c r="J359" s="24"/>
      <c r="K359" s="24"/>
      <c r="L359" s="24"/>
      <c r="M359" s="24"/>
      <c r="N359" s="24"/>
      <c r="O359" s="230" t="s">
        <v>9373</v>
      </c>
      <c r="P359" s="189" t="s">
        <v>8508</v>
      </c>
      <c r="Q359" s="212"/>
      <c r="R359" s="202"/>
      <c r="S359" s="202"/>
      <c r="T359" s="257" t="s">
        <v>9374</v>
      </c>
    </row>
    <row r="360" spans="1:20" ht="22.5" customHeight="1">
      <c r="A360" s="166" t="s">
        <v>8011</v>
      </c>
      <c r="B360" s="99" t="s">
        <v>8052</v>
      </c>
      <c r="C360" s="187" t="s">
        <v>9375</v>
      </c>
      <c r="D360" s="180">
        <v>5</v>
      </c>
      <c r="E360" s="180">
        <v>5</v>
      </c>
      <c r="F360" s="99"/>
      <c r="G360" s="214" t="s">
        <v>9176</v>
      </c>
      <c r="H360" s="99">
        <v>170</v>
      </c>
      <c r="I360" s="99">
        <v>3</v>
      </c>
      <c r="J360" s="24"/>
      <c r="K360" s="24"/>
      <c r="L360" s="24"/>
      <c r="M360" s="24"/>
      <c r="N360" s="24"/>
      <c r="O360" s="230" t="s">
        <v>117</v>
      </c>
      <c r="P360" s="189" t="s">
        <v>2514</v>
      </c>
      <c r="Q360" s="202"/>
      <c r="R360" s="202"/>
      <c r="S360" s="202"/>
      <c r="T360" s="257" t="s">
        <v>9376</v>
      </c>
    </row>
    <row r="361" spans="1:20" ht="22.5" customHeight="1">
      <c r="A361" s="166" t="s">
        <v>6263</v>
      </c>
      <c r="B361" s="99" t="s">
        <v>8530</v>
      </c>
      <c r="C361" s="107" t="s">
        <v>9377</v>
      </c>
      <c r="D361" s="99">
        <v>5</v>
      </c>
      <c r="E361" s="99">
        <v>5</v>
      </c>
      <c r="F361" s="99"/>
      <c r="G361" s="222" t="s">
        <v>12949</v>
      </c>
      <c r="H361" s="99">
        <v>170</v>
      </c>
      <c r="I361" s="99">
        <v>2</v>
      </c>
      <c r="J361" s="24"/>
      <c r="K361" s="24"/>
      <c r="L361" s="24"/>
      <c r="M361" s="24"/>
      <c r="N361" s="24"/>
      <c r="O361" s="268" t="s">
        <v>9220</v>
      </c>
      <c r="P361" s="189" t="s">
        <v>8636</v>
      </c>
      <c r="Q361" s="202"/>
      <c r="R361" s="202"/>
      <c r="S361" s="202"/>
      <c r="T361" s="257"/>
    </row>
    <row r="362" spans="1:20" ht="22.5" customHeight="1">
      <c r="A362" s="166">
        <v>2</v>
      </c>
      <c r="B362" s="99" t="s">
        <v>103</v>
      </c>
      <c r="C362" s="107" t="s">
        <v>9378</v>
      </c>
      <c r="D362" s="99">
        <v>6</v>
      </c>
      <c r="E362" s="99">
        <v>6</v>
      </c>
      <c r="F362" s="99"/>
      <c r="G362" s="214" t="s">
        <v>9097</v>
      </c>
      <c r="H362" s="99">
        <v>160</v>
      </c>
      <c r="I362" s="175">
        <v>3</v>
      </c>
      <c r="J362" s="24"/>
      <c r="K362" s="24"/>
      <c r="L362" s="24"/>
      <c r="M362" s="24"/>
      <c r="N362" s="24"/>
      <c r="O362" s="230" t="s">
        <v>9123</v>
      </c>
      <c r="P362" s="189" t="s">
        <v>9124</v>
      </c>
      <c r="Q362" s="212" t="s">
        <v>2468</v>
      </c>
      <c r="R362" s="202"/>
      <c r="S362" s="202"/>
      <c r="T362" s="261"/>
    </row>
    <row r="363" spans="1:20" ht="22.5" customHeight="1">
      <c r="A363" s="166">
        <v>2</v>
      </c>
      <c r="B363" s="99" t="s">
        <v>103</v>
      </c>
      <c r="C363" s="107" t="s">
        <v>2741</v>
      </c>
      <c r="D363" s="99">
        <v>6</v>
      </c>
      <c r="E363" s="99">
        <v>6</v>
      </c>
      <c r="F363" s="99"/>
      <c r="G363" s="214" t="s">
        <v>9097</v>
      </c>
      <c r="H363" s="99">
        <v>160</v>
      </c>
      <c r="I363" s="99">
        <v>4</v>
      </c>
      <c r="J363" s="24"/>
      <c r="K363" s="24"/>
      <c r="L363" s="24"/>
      <c r="M363" s="24"/>
      <c r="N363" s="24"/>
      <c r="O363" s="230" t="s">
        <v>9123</v>
      </c>
      <c r="P363" s="189" t="s">
        <v>9124</v>
      </c>
      <c r="Q363" s="202"/>
      <c r="R363" s="202"/>
      <c r="S363" s="202"/>
      <c r="T363" s="261"/>
    </row>
    <row r="364" spans="1:20" ht="22.5" customHeight="1">
      <c r="A364" s="166" t="s">
        <v>698</v>
      </c>
      <c r="B364" s="99" t="s">
        <v>103</v>
      </c>
      <c r="C364" s="107" t="s">
        <v>2742</v>
      </c>
      <c r="D364" s="99">
        <v>6</v>
      </c>
      <c r="E364" s="99">
        <v>6</v>
      </c>
      <c r="F364" s="99"/>
      <c r="G364" s="214" t="s">
        <v>9097</v>
      </c>
      <c r="H364" s="99">
        <v>160</v>
      </c>
      <c r="I364" s="175">
        <v>4</v>
      </c>
      <c r="J364" s="24"/>
      <c r="K364" s="24"/>
      <c r="L364" s="24"/>
      <c r="M364" s="24"/>
      <c r="N364" s="24"/>
      <c r="O364" s="230" t="s">
        <v>9379</v>
      </c>
      <c r="P364" s="189" t="s">
        <v>9380</v>
      </c>
      <c r="Q364" s="214" t="s">
        <v>2578</v>
      </c>
      <c r="R364" s="202"/>
      <c r="S364" s="202"/>
      <c r="T364" s="261"/>
    </row>
    <row r="365" spans="1:20" ht="22.5" customHeight="1">
      <c r="A365" s="166" t="s">
        <v>27</v>
      </c>
      <c r="B365" s="99" t="s">
        <v>9381</v>
      </c>
      <c r="C365" s="107" t="s">
        <v>2743</v>
      </c>
      <c r="D365" s="99">
        <v>4</v>
      </c>
      <c r="E365" s="99">
        <v>4</v>
      </c>
      <c r="F365" s="99"/>
      <c r="G365" s="214" t="s">
        <v>9254</v>
      </c>
      <c r="H365" s="99">
        <v>160</v>
      </c>
      <c r="I365" s="99">
        <v>4</v>
      </c>
      <c r="J365" s="24"/>
      <c r="K365" s="24"/>
      <c r="L365" s="24"/>
      <c r="M365" s="24"/>
      <c r="N365" s="24"/>
      <c r="O365" s="230" t="s">
        <v>141</v>
      </c>
      <c r="P365" s="189" t="s">
        <v>2743</v>
      </c>
      <c r="Q365" s="202"/>
      <c r="R365" s="202"/>
      <c r="S365" s="202"/>
      <c r="T365" s="261"/>
    </row>
    <row r="366" spans="1:20" ht="22.5" customHeight="1">
      <c r="A366" s="166" t="s">
        <v>27</v>
      </c>
      <c r="B366" s="99" t="s">
        <v>9381</v>
      </c>
      <c r="C366" s="107" t="s">
        <v>2744</v>
      </c>
      <c r="D366" s="99">
        <v>5</v>
      </c>
      <c r="E366" s="99">
        <v>5</v>
      </c>
      <c r="F366" s="99"/>
      <c r="G366" s="214" t="s">
        <v>9176</v>
      </c>
      <c r="H366" s="99">
        <v>160</v>
      </c>
      <c r="I366" s="175">
        <v>4</v>
      </c>
      <c r="J366" s="24"/>
      <c r="K366" s="24"/>
      <c r="L366" s="24"/>
      <c r="M366" s="24"/>
      <c r="N366" s="24"/>
      <c r="O366" s="230" t="s">
        <v>187</v>
      </c>
      <c r="P366" s="189" t="s">
        <v>9382</v>
      </c>
      <c r="Q366" s="202"/>
      <c r="R366" s="202"/>
      <c r="S366" s="202"/>
      <c r="T366" s="261"/>
    </row>
    <row r="367" spans="1:20" ht="22.5" customHeight="1">
      <c r="A367" s="166" t="s">
        <v>34</v>
      </c>
      <c r="B367" s="99" t="s">
        <v>9383</v>
      </c>
      <c r="C367" s="107" t="s">
        <v>9384</v>
      </c>
      <c r="D367" s="99">
        <v>5</v>
      </c>
      <c r="E367" s="99">
        <v>5</v>
      </c>
      <c r="F367" s="99"/>
      <c r="G367" s="214" t="s">
        <v>9176</v>
      </c>
      <c r="H367" s="99">
        <v>160</v>
      </c>
      <c r="I367" s="99">
        <v>6</v>
      </c>
      <c r="J367" s="24"/>
      <c r="K367" s="24"/>
      <c r="L367" s="24"/>
      <c r="M367" s="24"/>
      <c r="N367" s="24"/>
      <c r="O367" s="230" t="s">
        <v>9385</v>
      </c>
      <c r="P367" s="189" t="s">
        <v>9386</v>
      </c>
      <c r="Q367" s="202"/>
      <c r="R367" s="202"/>
      <c r="S367" s="202"/>
      <c r="T367" s="261"/>
    </row>
    <row r="368" spans="1:20" ht="22.5" customHeight="1">
      <c r="A368" s="166" t="s">
        <v>8796</v>
      </c>
      <c r="B368" s="99" t="s">
        <v>9313</v>
      </c>
      <c r="C368" s="107" t="s">
        <v>9387</v>
      </c>
      <c r="D368" s="99">
        <v>3</v>
      </c>
      <c r="E368" s="99">
        <v>3</v>
      </c>
      <c r="F368" s="99"/>
      <c r="G368" s="214" t="s">
        <v>9388</v>
      </c>
      <c r="H368" s="99">
        <v>160</v>
      </c>
      <c r="I368" s="99">
        <v>2</v>
      </c>
      <c r="J368" s="24"/>
      <c r="K368" s="24"/>
      <c r="L368" s="24"/>
      <c r="M368" s="24"/>
      <c r="N368" s="24"/>
      <c r="O368" s="230" t="s">
        <v>9389</v>
      </c>
      <c r="P368" s="189" t="s">
        <v>8800</v>
      </c>
      <c r="Q368" s="212"/>
      <c r="R368" s="202"/>
      <c r="S368" s="202"/>
      <c r="T368" s="257"/>
    </row>
    <row r="369" spans="1:20" ht="22.5" customHeight="1">
      <c r="A369" s="166"/>
      <c r="B369" s="99" t="s">
        <v>103</v>
      </c>
      <c r="C369" s="107" t="s">
        <v>2745</v>
      </c>
      <c r="D369" s="99">
        <v>1</v>
      </c>
      <c r="E369" s="99">
        <v>3</v>
      </c>
      <c r="F369" s="99"/>
      <c r="G369" s="214" t="s">
        <v>2746</v>
      </c>
      <c r="H369" s="99">
        <v>160</v>
      </c>
      <c r="I369" s="99">
        <v>2</v>
      </c>
      <c r="J369" s="24"/>
      <c r="K369" s="24"/>
      <c r="L369" s="24"/>
      <c r="M369" s="24"/>
      <c r="N369" s="24"/>
      <c r="O369" s="230" t="s">
        <v>2747</v>
      </c>
      <c r="P369" s="189" t="s">
        <v>2745</v>
      </c>
      <c r="Q369" s="202"/>
      <c r="R369" s="202"/>
      <c r="S369" s="202"/>
      <c r="T369" s="261"/>
    </row>
    <row r="370" spans="1:20" ht="22.5" customHeight="1">
      <c r="A370" s="166" t="s">
        <v>9363</v>
      </c>
      <c r="B370" s="99" t="s">
        <v>103</v>
      </c>
      <c r="C370" s="107" t="s">
        <v>9390</v>
      </c>
      <c r="D370" s="99">
        <v>4</v>
      </c>
      <c r="E370" s="99">
        <v>4</v>
      </c>
      <c r="F370" s="99"/>
      <c r="G370" s="212" t="s">
        <v>9420</v>
      </c>
      <c r="H370" s="99">
        <v>160</v>
      </c>
      <c r="I370" s="99">
        <v>1</v>
      </c>
      <c r="J370" s="24"/>
      <c r="K370" s="24"/>
      <c r="L370" s="24"/>
      <c r="M370" s="24"/>
      <c r="N370" s="24"/>
      <c r="O370" s="230" t="s">
        <v>8799</v>
      </c>
      <c r="P370" s="189" t="s">
        <v>9317</v>
      </c>
      <c r="Q370" s="202"/>
      <c r="R370" s="202"/>
      <c r="S370" s="202"/>
      <c r="T370" s="257" t="s">
        <v>9391</v>
      </c>
    </row>
    <row r="371" spans="1:20" ht="22.5" customHeight="1">
      <c r="A371" s="166">
        <v>2</v>
      </c>
      <c r="B371" s="99" t="s">
        <v>103</v>
      </c>
      <c r="C371" s="107" t="s">
        <v>2748</v>
      </c>
      <c r="D371" s="99">
        <v>6</v>
      </c>
      <c r="E371" s="99">
        <v>6</v>
      </c>
      <c r="F371" s="99"/>
      <c r="G371" s="214" t="s">
        <v>9097</v>
      </c>
      <c r="H371" s="99">
        <v>155</v>
      </c>
      <c r="I371" s="175">
        <v>5</v>
      </c>
      <c r="J371" s="24"/>
      <c r="K371" s="24"/>
      <c r="L371" s="24"/>
      <c r="M371" s="24"/>
      <c r="N371" s="24"/>
      <c r="O371" s="230" t="s">
        <v>9392</v>
      </c>
      <c r="P371" s="189" t="s">
        <v>2748</v>
      </c>
      <c r="Q371" s="212" t="s">
        <v>2557</v>
      </c>
      <c r="R371" s="202"/>
      <c r="S371" s="202"/>
      <c r="T371" s="261"/>
    </row>
    <row r="372" spans="1:20" ht="22.5" customHeight="1">
      <c r="A372" s="166" t="s">
        <v>27</v>
      </c>
      <c r="B372" s="99" t="s">
        <v>103</v>
      </c>
      <c r="C372" s="107" t="s">
        <v>9393</v>
      </c>
      <c r="D372" s="99">
        <v>4</v>
      </c>
      <c r="E372" s="99">
        <v>4</v>
      </c>
      <c r="F372" s="99"/>
      <c r="G372" s="214" t="s">
        <v>9254</v>
      </c>
      <c r="H372" s="99">
        <v>150</v>
      </c>
      <c r="I372" s="99">
        <v>3</v>
      </c>
      <c r="J372" s="24"/>
      <c r="K372" s="24"/>
      <c r="L372" s="24"/>
      <c r="M372" s="24"/>
      <c r="N372" s="24"/>
      <c r="O372" s="230" t="s">
        <v>3859</v>
      </c>
      <c r="P372" s="189" t="s">
        <v>9394</v>
      </c>
      <c r="Q372" s="202"/>
      <c r="R372" s="202"/>
      <c r="S372" s="202"/>
      <c r="T372" s="261"/>
    </row>
    <row r="373" spans="1:20" ht="22.5" customHeight="1">
      <c r="A373" s="166" t="s">
        <v>27</v>
      </c>
      <c r="B373" s="99" t="s">
        <v>103</v>
      </c>
      <c r="C373" s="107" t="s">
        <v>9395</v>
      </c>
      <c r="D373" s="99">
        <v>4</v>
      </c>
      <c r="E373" s="99">
        <v>4</v>
      </c>
      <c r="F373" s="99"/>
      <c r="G373" s="214" t="s">
        <v>9254</v>
      </c>
      <c r="H373" s="99">
        <v>150</v>
      </c>
      <c r="I373" s="99">
        <v>4</v>
      </c>
      <c r="J373" s="24"/>
      <c r="K373" s="24"/>
      <c r="L373" s="24"/>
      <c r="M373" s="24"/>
      <c r="N373" s="24"/>
      <c r="O373" s="230" t="s">
        <v>9396</v>
      </c>
      <c r="P373" s="189" t="s">
        <v>9397</v>
      </c>
      <c r="Q373" s="202"/>
      <c r="R373" s="202"/>
      <c r="S373" s="202"/>
      <c r="T373" s="261"/>
    </row>
    <row r="374" spans="1:20" ht="22.5" customHeight="1">
      <c r="A374" s="166" t="s">
        <v>47</v>
      </c>
      <c r="B374" s="99" t="s">
        <v>103</v>
      </c>
      <c r="C374" s="107" t="s">
        <v>9398</v>
      </c>
      <c r="D374" s="99">
        <v>1</v>
      </c>
      <c r="E374" s="99">
        <v>3</v>
      </c>
      <c r="F374" s="99"/>
      <c r="G374" s="214" t="s">
        <v>12643</v>
      </c>
      <c r="H374" s="99">
        <v>150</v>
      </c>
      <c r="I374" s="175">
        <v>6</v>
      </c>
      <c r="J374" s="24"/>
      <c r="K374" s="24"/>
      <c r="L374" s="24"/>
      <c r="M374" s="24"/>
      <c r="N374" s="24"/>
      <c r="O374" s="230" t="s">
        <v>59</v>
      </c>
      <c r="P374" s="189" t="s">
        <v>9056</v>
      </c>
      <c r="Q374" s="214" t="s">
        <v>12645</v>
      </c>
      <c r="R374" s="212"/>
      <c r="S374" s="212"/>
      <c r="T374" s="261"/>
    </row>
    <row r="375" spans="1:20" ht="22.5" customHeight="1">
      <c r="A375" s="166" t="s">
        <v>9399</v>
      </c>
      <c r="B375" s="99" t="s">
        <v>9400</v>
      </c>
      <c r="C375" s="107" t="s">
        <v>9401</v>
      </c>
      <c r="D375" s="99">
        <v>4</v>
      </c>
      <c r="E375" s="99">
        <v>4</v>
      </c>
      <c r="F375" s="99"/>
      <c r="G375" s="251" t="s">
        <v>12949</v>
      </c>
      <c r="H375" s="99">
        <v>150</v>
      </c>
      <c r="I375" s="99">
        <v>2</v>
      </c>
      <c r="J375" s="24"/>
      <c r="K375" s="24"/>
      <c r="L375" s="24"/>
      <c r="M375" s="24"/>
      <c r="N375" s="24"/>
      <c r="O375" s="268" t="s">
        <v>9402</v>
      </c>
      <c r="P375" s="189" t="s">
        <v>78</v>
      </c>
      <c r="Q375" s="247"/>
      <c r="R375" s="202"/>
      <c r="S375" s="202"/>
      <c r="T375" s="261"/>
    </row>
    <row r="376" spans="1:20" ht="22.5" customHeight="1">
      <c r="A376" s="166"/>
      <c r="B376" s="99" t="s">
        <v>103</v>
      </c>
      <c r="C376" s="107" t="s">
        <v>2749</v>
      </c>
      <c r="D376" s="99">
        <v>1</v>
      </c>
      <c r="E376" s="99">
        <v>3</v>
      </c>
      <c r="F376" s="99"/>
      <c r="G376" s="214" t="s">
        <v>12644</v>
      </c>
      <c r="H376" s="99">
        <v>150</v>
      </c>
      <c r="I376" s="99">
        <v>2</v>
      </c>
      <c r="J376" s="24"/>
      <c r="K376" s="24"/>
      <c r="L376" s="24"/>
      <c r="M376" s="24"/>
      <c r="N376" s="24"/>
      <c r="O376" s="230" t="s">
        <v>9403</v>
      </c>
      <c r="P376" s="189" t="s">
        <v>9404</v>
      </c>
      <c r="Q376" s="202"/>
      <c r="R376" s="202"/>
      <c r="S376" s="202"/>
      <c r="T376" s="261"/>
    </row>
    <row r="377" spans="1:20" ht="22.5" customHeight="1">
      <c r="A377" s="166"/>
      <c r="B377" s="99" t="s">
        <v>103</v>
      </c>
      <c r="C377" s="107" t="s">
        <v>2750</v>
      </c>
      <c r="D377" s="99">
        <v>1</v>
      </c>
      <c r="E377" s="99">
        <v>3</v>
      </c>
      <c r="F377" s="99"/>
      <c r="G377" s="214" t="s">
        <v>2227</v>
      </c>
      <c r="H377" s="99">
        <v>150</v>
      </c>
      <c r="I377" s="175">
        <v>2</v>
      </c>
      <c r="J377" s="24"/>
      <c r="K377" s="24"/>
      <c r="L377" s="24"/>
      <c r="M377" s="24"/>
      <c r="N377" s="24"/>
      <c r="O377" s="230" t="s">
        <v>9405</v>
      </c>
      <c r="P377" s="189" t="s">
        <v>9404</v>
      </c>
      <c r="Q377" s="202"/>
      <c r="R377" s="202"/>
      <c r="S377" s="202"/>
      <c r="T377" s="263"/>
    </row>
    <row r="378" spans="1:20" ht="22.5" customHeight="1">
      <c r="A378" s="166">
        <v>1</v>
      </c>
      <c r="B378" s="99" t="s">
        <v>103</v>
      </c>
      <c r="C378" s="107" t="s">
        <v>2751</v>
      </c>
      <c r="D378" s="99">
        <v>5</v>
      </c>
      <c r="E378" s="99">
        <v>5</v>
      </c>
      <c r="F378" s="99"/>
      <c r="G378" s="214" t="s">
        <v>9176</v>
      </c>
      <c r="H378" s="99">
        <v>145</v>
      </c>
      <c r="I378" s="175">
        <v>1</v>
      </c>
      <c r="J378" s="24"/>
      <c r="K378" s="24"/>
      <c r="L378" s="24"/>
      <c r="M378" s="24"/>
      <c r="N378" s="24"/>
      <c r="O378" s="230" t="s">
        <v>9406</v>
      </c>
      <c r="P378" s="189" t="s">
        <v>9407</v>
      </c>
      <c r="Q378" s="202"/>
      <c r="R378" s="202"/>
      <c r="S378" s="202"/>
      <c r="T378" s="261"/>
    </row>
    <row r="379" spans="1:20" ht="22.5" customHeight="1">
      <c r="A379" s="166">
        <v>1</v>
      </c>
      <c r="B379" s="99" t="s">
        <v>103</v>
      </c>
      <c r="C379" s="107" t="s">
        <v>2752</v>
      </c>
      <c r="D379" s="99">
        <v>5</v>
      </c>
      <c r="E379" s="99">
        <v>5</v>
      </c>
      <c r="F379" s="99"/>
      <c r="G379" s="214" t="s">
        <v>9176</v>
      </c>
      <c r="H379" s="99">
        <v>140</v>
      </c>
      <c r="I379" s="99">
        <v>4</v>
      </c>
      <c r="J379" s="24"/>
      <c r="K379" s="24"/>
      <c r="L379" s="24"/>
      <c r="M379" s="24"/>
      <c r="N379" s="24"/>
      <c r="O379" s="230" t="s">
        <v>9408</v>
      </c>
      <c r="P379" s="189" t="s">
        <v>9361</v>
      </c>
      <c r="Q379" s="202"/>
      <c r="R379" s="202"/>
      <c r="S379" s="202"/>
      <c r="T379" s="261"/>
    </row>
    <row r="380" spans="1:20" ht="22.5" customHeight="1">
      <c r="A380" s="166" t="s">
        <v>151</v>
      </c>
      <c r="B380" s="99" t="s">
        <v>103</v>
      </c>
      <c r="C380" s="107" t="s">
        <v>2753</v>
      </c>
      <c r="D380" s="99">
        <v>5</v>
      </c>
      <c r="E380" s="99">
        <v>5</v>
      </c>
      <c r="F380" s="99"/>
      <c r="G380" s="214" t="s">
        <v>9176</v>
      </c>
      <c r="H380" s="99">
        <v>140</v>
      </c>
      <c r="I380" s="175">
        <v>4</v>
      </c>
      <c r="J380" s="24"/>
      <c r="K380" s="24"/>
      <c r="L380" s="24"/>
      <c r="M380" s="24"/>
      <c r="N380" s="24"/>
      <c r="O380" s="230" t="s">
        <v>9409</v>
      </c>
      <c r="P380" s="189" t="s">
        <v>9410</v>
      </c>
      <c r="Q380" s="214" t="s">
        <v>2578</v>
      </c>
      <c r="R380" s="202"/>
      <c r="S380" s="202"/>
      <c r="T380" s="261"/>
    </row>
    <row r="381" spans="1:20" ht="22.5" customHeight="1">
      <c r="A381" s="166" t="s">
        <v>49</v>
      </c>
      <c r="B381" s="99" t="s">
        <v>103</v>
      </c>
      <c r="C381" s="107" t="s">
        <v>2754</v>
      </c>
      <c r="D381" s="99">
        <v>5</v>
      </c>
      <c r="E381" s="99">
        <v>5</v>
      </c>
      <c r="F381" s="99"/>
      <c r="G381" s="214" t="s">
        <v>9176</v>
      </c>
      <c r="H381" s="99">
        <v>140</v>
      </c>
      <c r="I381" s="175">
        <v>5</v>
      </c>
      <c r="J381" s="24"/>
      <c r="K381" s="24"/>
      <c r="L381" s="24"/>
      <c r="M381" s="24"/>
      <c r="N381" s="24"/>
      <c r="O381" s="230" t="s">
        <v>9409</v>
      </c>
      <c r="P381" s="189" t="s">
        <v>9411</v>
      </c>
      <c r="Q381" s="214" t="s">
        <v>785</v>
      </c>
      <c r="R381" s="202"/>
      <c r="S381" s="202"/>
      <c r="T381" s="261"/>
    </row>
    <row r="382" spans="1:20" ht="22.5" customHeight="1">
      <c r="A382" s="166" t="s">
        <v>27</v>
      </c>
      <c r="B382" s="99" t="s">
        <v>103</v>
      </c>
      <c r="C382" s="107" t="s">
        <v>9412</v>
      </c>
      <c r="D382" s="99">
        <v>4</v>
      </c>
      <c r="E382" s="99">
        <v>4</v>
      </c>
      <c r="F382" s="99"/>
      <c r="G382" s="214" t="s">
        <v>9254</v>
      </c>
      <c r="H382" s="99">
        <v>140</v>
      </c>
      <c r="I382" s="99">
        <v>4</v>
      </c>
      <c r="J382" s="24"/>
      <c r="K382" s="24"/>
      <c r="L382" s="24"/>
      <c r="M382" s="24"/>
      <c r="N382" s="24"/>
      <c r="O382" s="230" t="s">
        <v>9409</v>
      </c>
      <c r="P382" s="189" t="s">
        <v>9413</v>
      </c>
      <c r="Q382" s="202"/>
      <c r="R382" s="202"/>
      <c r="S382" s="202"/>
      <c r="T382" s="261"/>
    </row>
    <row r="383" spans="1:20" ht="22.5" customHeight="1">
      <c r="A383" s="166" t="s">
        <v>69</v>
      </c>
      <c r="B383" s="99" t="s">
        <v>103</v>
      </c>
      <c r="C383" s="107" t="s">
        <v>9414</v>
      </c>
      <c r="D383" s="99">
        <v>4</v>
      </c>
      <c r="E383" s="99">
        <v>4</v>
      </c>
      <c r="F383" s="99"/>
      <c r="G383" s="214" t="s">
        <v>9254</v>
      </c>
      <c r="H383" s="99">
        <v>140</v>
      </c>
      <c r="I383" s="99">
        <v>4</v>
      </c>
      <c r="J383" s="24"/>
      <c r="K383" s="24"/>
      <c r="L383" s="24"/>
      <c r="M383" s="24"/>
      <c r="N383" s="24"/>
      <c r="O383" s="230" t="s">
        <v>9415</v>
      </c>
      <c r="P383" s="189" t="s">
        <v>9351</v>
      </c>
      <c r="Q383" s="214" t="s">
        <v>12347</v>
      </c>
      <c r="R383" s="202"/>
      <c r="S383" s="202"/>
      <c r="T383" s="261"/>
    </row>
    <row r="384" spans="1:20" ht="22.5" customHeight="1">
      <c r="A384" s="166" t="s">
        <v>90</v>
      </c>
      <c r="B384" s="99" t="s">
        <v>103</v>
      </c>
      <c r="C384" s="107" t="s">
        <v>9416</v>
      </c>
      <c r="D384" s="99">
        <v>1</v>
      </c>
      <c r="E384" s="99">
        <v>2</v>
      </c>
      <c r="F384" s="99"/>
      <c r="G384" s="214" t="s">
        <v>12646</v>
      </c>
      <c r="H384" s="99">
        <v>140</v>
      </c>
      <c r="I384" s="99">
        <v>1</v>
      </c>
      <c r="J384" s="24"/>
      <c r="K384" s="24"/>
      <c r="L384" s="24"/>
      <c r="M384" s="24"/>
      <c r="N384" s="24"/>
      <c r="O384" s="230" t="s">
        <v>9417</v>
      </c>
      <c r="P384" s="189" t="s">
        <v>8830</v>
      </c>
      <c r="Q384" s="228" t="s">
        <v>11409</v>
      </c>
      <c r="R384" s="247" t="s">
        <v>11410</v>
      </c>
      <c r="S384" s="202"/>
      <c r="T384" s="257" t="s">
        <v>9418</v>
      </c>
    </row>
    <row r="385" spans="1:20" ht="22.5" customHeight="1">
      <c r="A385" s="166" t="s">
        <v>9117</v>
      </c>
      <c r="B385" s="99" t="s">
        <v>9313</v>
      </c>
      <c r="C385" s="107" t="s">
        <v>9419</v>
      </c>
      <c r="D385" s="99">
        <v>4</v>
      </c>
      <c r="E385" s="99">
        <v>4</v>
      </c>
      <c r="F385" s="99"/>
      <c r="G385" s="214" t="s">
        <v>9420</v>
      </c>
      <c r="H385" s="99">
        <v>140</v>
      </c>
      <c r="I385" s="99">
        <v>1</v>
      </c>
      <c r="J385" s="24"/>
      <c r="K385" s="24"/>
      <c r="L385" s="24"/>
      <c r="M385" s="24"/>
      <c r="N385" s="24"/>
      <c r="O385" s="230" t="s">
        <v>8699</v>
      </c>
      <c r="P385" s="189" t="s">
        <v>8885</v>
      </c>
      <c r="Q385" s="247"/>
      <c r="R385" s="202"/>
      <c r="S385" s="202"/>
      <c r="T385" s="257" t="s">
        <v>9421</v>
      </c>
    </row>
    <row r="386" spans="1:20" ht="22.5" customHeight="1">
      <c r="A386" s="166" t="s">
        <v>25</v>
      </c>
      <c r="B386" s="99" t="s">
        <v>103</v>
      </c>
      <c r="C386" s="107" t="s">
        <v>9422</v>
      </c>
      <c r="D386" s="99">
        <v>3</v>
      </c>
      <c r="E386" s="99">
        <v>3</v>
      </c>
      <c r="F386" s="99"/>
      <c r="G386" s="214" t="s">
        <v>2710</v>
      </c>
      <c r="H386" s="99">
        <v>140</v>
      </c>
      <c r="I386" s="175">
        <v>2</v>
      </c>
      <c r="J386" s="24"/>
      <c r="K386" s="24"/>
      <c r="L386" s="24"/>
      <c r="M386" s="24"/>
      <c r="N386" s="24"/>
      <c r="O386" s="230" t="s">
        <v>9423</v>
      </c>
      <c r="P386" s="189" t="s">
        <v>8692</v>
      </c>
      <c r="Q386" s="214" t="s">
        <v>12649</v>
      </c>
      <c r="R386" s="202"/>
      <c r="S386" s="202"/>
      <c r="T386" s="260" t="s">
        <v>13049</v>
      </c>
    </row>
    <row r="387" spans="1:20" ht="22.5" customHeight="1">
      <c r="A387" s="166" t="s">
        <v>25</v>
      </c>
      <c r="B387" s="99" t="s">
        <v>103</v>
      </c>
      <c r="C387" s="107" t="s">
        <v>9424</v>
      </c>
      <c r="D387" s="99">
        <v>3</v>
      </c>
      <c r="E387" s="99">
        <v>3</v>
      </c>
      <c r="F387" s="99"/>
      <c r="G387" s="214" t="s">
        <v>2710</v>
      </c>
      <c r="H387" s="99">
        <v>140</v>
      </c>
      <c r="I387" s="99">
        <v>1</v>
      </c>
      <c r="J387" s="24"/>
      <c r="K387" s="24"/>
      <c r="L387" s="24"/>
      <c r="M387" s="24"/>
      <c r="N387" s="24"/>
      <c r="O387" s="230" t="s">
        <v>9302</v>
      </c>
      <c r="P387" s="189" t="s">
        <v>8692</v>
      </c>
      <c r="Q387" s="214" t="s">
        <v>13040</v>
      </c>
      <c r="R387" s="202"/>
      <c r="S387" s="202"/>
      <c r="T387" s="260" t="s">
        <v>13050</v>
      </c>
    </row>
    <row r="388" spans="1:20" ht="22.5" customHeight="1">
      <c r="A388" s="166" t="s">
        <v>7281</v>
      </c>
      <c r="B388" s="99" t="s">
        <v>103</v>
      </c>
      <c r="C388" s="107" t="s">
        <v>9425</v>
      </c>
      <c r="D388" s="99">
        <v>4</v>
      </c>
      <c r="E388" s="99">
        <v>4</v>
      </c>
      <c r="F388" s="99"/>
      <c r="G388" s="212" t="s">
        <v>9426</v>
      </c>
      <c r="H388" s="99">
        <v>140</v>
      </c>
      <c r="I388" s="99">
        <v>3</v>
      </c>
      <c r="J388" s="24"/>
      <c r="K388" s="24"/>
      <c r="L388" s="24"/>
      <c r="M388" s="24"/>
      <c r="N388" s="24"/>
      <c r="O388" s="230" t="s">
        <v>9427</v>
      </c>
      <c r="P388" s="189" t="s">
        <v>9236</v>
      </c>
      <c r="Q388" s="247"/>
      <c r="R388" s="202"/>
      <c r="S388" s="202"/>
      <c r="T388" s="257"/>
    </row>
    <row r="389" spans="1:20" ht="22.5" customHeight="1">
      <c r="A389" s="166" t="s">
        <v>151</v>
      </c>
      <c r="B389" s="99" t="s">
        <v>103</v>
      </c>
      <c r="C389" s="107" t="s">
        <v>2755</v>
      </c>
      <c r="D389" s="99">
        <v>5</v>
      </c>
      <c r="E389" s="99">
        <v>5</v>
      </c>
      <c r="F389" s="99"/>
      <c r="G389" s="214" t="s">
        <v>9176</v>
      </c>
      <c r="H389" s="99">
        <v>135</v>
      </c>
      <c r="I389" s="99">
        <v>5</v>
      </c>
      <c r="J389" s="24"/>
      <c r="K389" s="24"/>
      <c r="L389" s="24"/>
      <c r="M389" s="24"/>
      <c r="N389" s="24"/>
      <c r="O389" s="230" t="s">
        <v>9428</v>
      </c>
      <c r="P389" s="189" t="s">
        <v>2755</v>
      </c>
      <c r="Q389" s="202"/>
      <c r="R389" s="202"/>
      <c r="S389" s="202"/>
      <c r="T389" s="261"/>
    </row>
    <row r="390" spans="1:20" ht="22.5" customHeight="1">
      <c r="A390" s="166" t="s">
        <v>698</v>
      </c>
      <c r="B390" s="99" t="s">
        <v>103</v>
      </c>
      <c r="C390" s="107" t="s">
        <v>2756</v>
      </c>
      <c r="D390" s="99">
        <v>5</v>
      </c>
      <c r="E390" s="99">
        <v>5</v>
      </c>
      <c r="F390" s="99"/>
      <c r="G390" s="214" t="s">
        <v>9176</v>
      </c>
      <c r="H390" s="99">
        <v>135</v>
      </c>
      <c r="I390" s="175">
        <v>3</v>
      </c>
      <c r="J390" s="24"/>
      <c r="K390" s="24"/>
      <c r="L390" s="24"/>
      <c r="M390" s="24"/>
      <c r="N390" s="24"/>
      <c r="O390" s="230" t="s">
        <v>9379</v>
      </c>
      <c r="P390" s="189" t="s">
        <v>9429</v>
      </c>
      <c r="Q390" s="212" t="s">
        <v>13051</v>
      </c>
      <c r="R390" s="202"/>
      <c r="S390" s="202"/>
      <c r="T390" s="261"/>
    </row>
    <row r="391" spans="1:20" ht="22.5" customHeight="1">
      <c r="A391" s="166" t="s">
        <v>157</v>
      </c>
      <c r="B391" s="99" t="s">
        <v>103</v>
      </c>
      <c r="C391" s="107" t="s">
        <v>2757</v>
      </c>
      <c r="D391" s="99">
        <v>5</v>
      </c>
      <c r="E391" s="99">
        <v>5</v>
      </c>
      <c r="F391" s="99"/>
      <c r="G391" s="214" t="s">
        <v>9176</v>
      </c>
      <c r="H391" s="99">
        <v>130</v>
      </c>
      <c r="I391" s="175">
        <v>4</v>
      </c>
      <c r="J391" s="24"/>
      <c r="K391" s="24"/>
      <c r="L391" s="24"/>
      <c r="M391" s="24"/>
      <c r="N391" s="24"/>
      <c r="O391" s="230" t="s">
        <v>9396</v>
      </c>
      <c r="P391" s="189" t="s">
        <v>9430</v>
      </c>
      <c r="Q391" s="202"/>
      <c r="R391" s="202"/>
      <c r="S391" s="202"/>
      <c r="T391" s="261"/>
    </row>
    <row r="392" spans="1:20" ht="22.5" customHeight="1">
      <c r="A392" s="166" t="s">
        <v>35</v>
      </c>
      <c r="B392" s="99" t="s">
        <v>103</v>
      </c>
      <c r="C392" s="107" t="s">
        <v>2758</v>
      </c>
      <c r="D392" s="99">
        <v>4</v>
      </c>
      <c r="E392" s="99">
        <v>4</v>
      </c>
      <c r="F392" s="99"/>
      <c r="G392" s="214" t="s">
        <v>9254</v>
      </c>
      <c r="H392" s="99">
        <v>130</v>
      </c>
      <c r="I392" s="175">
        <v>4</v>
      </c>
      <c r="J392" s="24"/>
      <c r="K392" s="24"/>
      <c r="L392" s="24"/>
      <c r="M392" s="24"/>
      <c r="N392" s="24"/>
      <c r="O392" s="230" t="s">
        <v>9431</v>
      </c>
      <c r="P392" s="189" t="s">
        <v>9432</v>
      </c>
      <c r="Q392" s="202"/>
      <c r="R392" s="202"/>
      <c r="S392" s="202"/>
      <c r="T392" s="261"/>
    </row>
    <row r="393" spans="1:20" ht="22.5" customHeight="1">
      <c r="A393" s="166" t="s">
        <v>34</v>
      </c>
      <c r="B393" s="99" t="s">
        <v>103</v>
      </c>
      <c r="C393" s="107" t="s">
        <v>9433</v>
      </c>
      <c r="D393" s="99">
        <v>4</v>
      </c>
      <c r="E393" s="99">
        <v>4</v>
      </c>
      <c r="F393" s="99"/>
      <c r="G393" s="214" t="s">
        <v>9254</v>
      </c>
      <c r="H393" s="99">
        <v>130</v>
      </c>
      <c r="I393" s="99">
        <v>4</v>
      </c>
      <c r="J393" s="24"/>
      <c r="K393" s="24"/>
      <c r="L393" s="24"/>
      <c r="M393" s="24"/>
      <c r="N393" s="24"/>
      <c r="O393" s="230" t="s">
        <v>9385</v>
      </c>
      <c r="P393" s="189" t="s">
        <v>9061</v>
      </c>
      <c r="Q393" s="202"/>
      <c r="R393" s="202"/>
      <c r="S393" s="202"/>
      <c r="T393" s="261"/>
    </row>
    <row r="394" spans="1:20" ht="22.5" customHeight="1">
      <c r="A394" s="166" t="s">
        <v>9117</v>
      </c>
      <c r="B394" s="99" t="s">
        <v>9313</v>
      </c>
      <c r="C394" s="107" t="s">
        <v>9434</v>
      </c>
      <c r="D394" s="99">
        <v>3</v>
      </c>
      <c r="E394" s="99">
        <v>3</v>
      </c>
      <c r="F394" s="99"/>
      <c r="G394" s="214" t="s">
        <v>9388</v>
      </c>
      <c r="H394" s="99">
        <v>130</v>
      </c>
      <c r="I394" s="99">
        <v>3</v>
      </c>
      <c r="J394" s="24"/>
      <c r="K394" s="24"/>
      <c r="L394" s="24"/>
      <c r="M394" s="24"/>
      <c r="N394" s="24"/>
      <c r="O394" s="230" t="s">
        <v>1906</v>
      </c>
      <c r="P394" s="189" t="s">
        <v>8885</v>
      </c>
      <c r="Q394" s="247"/>
      <c r="R394" s="202"/>
      <c r="S394" s="202"/>
      <c r="T394" s="275" t="s">
        <v>11119</v>
      </c>
    </row>
    <row r="395" spans="1:20" ht="22.5" customHeight="1">
      <c r="A395" s="166" t="s">
        <v>7281</v>
      </c>
      <c r="B395" s="99" t="s">
        <v>103</v>
      </c>
      <c r="C395" s="107" t="s">
        <v>9435</v>
      </c>
      <c r="D395" s="99">
        <v>3</v>
      </c>
      <c r="E395" s="99">
        <v>3</v>
      </c>
      <c r="F395" s="99"/>
      <c r="G395" s="212" t="s">
        <v>9388</v>
      </c>
      <c r="H395" s="99">
        <v>130</v>
      </c>
      <c r="I395" s="99">
        <v>3</v>
      </c>
      <c r="J395" s="24"/>
      <c r="K395" s="24"/>
      <c r="L395" s="24"/>
      <c r="M395" s="24"/>
      <c r="N395" s="24"/>
      <c r="O395" s="230" t="s">
        <v>9436</v>
      </c>
      <c r="P395" s="189" t="s">
        <v>9437</v>
      </c>
      <c r="Q395" s="247"/>
      <c r="R395" s="202"/>
      <c r="S395" s="202"/>
      <c r="T395" s="276" t="s">
        <v>9438</v>
      </c>
    </row>
    <row r="396" spans="1:20" ht="22.5" customHeight="1">
      <c r="A396" s="166">
        <v>1</v>
      </c>
      <c r="B396" s="99" t="s">
        <v>103</v>
      </c>
      <c r="C396" s="107" t="s">
        <v>2759</v>
      </c>
      <c r="D396" s="99">
        <v>2</v>
      </c>
      <c r="E396" s="99">
        <v>4</v>
      </c>
      <c r="F396" s="99"/>
      <c r="G396" s="214" t="s">
        <v>2760</v>
      </c>
      <c r="H396" s="99">
        <v>120</v>
      </c>
      <c r="I396" s="175">
        <v>4</v>
      </c>
      <c r="J396" s="24"/>
      <c r="K396" s="24"/>
      <c r="L396" s="24"/>
      <c r="M396" s="24"/>
      <c r="N396" s="24"/>
      <c r="O396" s="230" t="s">
        <v>9439</v>
      </c>
      <c r="P396" s="189" t="s">
        <v>71</v>
      </c>
      <c r="Q396" s="202"/>
      <c r="R396" s="202"/>
      <c r="S396" s="202"/>
      <c r="T396" s="261"/>
    </row>
    <row r="397" spans="1:20" ht="22.5" customHeight="1">
      <c r="A397" s="166">
        <v>1</v>
      </c>
      <c r="B397" s="99" t="s">
        <v>103</v>
      </c>
      <c r="C397" s="107" t="s">
        <v>2761</v>
      </c>
      <c r="D397" s="99">
        <v>2</v>
      </c>
      <c r="E397" s="99">
        <v>4</v>
      </c>
      <c r="F397" s="99"/>
      <c r="G397" s="214" t="s">
        <v>2762</v>
      </c>
      <c r="H397" s="99">
        <v>120</v>
      </c>
      <c r="I397" s="175">
        <v>5</v>
      </c>
      <c r="J397" s="24"/>
      <c r="K397" s="24"/>
      <c r="L397" s="24"/>
      <c r="M397" s="24"/>
      <c r="N397" s="24"/>
      <c r="O397" s="230" t="s">
        <v>9440</v>
      </c>
      <c r="P397" s="189" t="s">
        <v>9441</v>
      </c>
      <c r="Q397" s="214" t="s">
        <v>2763</v>
      </c>
      <c r="R397" s="202"/>
      <c r="S397" s="202"/>
      <c r="T397" s="261"/>
    </row>
    <row r="398" spans="1:20" ht="22.5" customHeight="1">
      <c r="A398" s="166" t="s">
        <v>11654</v>
      </c>
      <c r="B398" s="99" t="s">
        <v>9442</v>
      </c>
      <c r="C398" s="107" t="s">
        <v>9443</v>
      </c>
      <c r="D398" s="99">
        <v>1</v>
      </c>
      <c r="E398" s="99">
        <v>2</v>
      </c>
      <c r="F398" s="99"/>
      <c r="G398" s="214" t="s">
        <v>12647</v>
      </c>
      <c r="H398" s="99">
        <v>120</v>
      </c>
      <c r="I398" s="175">
        <v>7</v>
      </c>
      <c r="J398" s="24"/>
      <c r="K398" s="24"/>
      <c r="L398" s="24"/>
      <c r="M398" s="24"/>
      <c r="N398" s="24"/>
      <c r="O398" s="230" t="s">
        <v>9145</v>
      </c>
      <c r="P398" s="189" t="s">
        <v>9444</v>
      </c>
      <c r="Q398" s="247" t="s">
        <v>9445</v>
      </c>
      <c r="R398" s="212" t="s">
        <v>2794</v>
      </c>
      <c r="S398" s="231"/>
      <c r="T398" s="257" t="s">
        <v>9446</v>
      </c>
    </row>
    <row r="399" spans="1:20" ht="22.5" customHeight="1">
      <c r="A399" s="166"/>
      <c r="B399" s="99" t="s">
        <v>103</v>
      </c>
      <c r="C399" s="107" t="s">
        <v>2764</v>
      </c>
      <c r="D399" s="99">
        <v>1</v>
      </c>
      <c r="E399" s="99">
        <v>3</v>
      </c>
      <c r="F399" s="99"/>
      <c r="G399" s="214" t="s">
        <v>2721</v>
      </c>
      <c r="H399" s="99">
        <v>120</v>
      </c>
      <c r="I399" s="99">
        <v>2</v>
      </c>
      <c r="J399" s="24"/>
      <c r="K399" s="24"/>
      <c r="L399" s="24"/>
      <c r="M399" s="24"/>
      <c r="N399" s="24"/>
      <c r="O399" s="230" t="s">
        <v>9447</v>
      </c>
      <c r="P399" s="189" t="s">
        <v>9448</v>
      </c>
      <c r="Q399" s="202"/>
      <c r="R399" s="202"/>
      <c r="S399" s="202"/>
      <c r="T399" s="263"/>
    </row>
    <row r="400" spans="1:20" ht="22.5" customHeight="1">
      <c r="A400" s="166"/>
      <c r="B400" s="99" t="s">
        <v>103</v>
      </c>
      <c r="C400" s="107" t="s">
        <v>2765</v>
      </c>
      <c r="D400" s="99">
        <v>3</v>
      </c>
      <c r="E400" s="99">
        <v>3</v>
      </c>
      <c r="F400" s="99"/>
      <c r="G400" s="214" t="s">
        <v>2710</v>
      </c>
      <c r="H400" s="99">
        <v>120</v>
      </c>
      <c r="I400" s="175">
        <v>1</v>
      </c>
      <c r="J400" s="24"/>
      <c r="K400" s="24"/>
      <c r="L400" s="24"/>
      <c r="M400" s="24"/>
      <c r="N400" s="24"/>
      <c r="O400" s="230" t="s">
        <v>9449</v>
      </c>
      <c r="P400" s="189" t="s">
        <v>9450</v>
      </c>
      <c r="Q400" s="247" t="s">
        <v>9451</v>
      </c>
      <c r="R400" s="202"/>
      <c r="S400" s="202"/>
      <c r="T400" s="261"/>
    </row>
    <row r="401" spans="1:20" ht="22.5" customHeight="1">
      <c r="A401" s="166"/>
      <c r="B401" s="99" t="s">
        <v>103</v>
      </c>
      <c r="C401" s="107" t="s">
        <v>2766</v>
      </c>
      <c r="D401" s="99">
        <v>1</v>
      </c>
      <c r="E401" s="99">
        <v>3</v>
      </c>
      <c r="F401" s="99"/>
      <c r="G401" s="214" t="s">
        <v>2767</v>
      </c>
      <c r="H401" s="99">
        <v>120</v>
      </c>
      <c r="I401" s="99">
        <v>2</v>
      </c>
      <c r="J401" s="24"/>
      <c r="K401" s="24"/>
      <c r="L401" s="24"/>
      <c r="M401" s="24"/>
      <c r="N401" s="24"/>
      <c r="O401" s="230" t="s">
        <v>2768</v>
      </c>
      <c r="P401" s="189" t="s">
        <v>9452</v>
      </c>
      <c r="Q401" s="202"/>
      <c r="R401" s="202"/>
      <c r="S401" s="202"/>
      <c r="T401" s="261"/>
    </row>
    <row r="402" spans="1:20" ht="22.5" customHeight="1">
      <c r="A402" s="166" t="s">
        <v>11654</v>
      </c>
      <c r="B402" s="99" t="s">
        <v>9358</v>
      </c>
      <c r="C402" s="107" t="s">
        <v>9453</v>
      </c>
      <c r="D402" s="99">
        <v>1</v>
      </c>
      <c r="E402" s="99">
        <v>2</v>
      </c>
      <c r="F402" s="99"/>
      <c r="G402" s="214" t="s">
        <v>12648</v>
      </c>
      <c r="H402" s="99">
        <v>115</v>
      </c>
      <c r="I402" s="175">
        <v>4</v>
      </c>
      <c r="J402" s="24"/>
      <c r="K402" s="24"/>
      <c r="L402" s="24"/>
      <c r="M402" s="24"/>
      <c r="N402" s="24"/>
      <c r="O402" s="230" t="s">
        <v>9454</v>
      </c>
      <c r="P402" s="189" t="s">
        <v>9455</v>
      </c>
      <c r="Q402" s="214" t="s">
        <v>12647</v>
      </c>
      <c r="R402" s="231"/>
      <c r="S402" s="231"/>
      <c r="T402" s="257" t="s">
        <v>9456</v>
      </c>
    </row>
    <row r="403" spans="1:20" ht="22.5" customHeight="1">
      <c r="A403" s="166">
        <v>2</v>
      </c>
      <c r="B403" s="99" t="s">
        <v>103</v>
      </c>
      <c r="C403" s="107" t="s">
        <v>2769</v>
      </c>
      <c r="D403" s="99">
        <v>4</v>
      </c>
      <c r="E403" s="99">
        <v>4</v>
      </c>
      <c r="F403" s="99"/>
      <c r="G403" s="214" t="s">
        <v>9254</v>
      </c>
      <c r="H403" s="99">
        <v>110</v>
      </c>
      <c r="I403" s="175">
        <v>3</v>
      </c>
      <c r="J403" s="24"/>
      <c r="K403" s="24"/>
      <c r="L403" s="24"/>
      <c r="M403" s="24"/>
      <c r="N403" s="24"/>
      <c r="O403" s="230" t="s">
        <v>36</v>
      </c>
      <c r="P403" s="189" t="s">
        <v>2769</v>
      </c>
      <c r="Q403" s="214" t="s">
        <v>1714</v>
      </c>
      <c r="R403" s="202"/>
      <c r="S403" s="202"/>
      <c r="T403" s="261"/>
    </row>
    <row r="404" spans="1:20" ht="22.5" customHeight="1">
      <c r="A404" s="166">
        <v>2</v>
      </c>
      <c r="B404" s="99" t="s">
        <v>103</v>
      </c>
      <c r="C404" s="107" t="s">
        <v>2770</v>
      </c>
      <c r="D404" s="99">
        <v>4</v>
      </c>
      <c r="E404" s="99">
        <v>4</v>
      </c>
      <c r="F404" s="99"/>
      <c r="G404" s="214" t="s">
        <v>9254</v>
      </c>
      <c r="H404" s="99">
        <v>110</v>
      </c>
      <c r="I404" s="99">
        <v>4</v>
      </c>
      <c r="J404" s="24"/>
      <c r="K404" s="24"/>
      <c r="L404" s="24"/>
      <c r="M404" s="24"/>
      <c r="N404" s="24"/>
      <c r="O404" s="230" t="s">
        <v>36</v>
      </c>
      <c r="P404" s="189" t="s">
        <v>2769</v>
      </c>
      <c r="Q404" s="202"/>
      <c r="R404" s="202"/>
      <c r="S404" s="202"/>
      <c r="T404" s="261"/>
    </row>
    <row r="405" spans="1:20" ht="22.5" customHeight="1">
      <c r="A405" s="166" t="s">
        <v>65</v>
      </c>
      <c r="B405" s="99" t="s">
        <v>103</v>
      </c>
      <c r="C405" s="107" t="s">
        <v>2771</v>
      </c>
      <c r="D405" s="99">
        <v>1</v>
      </c>
      <c r="E405" s="99">
        <v>1</v>
      </c>
      <c r="F405" s="99"/>
      <c r="G405" s="214" t="s">
        <v>2772</v>
      </c>
      <c r="H405" s="99">
        <v>110</v>
      </c>
      <c r="I405" s="175">
        <v>2</v>
      </c>
      <c r="J405" s="24"/>
      <c r="K405" s="24"/>
      <c r="L405" s="24"/>
      <c r="M405" s="24"/>
      <c r="N405" s="24"/>
      <c r="O405" s="230" t="s">
        <v>9457</v>
      </c>
      <c r="P405" s="189" t="s">
        <v>9458</v>
      </c>
      <c r="Q405" s="202"/>
      <c r="R405" s="202"/>
      <c r="S405" s="202"/>
      <c r="T405" s="257" t="s">
        <v>9459</v>
      </c>
    </row>
    <row r="406" spans="1:20" ht="22.5" customHeight="1">
      <c r="A406" s="166" t="s">
        <v>157</v>
      </c>
      <c r="B406" s="99" t="s">
        <v>103</v>
      </c>
      <c r="C406" s="107" t="s">
        <v>2773</v>
      </c>
      <c r="D406" s="99">
        <v>4</v>
      </c>
      <c r="E406" s="99">
        <v>4</v>
      </c>
      <c r="F406" s="99"/>
      <c r="G406" s="214" t="s">
        <v>9254</v>
      </c>
      <c r="H406" s="99">
        <v>110</v>
      </c>
      <c r="I406" s="99">
        <v>5</v>
      </c>
      <c r="J406" s="24"/>
      <c r="K406" s="24"/>
      <c r="L406" s="24"/>
      <c r="M406" s="24"/>
      <c r="N406" s="24"/>
      <c r="O406" s="230" t="s">
        <v>9460</v>
      </c>
      <c r="P406" s="189" t="s">
        <v>9461</v>
      </c>
      <c r="Q406" s="214" t="s">
        <v>2557</v>
      </c>
      <c r="R406" s="202"/>
      <c r="S406" s="202"/>
      <c r="T406" s="273" t="s">
        <v>2774</v>
      </c>
    </row>
    <row r="407" spans="1:20" ht="22.5" customHeight="1">
      <c r="A407" s="166" t="s">
        <v>151</v>
      </c>
      <c r="B407" s="99" t="s">
        <v>103</v>
      </c>
      <c r="C407" s="107" t="s">
        <v>2775</v>
      </c>
      <c r="D407" s="99">
        <v>4</v>
      </c>
      <c r="E407" s="99">
        <v>4</v>
      </c>
      <c r="F407" s="99"/>
      <c r="G407" s="214" t="s">
        <v>9254</v>
      </c>
      <c r="H407" s="99">
        <v>110</v>
      </c>
      <c r="I407" s="99">
        <v>1</v>
      </c>
      <c r="J407" s="24"/>
      <c r="K407" s="24"/>
      <c r="L407" s="24"/>
      <c r="M407" s="24"/>
      <c r="N407" s="24"/>
      <c r="O407" s="230" t="s">
        <v>255</v>
      </c>
      <c r="P407" s="189" t="s">
        <v>9462</v>
      </c>
      <c r="Q407" s="202"/>
      <c r="R407" s="202"/>
      <c r="S407" s="202"/>
      <c r="T407" s="261"/>
    </row>
    <row r="408" spans="1:20" ht="22.5" customHeight="1">
      <c r="A408" s="166" t="s">
        <v>698</v>
      </c>
      <c r="B408" s="99" t="s">
        <v>103</v>
      </c>
      <c r="C408" s="107" t="s">
        <v>2776</v>
      </c>
      <c r="D408" s="99">
        <v>4</v>
      </c>
      <c r="E408" s="99">
        <v>4</v>
      </c>
      <c r="F408" s="99"/>
      <c r="G408" s="214" t="s">
        <v>9254</v>
      </c>
      <c r="H408" s="99">
        <v>110</v>
      </c>
      <c r="I408" s="175">
        <v>5</v>
      </c>
      <c r="J408" s="24"/>
      <c r="K408" s="24"/>
      <c r="L408" s="24"/>
      <c r="M408" s="24"/>
      <c r="N408" s="24"/>
      <c r="O408" s="230" t="s">
        <v>9379</v>
      </c>
      <c r="P408" s="189" t="s">
        <v>9429</v>
      </c>
      <c r="Q408" s="202"/>
      <c r="R408" s="202"/>
      <c r="S408" s="202"/>
      <c r="T408" s="261"/>
    </row>
    <row r="409" spans="1:20" ht="22.5" customHeight="1">
      <c r="A409" s="166" t="s">
        <v>698</v>
      </c>
      <c r="B409" s="99" t="s">
        <v>103</v>
      </c>
      <c r="C409" s="107" t="s">
        <v>2777</v>
      </c>
      <c r="D409" s="99">
        <v>4</v>
      </c>
      <c r="E409" s="99">
        <v>4</v>
      </c>
      <c r="F409" s="99"/>
      <c r="G409" s="214" t="s">
        <v>9254</v>
      </c>
      <c r="H409" s="99">
        <v>110</v>
      </c>
      <c r="I409" s="175">
        <v>5</v>
      </c>
      <c r="J409" s="24"/>
      <c r="K409" s="24"/>
      <c r="L409" s="24"/>
      <c r="M409" s="24"/>
      <c r="N409" s="24"/>
      <c r="O409" s="230" t="s">
        <v>9379</v>
      </c>
      <c r="P409" s="189" t="s">
        <v>2755</v>
      </c>
      <c r="Q409" s="214" t="s">
        <v>1436</v>
      </c>
      <c r="R409" s="202"/>
      <c r="S409" s="202"/>
      <c r="T409" s="261"/>
    </row>
    <row r="410" spans="1:20" ht="22.5" customHeight="1">
      <c r="A410" s="166" t="s">
        <v>32</v>
      </c>
      <c r="B410" s="99" t="s">
        <v>103</v>
      </c>
      <c r="C410" s="107" t="s">
        <v>9463</v>
      </c>
      <c r="D410" s="99">
        <v>3</v>
      </c>
      <c r="E410" s="99">
        <v>3</v>
      </c>
      <c r="F410" s="99"/>
      <c r="G410" s="214" t="s">
        <v>2710</v>
      </c>
      <c r="H410" s="99">
        <v>110</v>
      </c>
      <c r="I410" s="175">
        <v>3</v>
      </c>
      <c r="J410" s="24"/>
      <c r="K410" s="24"/>
      <c r="L410" s="24"/>
      <c r="M410" s="24"/>
      <c r="N410" s="24"/>
      <c r="O410" s="230" t="s">
        <v>9464</v>
      </c>
      <c r="P410" s="189" t="s">
        <v>8403</v>
      </c>
      <c r="Q410" s="214" t="s">
        <v>5374</v>
      </c>
      <c r="R410" s="202"/>
      <c r="S410" s="202"/>
      <c r="T410" s="257"/>
    </row>
    <row r="411" spans="1:20" ht="22.5" customHeight="1">
      <c r="A411" s="166"/>
      <c r="B411" s="99" t="s">
        <v>103</v>
      </c>
      <c r="C411" s="107" t="s">
        <v>2778</v>
      </c>
      <c r="D411" s="99">
        <v>1</v>
      </c>
      <c r="E411" s="99">
        <v>3</v>
      </c>
      <c r="F411" s="99"/>
      <c r="G411" s="214" t="s">
        <v>2779</v>
      </c>
      <c r="H411" s="99">
        <v>110</v>
      </c>
      <c r="I411" s="99">
        <v>2</v>
      </c>
      <c r="J411" s="24"/>
      <c r="K411" s="24"/>
      <c r="L411" s="24"/>
      <c r="M411" s="24"/>
      <c r="N411" s="24"/>
      <c r="O411" s="230" t="s">
        <v>9465</v>
      </c>
      <c r="P411" s="189" t="s">
        <v>9466</v>
      </c>
      <c r="Q411" s="202"/>
      <c r="R411" s="202"/>
      <c r="S411" s="202"/>
      <c r="T411" s="261"/>
    </row>
    <row r="412" spans="1:20" ht="22.5" customHeight="1">
      <c r="A412" s="166"/>
      <c r="B412" s="99" t="s">
        <v>103</v>
      </c>
      <c r="C412" s="107" t="s">
        <v>9467</v>
      </c>
      <c r="D412" s="99">
        <v>3</v>
      </c>
      <c r="E412" s="99">
        <v>3</v>
      </c>
      <c r="F412" s="99"/>
      <c r="G412" s="214" t="s">
        <v>2710</v>
      </c>
      <c r="H412" s="99">
        <v>110</v>
      </c>
      <c r="I412" s="99">
        <v>1</v>
      </c>
      <c r="J412" s="24"/>
      <c r="K412" s="24"/>
      <c r="L412" s="24"/>
      <c r="M412" s="24"/>
      <c r="N412" s="24"/>
      <c r="O412" s="230" t="s">
        <v>9468</v>
      </c>
      <c r="P412" s="189" t="s">
        <v>9469</v>
      </c>
      <c r="Q412" s="247" t="s">
        <v>9470</v>
      </c>
      <c r="R412" s="202"/>
      <c r="S412" s="202"/>
      <c r="T412" s="257"/>
    </row>
    <row r="413" spans="1:20" ht="22.5" customHeight="1">
      <c r="A413" s="166"/>
      <c r="B413" s="99" t="s">
        <v>103</v>
      </c>
      <c r="C413" s="107" t="s">
        <v>2780</v>
      </c>
      <c r="D413" s="99">
        <v>1</v>
      </c>
      <c r="E413" s="99">
        <v>2</v>
      </c>
      <c r="F413" s="99"/>
      <c r="G413" s="214" t="s">
        <v>2781</v>
      </c>
      <c r="H413" s="99">
        <v>105</v>
      </c>
      <c r="I413" s="99">
        <v>2</v>
      </c>
      <c r="J413" s="24"/>
      <c r="K413" s="24"/>
      <c r="L413" s="24"/>
      <c r="M413" s="24"/>
      <c r="N413" s="24"/>
      <c r="O413" s="230" t="s">
        <v>9471</v>
      </c>
      <c r="P413" s="189" t="s">
        <v>9472</v>
      </c>
      <c r="Q413" s="202"/>
      <c r="R413" s="202"/>
      <c r="S413" s="202"/>
      <c r="T413" s="263"/>
    </row>
    <row r="414" spans="1:20" ht="22.5" customHeight="1">
      <c r="A414" s="166"/>
      <c r="B414" s="99" t="s">
        <v>103</v>
      </c>
      <c r="C414" s="107" t="s">
        <v>2782</v>
      </c>
      <c r="D414" s="99">
        <v>1</v>
      </c>
      <c r="E414" s="99">
        <v>2</v>
      </c>
      <c r="F414" s="99"/>
      <c r="G414" s="214" t="s">
        <v>2783</v>
      </c>
      <c r="H414" s="99">
        <v>105</v>
      </c>
      <c r="I414" s="175">
        <v>2</v>
      </c>
      <c r="J414" s="24"/>
      <c r="K414" s="24"/>
      <c r="L414" s="24"/>
      <c r="M414" s="24"/>
      <c r="N414" s="24"/>
      <c r="O414" s="230" t="s">
        <v>9473</v>
      </c>
      <c r="P414" s="189" t="s">
        <v>9472</v>
      </c>
      <c r="Q414" s="202"/>
      <c r="R414" s="202"/>
      <c r="S414" s="202"/>
      <c r="T414" s="263"/>
    </row>
    <row r="415" spans="1:20" ht="22.5" customHeight="1">
      <c r="A415" s="166"/>
      <c r="B415" s="99" t="s">
        <v>103</v>
      </c>
      <c r="C415" s="107" t="s">
        <v>2784</v>
      </c>
      <c r="D415" s="99">
        <v>2</v>
      </c>
      <c r="E415" s="99">
        <v>2</v>
      </c>
      <c r="F415" s="99"/>
      <c r="G415" s="214" t="s">
        <v>2785</v>
      </c>
      <c r="H415" s="99">
        <v>105</v>
      </c>
      <c r="I415" s="175">
        <v>1</v>
      </c>
      <c r="J415" s="24"/>
      <c r="K415" s="24"/>
      <c r="L415" s="24"/>
      <c r="M415" s="24"/>
      <c r="N415" s="24"/>
      <c r="O415" s="230" t="s">
        <v>9474</v>
      </c>
      <c r="P415" s="189" t="s">
        <v>9472</v>
      </c>
      <c r="Q415" s="247" t="s">
        <v>9475</v>
      </c>
      <c r="R415" s="202"/>
      <c r="S415" s="202"/>
      <c r="T415" s="261"/>
    </row>
    <row r="416" spans="1:20" ht="22.5" customHeight="1">
      <c r="A416" s="166" t="s">
        <v>698</v>
      </c>
      <c r="B416" s="99" t="s">
        <v>103</v>
      </c>
      <c r="C416" s="107" t="s">
        <v>2786</v>
      </c>
      <c r="D416" s="99">
        <v>2</v>
      </c>
      <c r="E416" s="99">
        <v>4</v>
      </c>
      <c r="F416" s="99"/>
      <c r="G416" s="214" t="s">
        <v>2787</v>
      </c>
      <c r="H416" s="99">
        <v>100</v>
      </c>
      <c r="I416" s="175">
        <v>5</v>
      </c>
      <c r="J416" s="24"/>
      <c r="K416" s="24"/>
      <c r="L416" s="24"/>
      <c r="M416" s="24"/>
      <c r="N416" s="24"/>
      <c r="O416" s="230" t="s">
        <v>59</v>
      </c>
      <c r="P416" s="189" t="s">
        <v>9013</v>
      </c>
      <c r="Q416" s="214" t="s">
        <v>12528</v>
      </c>
      <c r="R416" s="202"/>
      <c r="S416" s="202"/>
      <c r="T416" s="263"/>
    </row>
    <row r="417" spans="1:20" ht="22.5" customHeight="1">
      <c r="A417" s="166" t="s">
        <v>27</v>
      </c>
      <c r="B417" s="99" t="s">
        <v>103</v>
      </c>
      <c r="C417" s="107" t="s">
        <v>2788</v>
      </c>
      <c r="D417" s="99">
        <v>3</v>
      </c>
      <c r="E417" s="99">
        <v>3</v>
      </c>
      <c r="F417" s="99"/>
      <c r="G417" s="214" t="s">
        <v>2710</v>
      </c>
      <c r="H417" s="99">
        <v>100</v>
      </c>
      <c r="I417" s="99">
        <v>4</v>
      </c>
      <c r="J417" s="24"/>
      <c r="K417" s="24"/>
      <c r="L417" s="24"/>
      <c r="M417" s="24"/>
      <c r="N417" s="24"/>
      <c r="O417" s="230" t="s">
        <v>9476</v>
      </c>
      <c r="P417" s="189" t="s">
        <v>2788</v>
      </c>
      <c r="Q417" s="202"/>
      <c r="R417" s="202"/>
      <c r="S417" s="202"/>
      <c r="T417" s="261"/>
    </row>
    <row r="418" spans="1:20" ht="22.5" customHeight="1">
      <c r="A418" s="166" t="s">
        <v>90</v>
      </c>
      <c r="B418" s="99" t="s">
        <v>8052</v>
      </c>
      <c r="C418" s="107" t="s">
        <v>9477</v>
      </c>
      <c r="D418" s="99">
        <v>3</v>
      </c>
      <c r="E418" s="99">
        <v>3</v>
      </c>
      <c r="F418" s="99"/>
      <c r="G418" s="214" t="s">
        <v>9388</v>
      </c>
      <c r="H418" s="99">
        <v>100</v>
      </c>
      <c r="I418" s="99">
        <v>1</v>
      </c>
      <c r="J418" s="24"/>
      <c r="K418" s="24"/>
      <c r="L418" s="24"/>
      <c r="M418" s="24"/>
      <c r="N418" s="24"/>
      <c r="O418" s="230" t="s">
        <v>8669</v>
      </c>
      <c r="P418" s="189" t="s">
        <v>8830</v>
      </c>
      <c r="Q418" s="212"/>
      <c r="R418" s="202"/>
      <c r="S418" s="202"/>
      <c r="T418" s="257" t="s">
        <v>9478</v>
      </c>
    </row>
    <row r="419" spans="1:20" ht="22.5" customHeight="1">
      <c r="A419" s="166" t="s">
        <v>8893</v>
      </c>
      <c r="B419" s="99" t="s">
        <v>9313</v>
      </c>
      <c r="C419" s="187" t="s">
        <v>9479</v>
      </c>
      <c r="D419" s="180">
        <v>3</v>
      </c>
      <c r="E419" s="180">
        <v>3</v>
      </c>
      <c r="F419" s="99"/>
      <c r="G419" s="254" t="s">
        <v>9480</v>
      </c>
      <c r="H419" s="99">
        <v>100</v>
      </c>
      <c r="I419" s="99">
        <v>2</v>
      </c>
      <c r="J419" s="24"/>
      <c r="K419" s="24"/>
      <c r="L419" s="24"/>
      <c r="M419" s="24"/>
      <c r="N419" s="24"/>
      <c r="O419" s="230" t="s">
        <v>8799</v>
      </c>
      <c r="P419" s="189" t="s">
        <v>2843</v>
      </c>
      <c r="Q419" s="202"/>
      <c r="R419" s="202"/>
      <c r="S419" s="202"/>
      <c r="T419" s="257" t="s">
        <v>9481</v>
      </c>
    </row>
    <row r="420" spans="1:20" ht="22.5" customHeight="1">
      <c r="A420" s="166">
        <v>1</v>
      </c>
      <c r="B420" s="99" t="s">
        <v>103</v>
      </c>
      <c r="C420" s="107" t="s">
        <v>2789</v>
      </c>
      <c r="D420" s="99">
        <v>3</v>
      </c>
      <c r="E420" s="99">
        <v>3</v>
      </c>
      <c r="F420" s="99"/>
      <c r="G420" s="214" t="s">
        <v>2710</v>
      </c>
      <c r="H420" s="99">
        <v>90</v>
      </c>
      <c r="I420" s="175">
        <v>1</v>
      </c>
      <c r="J420" s="24"/>
      <c r="K420" s="24"/>
      <c r="L420" s="24"/>
      <c r="M420" s="24"/>
      <c r="N420" s="24"/>
      <c r="O420" s="230" t="s">
        <v>9482</v>
      </c>
      <c r="P420" s="189" t="s">
        <v>9368</v>
      </c>
      <c r="Q420" s="202"/>
      <c r="R420" s="202"/>
      <c r="S420" s="202"/>
      <c r="T420" s="261"/>
    </row>
    <row r="421" spans="1:20" ht="22.5" customHeight="1">
      <c r="A421" s="166">
        <v>1</v>
      </c>
      <c r="B421" s="99" t="s">
        <v>103</v>
      </c>
      <c r="C421" s="107" t="s">
        <v>2790</v>
      </c>
      <c r="D421" s="99">
        <v>3</v>
      </c>
      <c r="E421" s="99">
        <v>3</v>
      </c>
      <c r="F421" s="99"/>
      <c r="G421" s="214" t="s">
        <v>2710</v>
      </c>
      <c r="H421" s="99">
        <v>90</v>
      </c>
      <c r="I421" s="99">
        <v>1</v>
      </c>
      <c r="J421" s="24"/>
      <c r="K421" s="24"/>
      <c r="L421" s="24"/>
      <c r="M421" s="24"/>
      <c r="N421" s="24"/>
      <c r="O421" s="230" t="s">
        <v>9319</v>
      </c>
      <c r="P421" s="189" t="s">
        <v>9483</v>
      </c>
      <c r="Q421" s="247" t="s">
        <v>9484</v>
      </c>
      <c r="R421" s="202"/>
      <c r="S421" s="202"/>
      <c r="T421" s="261"/>
    </row>
    <row r="422" spans="1:20" ht="22.5" customHeight="1">
      <c r="A422" s="166"/>
      <c r="B422" s="99" t="s">
        <v>103</v>
      </c>
      <c r="C422" s="107" t="s">
        <v>2791</v>
      </c>
      <c r="D422" s="99">
        <v>2</v>
      </c>
      <c r="E422" s="99">
        <v>2</v>
      </c>
      <c r="F422" s="99"/>
      <c r="G422" s="214" t="s">
        <v>2785</v>
      </c>
      <c r="H422" s="99">
        <v>90</v>
      </c>
      <c r="I422" s="99">
        <v>1</v>
      </c>
      <c r="J422" s="24"/>
      <c r="K422" s="24"/>
      <c r="L422" s="24"/>
      <c r="M422" s="24"/>
      <c r="N422" s="24"/>
      <c r="O422" s="230" t="s">
        <v>9485</v>
      </c>
      <c r="P422" s="189" t="s">
        <v>9486</v>
      </c>
      <c r="Q422" s="247" t="s">
        <v>9487</v>
      </c>
      <c r="R422" s="202"/>
      <c r="S422" s="202"/>
      <c r="T422" s="257"/>
    </row>
    <row r="423" spans="1:20" ht="22.5" customHeight="1">
      <c r="A423" s="166"/>
      <c r="B423" s="99" t="s">
        <v>103</v>
      </c>
      <c r="C423" s="107" t="s">
        <v>2792</v>
      </c>
      <c r="D423" s="99">
        <v>1</v>
      </c>
      <c r="E423" s="99">
        <v>2</v>
      </c>
      <c r="F423" s="99"/>
      <c r="G423" s="214" t="s">
        <v>12650</v>
      </c>
      <c r="H423" s="99">
        <v>90</v>
      </c>
      <c r="I423" s="175">
        <v>2</v>
      </c>
      <c r="J423" s="24"/>
      <c r="K423" s="24"/>
      <c r="L423" s="24"/>
      <c r="M423" s="24"/>
      <c r="N423" s="24"/>
      <c r="O423" s="230" t="s">
        <v>9488</v>
      </c>
      <c r="P423" s="189" t="s">
        <v>9489</v>
      </c>
      <c r="Q423" s="202"/>
      <c r="R423" s="202"/>
      <c r="S423" s="202"/>
      <c r="T423" s="261"/>
    </row>
    <row r="424" spans="1:20" ht="22.5" customHeight="1">
      <c r="A424" s="166"/>
      <c r="B424" s="99" t="s">
        <v>103</v>
      </c>
      <c r="C424" s="107" t="s">
        <v>2793</v>
      </c>
      <c r="D424" s="99">
        <v>1</v>
      </c>
      <c r="E424" s="99">
        <v>2</v>
      </c>
      <c r="F424" s="99"/>
      <c r="G424" s="214" t="s">
        <v>2794</v>
      </c>
      <c r="H424" s="99">
        <v>90</v>
      </c>
      <c r="I424" s="99">
        <v>2</v>
      </c>
      <c r="J424" s="24"/>
      <c r="K424" s="24"/>
      <c r="L424" s="24"/>
      <c r="M424" s="24"/>
      <c r="N424" s="24"/>
      <c r="O424" s="230" t="s">
        <v>2795</v>
      </c>
      <c r="P424" s="189" t="s">
        <v>9490</v>
      </c>
      <c r="Q424" s="202"/>
      <c r="R424" s="202"/>
      <c r="S424" s="202"/>
      <c r="T424" s="263"/>
    </row>
    <row r="425" spans="1:20" ht="22.5" customHeight="1">
      <c r="A425" s="166"/>
      <c r="B425" s="99" t="s">
        <v>103</v>
      </c>
      <c r="C425" s="107" t="s">
        <v>2796</v>
      </c>
      <c r="D425" s="99">
        <v>1</v>
      </c>
      <c r="E425" s="99">
        <v>2</v>
      </c>
      <c r="F425" s="99"/>
      <c r="G425" s="214" t="s">
        <v>2797</v>
      </c>
      <c r="H425" s="99">
        <v>90</v>
      </c>
      <c r="I425" s="175">
        <v>2</v>
      </c>
      <c r="J425" s="24"/>
      <c r="K425" s="24"/>
      <c r="L425" s="24"/>
      <c r="M425" s="24"/>
      <c r="N425" s="24"/>
      <c r="O425" s="230" t="s">
        <v>135</v>
      </c>
      <c r="P425" s="189" t="s">
        <v>9491</v>
      </c>
      <c r="Q425" s="202"/>
      <c r="R425" s="202"/>
      <c r="S425" s="202"/>
      <c r="T425" s="263"/>
    </row>
    <row r="426" spans="1:20" ht="22.5" customHeight="1">
      <c r="A426" s="166"/>
      <c r="B426" s="99" t="s">
        <v>103</v>
      </c>
      <c r="C426" s="107" t="s">
        <v>2798</v>
      </c>
      <c r="D426" s="99">
        <v>1</v>
      </c>
      <c r="E426" s="99">
        <v>2</v>
      </c>
      <c r="F426" s="99"/>
      <c r="G426" s="214" t="s">
        <v>2799</v>
      </c>
      <c r="H426" s="99">
        <v>90</v>
      </c>
      <c r="I426" s="99">
        <v>2</v>
      </c>
      <c r="J426" s="24"/>
      <c r="K426" s="24"/>
      <c r="L426" s="24"/>
      <c r="M426" s="24"/>
      <c r="N426" s="24"/>
      <c r="O426" s="230" t="s">
        <v>9492</v>
      </c>
      <c r="P426" s="189" t="s">
        <v>9493</v>
      </c>
      <c r="Q426" s="202"/>
      <c r="R426" s="202"/>
      <c r="S426" s="202"/>
      <c r="T426" s="261"/>
    </row>
    <row r="427" spans="1:20" ht="22.5" customHeight="1">
      <c r="A427" s="166">
        <v>1</v>
      </c>
      <c r="B427" s="99" t="s">
        <v>103</v>
      </c>
      <c r="C427" s="107" t="s">
        <v>2800</v>
      </c>
      <c r="D427" s="99">
        <v>1</v>
      </c>
      <c r="E427" s="99">
        <v>2</v>
      </c>
      <c r="F427" s="99"/>
      <c r="G427" s="214" t="s">
        <v>2801</v>
      </c>
      <c r="H427" s="99">
        <v>80</v>
      </c>
      <c r="I427" s="99">
        <v>2</v>
      </c>
      <c r="J427" s="24"/>
      <c r="K427" s="24"/>
      <c r="L427" s="24"/>
      <c r="M427" s="24"/>
      <c r="N427" s="24"/>
      <c r="O427" s="230" t="s">
        <v>2802</v>
      </c>
      <c r="P427" s="189" t="s">
        <v>9494</v>
      </c>
      <c r="Q427" s="202"/>
      <c r="R427" s="202"/>
      <c r="S427" s="202"/>
      <c r="T427" s="261"/>
    </row>
    <row r="428" spans="1:20" ht="22.5" customHeight="1">
      <c r="A428" s="166" t="s">
        <v>9495</v>
      </c>
      <c r="B428" s="99" t="s">
        <v>9496</v>
      </c>
      <c r="C428" s="107" t="s">
        <v>9497</v>
      </c>
      <c r="D428" s="99">
        <v>2</v>
      </c>
      <c r="E428" s="99">
        <v>2</v>
      </c>
      <c r="F428" s="99"/>
      <c r="G428" s="214" t="s">
        <v>9498</v>
      </c>
      <c r="H428" s="99">
        <v>80</v>
      </c>
      <c r="I428" s="99">
        <v>1</v>
      </c>
      <c r="J428" s="24"/>
      <c r="K428" s="24"/>
      <c r="L428" s="24"/>
      <c r="M428" s="24"/>
      <c r="N428" s="24"/>
      <c r="O428" s="230" t="s">
        <v>8699</v>
      </c>
      <c r="P428" s="189" t="s">
        <v>8885</v>
      </c>
      <c r="Q428" s="247"/>
      <c r="R428" s="202"/>
      <c r="S428" s="202"/>
      <c r="T428" s="257" t="s">
        <v>9499</v>
      </c>
    </row>
    <row r="429" spans="1:20" ht="22.5" customHeight="1">
      <c r="A429" s="166"/>
      <c r="B429" s="99" t="s">
        <v>103</v>
      </c>
      <c r="C429" s="107" t="s">
        <v>2803</v>
      </c>
      <c r="D429" s="99">
        <v>1</v>
      </c>
      <c r="E429" s="99">
        <v>2</v>
      </c>
      <c r="F429" s="99"/>
      <c r="G429" s="214" t="s">
        <v>2804</v>
      </c>
      <c r="H429" s="99">
        <v>80</v>
      </c>
      <c r="I429" s="99">
        <v>2</v>
      </c>
      <c r="J429" s="24"/>
      <c r="K429" s="24"/>
      <c r="L429" s="24"/>
      <c r="M429" s="24"/>
      <c r="N429" s="24"/>
      <c r="O429" s="230" t="s">
        <v>9500</v>
      </c>
      <c r="P429" s="189" t="s">
        <v>9501</v>
      </c>
      <c r="Q429" s="202"/>
      <c r="R429" s="202"/>
      <c r="S429" s="202"/>
      <c r="T429" s="261"/>
    </row>
    <row r="430" spans="1:20" ht="22.5" customHeight="1">
      <c r="A430" s="166"/>
      <c r="B430" s="99" t="s">
        <v>103</v>
      </c>
      <c r="C430" s="107" t="s">
        <v>2805</v>
      </c>
      <c r="D430" s="99">
        <v>1</v>
      </c>
      <c r="E430" s="99">
        <v>2</v>
      </c>
      <c r="F430" s="99"/>
      <c r="G430" s="214" t="s">
        <v>12651</v>
      </c>
      <c r="H430" s="99">
        <v>80</v>
      </c>
      <c r="I430" s="175">
        <v>2</v>
      </c>
      <c r="J430" s="24"/>
      <c r="K430" s="24"/>
      <c r="L430" s="24"/>
      <c r="M430" s="24"/>
      <c r="N430" s="24"/>
      <c r="O430" s="230" t="s">
        <v>2323</v>
      </c>
      <c r="P430" s="189" t="s">
        <v>9502</v>
      </c>
      <c r="Q430" s="202"/>
      <c r="R430" s="202"/>
      <c r="S430" s="202"/>
      <c r="T430" s="263"/>
    </row>
    <row r="431" spans="1:20" ht="22.5" customHeight="1">
      <c r="A431" s="166"/>
      <c r="B431" s="99" t="s">
        <v>103</v>
      </c>
      <c r="C431" s="107" t="s">
        <v>2806</v>
      </c>
      <c r="D431" s="99">
        <v>1</v>
      </c>
      <c r="E431" s="99">
        <v>2</v>
      </c>
      <c r="F431" s="99"/>
      <c r="G431" s="214" t="s">
        <v>2807</v>
      </c>
      <c r="H431" s="99">
        <v>80</v>
      </c>
      <c r="I431" s="175">
        <v>2</v>
      </c>
      <c r="J431" s="24"/>
      <c r="K431" s="24"/>
      <c r="L431" s="24"/>
      <c r="M431" s="24"/>
      <c r="N431" s="24"/>
      <c r="O431" s="230" t="s">
        <v>2802</v>
      </c>
      <c r="P431" s="189" t="s">
        <v>9502</v>
      </c>
      <c r="Q431" s="202"/>
      <c r="R431" s="202"/>
      <c r="S431" s="202"/>
      <c r="T431" s="261"/>
    </row>
    <row r="432" spans="1:20" ht="22.5" customHeight="1">
      <c r="A432" s="166">
        <v>3</v>
      </c>
      <c r="B432" s="99" t="s">
        <v>103</v>
      </c>
      <c r="C432" s="107" t="s">
        <v>2808</v>
      </c>
      <c r="D432" s="99">
        <v>3</v>
      </c>
      <c r="E432" s="99">
        <v>3</v>
      </c>
      <c r="F432" s="99"/>
      <c r="G432" s="214" t="s">
        <v>2710</v>
      </c>
      <c r="H432" s="99">
        <v>75</v>
      </c>
      <c r="I432" s="175">
        <v>4</v>
      </c>
      <c r="J432" s="24"/>
      <c r="K432" s="24"/>
      <c r="L432" s="24"/>
      <c r="M432" s="24"/>
      <c r="N432" s="24"/>
      <c r="O432" s="230" t="s">
        <v>9503</v>
      </c>
      <c r="P432" s="189" t="s">
        <v>11115</v>
      </c>
      <c r="Q432" s="214" t="s">
        <v>12652</v>
      </c>
      <c r="R432" s="202"/>
      <c r="S432" s="202"/>
      <c r="T432" s="261"/>
    </row>
    <row r="433" spans="1:20" ht="22.5" customHeight="1">
      <c r="A433" s="166" t="s">
        <v>151</v>
      </c>
      <c r="B433" s="99" t="s">
        <v>103</v>
      </c>
      <c r="C433" s="107" t="s">
        <v>2809</v>
      </c>
      <c r="D433" s="99">
        <v>3</v>
      </c>
      <c r="E433" s="99">
        <v>3</v>
      </c>
      <c r="F433" s="99"/>
      <c r="G433" s="214" t="s">
        <v>2710</v>
      </c>
      <c r="H433" s="99">
        <v>75</v>
      </c>
      <c r="I433" s="99">
        <v>4</v>
      </c>
      <c r="J433" s="24"/>
      <c r="K433" s="24"/>
      <c r="L433" s="24"/>
      <c r="M433" s="24"/>
      <c r="N433" s="24"/>
      <c r="O433" s="230" t="s">
        <v>9503</v>
      </c>
      <c r="P433" s="189" t="s">
        <v>9128</v>
      </c>
      <c r="Q433" s="202"/>
      <c r="R433" s="202"/>
      <c r="S433" s="202"/>
      <c r="T433" s="261"/>
    </row>
    <row r="434" spans="1:20" ht="22.5" customHeight="1">
      <c r="A434" s="166"/>
      <c r="B434" s="99" t="s">
        <v>103</v>
      </c>
      <c r="C434" s="107" t="s">
        <v>2810</v>
      </c>
      <c r="D434" s="99">
        <v>1</v>
      </c>
      <c r="E434" s="99">
        <v>2</v>
      </c>
      <c r="F434" s="99"/>
      <c r="G434" s="214" t="s">
        <v>2811</v>
      </c>
      <c r="H434" s="99">
        <v>70</v>
      </c>
      <c r="I434" s="175">
        <v>2</v>
      </c>
      <c r="J434" s="24"/>
      <c r="K434" s="24"/>
      <c r="L434" s="24"/>
      <c r="M434" s="24"/>
      <c r="N434" s="24"/>
      <c r="O434" s="230" t="s">
        <v>2802</v>
      </c>
      <c r="P434" s="189" t="s">
        <v>9504</v>
      </c>
      <c r="Q434" s="202"/>
      <c r="R434" s="202"/>
      <c r="S434" s="202"/>
      <c r="T434" s="261"/>
    </row>
    <row r="435" spans="1:20" ht="22.5" customHeight="1">
      <c r="A435" s="166"/>
      <c r="B435" s="99" t="s">
        <v>103</v>
      </c>
      <c r="C435" s="107" t="s">
        <v>2812</v>
      </c>
      <c r="D435" s="99">
        <v>1</v>
      </c>
      <c r="E435" s="99">
        <v>2</v>
      </c>
      <c r="F435" s="99"/>
      <c r="G435" s="214" t="s">
        <v>2813</v>
      </c>
      <c r="H435" s="99">
        <v>70</v>
      </c>
      <c r="I435" s="99">
        <v>2</v>
      </c>
      <c r="J435" s="24"/>
      <c r="K435" s="24"/>
      <c r="L435" s="24"/>
      <c r="M435" s="24"/>
      <c r="N435" s="24"/>
      <c r="O435" s="230" t="s">
        <v>9505</v>
      </c>
      <c r="P435" s="189" t="s">
        <v>9506</v>
      </c>
      <c r="Q435" s="202"/>
      <c r="R435" s="202"/>
      <c r="S435" s="202"/>
      <c r="T435" s="257"/>
    </row>
    <row r="436" spans="1:20" ht="22.5" customHeight="1">
      <c r="A436" s="166"/>
      <c r="B436" s="99" t="s">
        <v>103</v>
      </c>
      <c r="C436" s="107" t="s">
        <v>2814</v>
      </c>
      <c r="D436" s="99">
        <v>1</v>
      </c>
      <c r="E436" s="99">
        <v>2</v>
      </c>
      <c r="F436" s="99"/>
      <c r="G436" s="214" t="s">
        <v>2815</v>
      </c>
      <c r="H436" s="99">
        <v>70</v>
      </c>
      <c r="I436" s="99">
        <v>2</v>
      </c>
      <c r="J436" s="24"/>
      <c r="K436" s="24"/>
      <c r="L436" s="24"/>
      <c r="M436" s="24"/>
      <c r="N436" s="24"/>
      <c r="O436" s="230" t="s">
        <v>117</v>
      </c>
      <c r="P436" s="189" t="s">
        <v>9507</v>
      </c>
      <c r="Q436" s="202"/>
      <c r="R436" s="202"/>
      <c r="S436" s="202"/>
      <c r="T436" s="261"/>
    </row>
    <row r="437" spans="1:20" ht="22.5" customHeight="1">
      <c r="A437" s="166"/>
      <c r="B437" s="99" t="s">
        <v>103</v>
      </c>
      <c r="C437" s="107" t="s">
        <v>2816</v>
      </c>
      <c r="D437" s="99">
        <v>1</v>
      </c>
      <c r="E437" s="99">
        <v>2</v>
      </c>
      <c r="F437" s="99"/>
      <c r="G437" s="214" t="s">
        <v>2817</v>
      </c>
      <c r="H437" s="99">
        <v>70</v>
      </c>
      <c r="I437" s="175">
        <v>2</v>
      </c>
      <c r="J437" s="24"/>
      <c r="K437" s="24"/>
      <c r="L437" s="24"/>
      <c r="M437" s="24"/>
      <c r="N437" s="24"/>
      <c r="O437" s="230" t="s">
        <v>9508</v>
      </c>
      <c r="P437" s="189" t="s">
        <v>9507</v>
      </c>
      <c r="Q437" s="202"/>
      <c r="R437" s="202"/>
      <c r="S437" s="202"/>
      <c r="T437" s="261"/>
    </row>
    <row r="438" spans="1:20" s="6" customFormat="1" ht="22.5" customHeight="1">
      <c r="A438" s="166" t="s">
        <v>9509</v>
      </c>
      <c r="B438" s="99" t="s">
        <v>9510</v>
      </c>
      <c r="C438" s="107" t="s">
        <v>9511</v>
      </c>
      <c r="D438" s="99">
        <v>2</v>
      </c>
      <c r="E438" s="99">
        <v>2</v>
      </c>
      <c r="F438" s="99"/>
      <c r="G438" s="214" t="s">
        <v>9512</v>
      </c>
      <c r="H438" s="99">
        <v>60</v>
      </c>
      <c r="I438" s="99">
        <v>3</v>
      </c>
      <c r="J438" s="24"/>
      <c r="K438" s="24"/>
      <c r="L438" s="24"/>
      <c r="M438" s="24"/>
      <c r="N438" s="24"/>
      <c r="O438" s="230" t="s">
        <v>9513</v>
      </c>
      <c r="P438" s="189" t="s">
        <v>9514</v>
      </c>
      <c r="Q438" s="202"/>
      <c r="R438" s="202"/>
      <c r="S438" s="202"/>
      <c r="T438" s="261"/>
    </row>
    <row r="439" spans="1:20" ht="22.5" customHeight="1">
      <c r="A439" s="166"/>
      <c r="B439" s="99" t="s">
        <v>103</v>
      </c>
      <c r="C439" s="107" t="s">
        <v>9515</v>
      </c>
      <c r="D439" s="99">
        <v>1</v>
      </c>
      <c r="E439" s="99">
        <v>1</v>
      </c>
      <c r="F439" s="99"/>
      <c r="G439" s="214" t="s">
        <v>12653</v>
      </c>
      <c r="H439" s="99">
        <v>40</v>
      </c>
      <c r="I439" s="175">
        <v>3</v>
      </c>
      <c r="J439" s="24"/>
      <c r="K439" s="24"/>
      <c r="L439" s="24"/>
      <c r="M439" s="24"/>
      <c r="N439" s="24"/>
      <c r="O439" s="230" t="s">
        <v>9516</v>
      </c>
      <c r="P439" s="189" t="s">
        <v>9489</v>
      </c>
      <c r="Q439" s="202"/>
      <c r="R439" s="202"/>
      <c r="S439" s="202"/>
      <c r="T439" s="263"/>
    </row>
    <row r="440" spans="1:20" ht="22.5" customHeight="1">
      <c r="A440" s="166"/>
      <c r="B440" s="99" t="s">
        <v>103</v>
      </c>
      <c r="C440" s="107" t="s">
        <v>2818</v>
      </c>
      <c r="D440" s="99">
        <v>1</v>
      </c>
      <c r="E440" s="99">
        <v>1</v>
      </c>
      <c r="F440" s="99"/>
      <c r="G440" s="214" t="s">
        <v>2819</v>
      </c>
      <c r="H440" s="99">
        <v>40</v>
      </c>
      <c r="I440" s="99">
        <v>3</v>
      </c>
      <c r="J440" s="24"/>
      <c r="K440" s="24"/>
      <c r="L440" s="24"/>
      <c r="M440" s="24"/>
      <c r="N440" s="24"/>
      <c r="O440" s="230" t="s">
        <v>9517</v>
      </c>
      <c r="P440" s="189" t="s">
        <v>9489</v>
      </c>
      <c r="Q440" s="202"/>
      <c r="R440" s="202"/>
      <c r="S440" s="202"/>
      <c r="T440" s="263"/>
    </row>
    <row r="441" spans="1:20" ht="22.5" customHeight="1">
      <c r="A441" s="166"/>
      <c r="B441" s="99" t="s">
        <v>103</v>
      </c>
      <c r="C441" s="107" t="s">
        <v>2820</v>
      </c>
      <c r="D441" s="99">
        <v>1</v>
      </c>
      <c r="E441" s="99">
        <v>1</v>
      </c>
      <c r="F441" s="99"/>
      <c r="G441" s="214" t="s">
        <v>2821</v>
      </c>
      <c r="H441" s="99">
        <v>20</v>
      </c>
      <c r="I441" s="99">
        <v>2</v>
      </c>
      <c r="J441" s="24"/>
      <c r="K441" s="24"/>
      <c r="L441" s="24"/>
      <c r="M441" s="24"/>
      <c r="N441" s="24"/>
      <c r="O441" s="230" t="s">
        <v>9500</v>
      </c>
      <c r="P441" s="189" t="s">
        <v>9518</v>
      </c>
      <c r="Q441" s="202"/>
      <c r="R441" s="202"/>
      <c r="S441" s="202"/>
      <c r="T441" s="261"/>
    </row>
    <row r="442" spans="1:20" ht="22.5" customHeight="1">
      <c r="A442" s="166"/>
      <c r="B442" s="99" t="s">
        <v>103</v>
      </c>
      <c r="C442" s="107" t="s">
        <v>2822</v>
      </c>
      <c r="D442" s="99">
        <v>1</v>
      </c>
      <c r="E442" s="99">
        <v>1</v>
      </c>
      <c r="F442" s="99"/>
      <c r="G442" s="102" t="s">
        <v>12955</v>
      </c>
      <c r="H442" s="99">
        <v>20</v>
      </c>
      <c r="I442" s="99">
        <v>2</v>
      </c>
      <c r="J442" s="24"/>
      <c r="K442" s="24"/>
      <c r="L442" s="24"/>
      <c r="M442" s="24"/>
      <c r="N442" s="24"/>
      <c r="O442" s="230" t="s">
        <v>9519</v>
      </c>
      <c r="P442" s="189" t="s">
        <v>11951</v>
      </c>
      <c r="Q442" s="247" t="s">
        <v>3223</v>
      </c>
      <c r="R442" s="202"/>
      <c r="S442" s="202"/>
      <c r="T442" s="257"/>
    </row>
    <row r="443" spans="1:20" ht="22.5" customHeight="1">
      <c r="A443" s="166"/>
      <c r="B443" s="99" t="s">
        <v>103</v>
      </c>
      <c r="C443" s="107" t="s">
        <v>2823</v>
      </c>
      <c r="D443" s="99">
        <v>1</v>
      </c>
      <c r="E443" s="99">
        <v>1</v>
      </c>
      <c r="F443" s="99"/>
      <c r="G443" s="214" t="s">
        <v>2824</v>
      </c>
      <c r="H443" s="99">
        <v>20</v>
      </c>
      <c r="I443" s="99">
        <v>1</v>
      </c>
      <c r="J443" s="24"/>
      <c r="K443" s="24"/>
      <c r="L443" s="24"/>
      <c r="M443" s="24"/>
      <c r="N443" s="24"/>
      <c r="O443" s="230" t="s">
        <v>9520</v>
      </c>
      <c r="P443" s="189" t="s">
        <v>9521</v>
      </c>
      <c r="Q443" s="247" t="s">
        <v>9522</v>
      </c>
      <c r="R443" s="202"/>
      <c r="S443" s="202"/>
      <c r="T443" s="257"/>
    </row>
    <row r="444" spans="1:20" ht="22.5" customHeight="1">
      <c r="A444" s="166"/>
      <c r="B444" s="99" t="s">
        <v>103</v>
      </c>
      <c r="C444" s="107" t="s">
        <v>2825</v>
      </c>
      <c r="D444" s="99">
        <v>1</v>
      </c>
      <c r="E444" s="99">
        <v>1</v>
      </c>
      <c r="F444" s="99"/>
      <c r="G444" s="214" t="s">
        <v>12654</v>
      </c>
      <c r="H444" s="99">
        <v>20</v>
      </c>
      <c r="I444" s="175">
        <v>3</v>
      </c>
      <c r="J444" s="24"/>
      <c r="K444" s="24"/>
      <c r="L444" s="24"/>
      <c r="M444" s="24"/>
      <c r="N444" s="24"/>
      <c r="O444" s="230" t="s">
        <v>9523</v>
      </c>
      <c r="P444" s="189" t="s">
        <v>11951</v>
      </c>
      <c r="Q444" s="202"/>
      <c r="R444" s="202"/>
      <c r="S444" s="202"/>
      <c r="T444" s="257"/>
    </row>
    <row r="445" spans="1:20" ht="22.5" customHeight="1">
      <c r="A445" s="166"/>
      <c r="B445" s="99" t="s">
        <v>103</v>
      </c>
      <c r="C445" s="107" t="s">
        <v>2826</v>
      </c>
      <c r="D445" s="99">
        <v>1</v>
      </c>
      <c r="E445" s="99">
        <v>1</v>
      </c>
      <c r="F445" s="99"/>
      <c r="G445" s="214" t="s">
        <v>2824</v>
      </c>
      <c r="H445" s="99">
        <v>20</v>
      </c>
      <c r="I445" s="175">
        <v>1</v>
      </c>
      <c r="J445" s="24"/>
      <c r="K445" s="24"/>
      <c r="L445" s="24"/>
      <c r="M445" s="24"/>
      <c r="N445" s="24"/>
      <c r="O445" s="230" t="s">
        <v>9524</v>
      </c>
      <c r="P445" s="189" t="s">
        <v>11120</v>
      </c>
      <c r="Q445" s="247" t="s">
        <v>9525</v>
      </c>
      <c r="R445" s="202"/>
      <c r="S445" s="202"/>
      <c r="T445" s="261"/>
    </row>
    <row r="446" spans="1:20" ht="22.5" customHeight="1">
      <c r="A446" s="166"/>
      <c r="B446" s="99" t="s">
        <v>103</v>
      </c>
      <c r="C446" s="107" t="s">
        <v>2827</v>
      </c>
      <c r="D446" s="99">
        <v>1</v>
      </c>
      <c r="E446" s="99">
        <v>1</v>
      </c>
      <c r="F446" s="99"/>
      <c r="G446" s="214" t="s">
        <v>2828</v>
      </c>
      <c r="H446" s="99">
        <v>20</v>
      </c>
      <c r="I446" s="175">
        <v>1</v>
      </c>
      <c r="J446" s="24"/>
      <c r="K446" s="24"/>
      <c r="L446" s="24"/>
      <c r="M446" s="24"/>
      <c r="N446" s="24"/>
      <c r="O446" s="230" t="s">
        <v>9526</v>
      </c>
      <c r="P446" s="189" t="s">
        <v>9527</v>
      </c>
      <c r="Q446" s="202"/>
      <c r="R446" s="202"/>
      <c r="S446" s="202"/>
      <c r="T446" s="257"/>
    </row>
    <row r="447" spans="1:20" ht="22.5" customHeight="1">
      <c r="A447" s="166"/>
      <c r="B447" s="99" t="s">
        <v>103</v>
      </c>
      <c r="C447" s="107" t="s">
        <v>2829</v>
      </c>
      <c r="D447" s="99">
        <v>1</v>
      </c>
      <c r="E447" s="99">
        <v>1</v>
      </c>
      <c r="F447" s="99"/>
      <c r="G447" s="214" t="s">
        <v>12656</v>
      </c>
      <c r="H447" s="99">
        <v>20</v>
      </c>
      <c r="I447" s="175">
        <v>1</v>
      </c>
      <c r="J447" s="24"/>
      <c r="K447" s="24"/>
      <c r="L447" s="24"/>
      <c r="M447" s="24"/>
      <c r="N447" s="24"/>
      <c r="O447" s="230" t="s">
        <v>9528</v>
      </c>
      <c r="P447" s="189" t="s">
        <v>9521</v>
      </c>
      <c r="Q447" s="202"/>
      <c r="R447" s="202"/>
      <c r="S447" s="202"/>
      <c r="T447" s="257"/>
    </row>
    <row r="448" spans="1:20" ht="22.5" customHeight="1">
      <c r="A448" s="166"/>
      <c r="B448" s="99" t="s">
        <v>103</v>
      </c>
      <c r="C448" s="107" t="s">
        <v>2830</v>
      </c>
      <c r="D448" s="99">
        <v>1</v>
      </c>
      <c r="E448" s="99">
        <v>1</v>
      </c>
      <c r="F448" s="99"/>
      <c r="G448" s="214" t="s">
        <v>2831</v>
      </c>
      <c r="H448" s="99">
        <v>20</v>
      </c>
      <c r="I448" s="175">
        <v>2</v>
      </c>
      <c r="J448" s="24"/>
      <c r="K448" s="24"/>
      <c r="L448" s="24"/>
      <c r="M448" s="24"/>
      <c r="N448" s="24"/>
      <c r="O448" s="230" t="s">
        <v>117</v>
      </c>
      <c r="P448" s="189" t="s">
        <v>9529</v>
      </c>
      <c r="Q448" s="202"/>
      <c r="R448" s="202"/>
      <c r="S448" s="202"/>
      <c r="T448" s="257"/>
    </row>
    <row r="449" spans="1:20" ht="22.5" customHeight="1">
      <c r="A449" s="166"/>
      <c r="B449" s="99" t="s">
        <v>103</v>
      </c>
      <c r="C449" s="107" t="s">
        <v>11947</v>
      </c>
      <c r="D449" s="99">
        <v>1</v>
      </c>
      <c r="E449" s="99">
        <v>1</v>
      </c>
      <c r="F449" s="99"/>
      <c r="G449" s="214" t="s">
        <v>12655</v>
      </c>
      <c r="H449" s="99">
        <v>20</v>
      </c>
      <c r="I449" s="99">
        <v>1</v>
      </c>
      <c r="J449" s="24"/>
      <c r="K449" s="24"/>
      <c r="L449" s="24"/>
      <c r="M449" s="24"/>
      <c r="N449" s="24"/>
      <c r="O449" s="230" t="s">
        <v>9528</v>
      </c>
      <c r="P449" s="189" t="s">
        <v>9530</v>
      </c>
      <c r="Q449" s="202"/>
      <c r="R449" s="202"/>
      <c r="S449" s="202"/>
      <c r="T449" s="257"/>
    </row>
    <row r="450" spans="1:20" ht="22.5" customHeight="1">
      <c r="A450" s="166"/>
      <c r="B450" s="99" t="s">
        <v>103</v>
      </c>
      <c r="C450" s="107" t="s">
        <v>2832</v>
      </c>
      <c r="D450" s="99">
        <v>1</v>
      </c>
      <c r="E450" s="99">
        <v>1</v>
      </c>
      <c r="F450" s="99"/>
      <c r="G450" s="214" t="s">
        <v>2833</v>
      </c>
      <c r="H450" s="99">
        <v>20</v>
      </c>
      <c r="I450" s="175">
        <v>2</v>
      </c>
      <c r="J450" s="24"/>
      <c r="K450" s="24"/>
      <c r="L450" s="24"/>
      <c r="M450" s="24"/>
      <c r="N450" s="24"/>
      <c r="O450" s="230" t="s">
        <v>9531</v>
      </c>
      <c r="P450" s="189" t="s">
        <v>9529</v>
      </c>
      <c r="Q450" s="202"/>
      <c r="R450" s="202"/>
      <c r="S450" s="202"/>
      <c r="T450" s="257"/>
    </row>
    <row r="451" spans="1:20" ht="22.5" customHeight="1">
      <c r="A451" s="166"/>
      <c r="B451" s="99" t="s">
        <v>103</v>
      </c>
      <c r="C451" s="107" t="s">
        <v>2834</v>
      </c>
      <c r="D451" s="99">
        <v>1</v>
      </c>
      <c r="E451" s="99">
        <v>1</v>
      </c>
      <c r="F451" s="99"/>
      <c r="G451" s="214" t="s">
        <v>2835</v>
      </c>
      <c r="H451" s="99">
        <v>20</v>
      </c>
      <c r="I451" s="99">
        <v>2</v>
      </c>
      <c r="J451" s="24"/>
      <c r="K451" s="24"/>
      <c r="L451" s="24"/>
      <c r="M451" s="24"/>
      <c r="N451" s="24"/>
      <c r="O451" s="230" t="s">
        <v>9532</v>
      </c>
      <c r="P451" s="189" t="s">
        <v>9533</v>
      </c>
      <c r="Q451" s="202"/>
      <c r="R451" s="202"/>
      <c r="S451" s="202"/>
      <c r="T451" s="257"/>
    </row>
    <row r="452" spans="1:20" ht="22.5" customHeight="1">
      <c r="A452" s="166"/>
      <c r="B452" s="99" t="s">
        <v>103</v>
      </c>
      <c r="C452" s="107" t="s">
        <v>2836</v>
      </c>
      <c r="D452" s="99">
        <v>1</v>
      </c>
      <c r="E452" s="99">
        <v>1</v>
      </c>
      <c r="F452" s="99"/>
      <c r="G452" s="214" t="s">
        <v>2824</v>
      </c>
      <c r="H452" s="99">
        <v>20</v>
      </c>
      <c r="I452" s="99">
        <v>1</v>
      </c>
      <c r="J452" s="24"/>
      <c r="K452" s="24"/>
      <c r="L452" s="24"/>
      <c r="M452" s="24"/>
      <c r="N452" s="24"/>
      <c r="O452" s="230" t="s">
        <v>2795</v>
      </c>
      <c r="P452" s="189" t="s">
        <v>9534</v>
      </c>
      <c r="Q452" s="247" t="s">
        <v>9535</v>
      </c>
      <c r="R452" s="202"/>
      <c r="S452" s="202"/>
      <c r="T452" s="257"/>
    </row>
    <row r="453" spans="1:20" ht="22.5" customHeight="1">
      <c r="A453" s="166"/>
      <c r="B453" s="99" t="s">
        <v>103</v>
      </c>
      <c r="C453" s="107" t="s">
        <v>2837</v>
      </c>
      <c r="D453" s="99">
        <v>1</v>
      </c>
      <c r="E453" s="99">
        <v>1</v>
      </c>
      <c r="F453" s="99"/>
      <c r="G453" s="214" t="s">
        <v>2838</v>
      </c>
      <c r="H453" s="99">
        <v>20</v>
      </c>
      <c r="I453" s="99">
        <v>2</v>
      </c>
      <c r="J453" s="24"/>
      <c r="K453" s="24"/>
      <c r="L453" s="24"/>
      <c r="M453" s="24"/>
      <c r="N453" s="24"/>
      <c r="O453" s="230" t="s">
        <v>2802</v>
      </c>
      <c r="P453" s="189" t="s">
        <v>9536</v>
      </c>
      <c r="Q453" s="202"/>
      <c r="R453" s="202"/>
      <c r="S453" s="202"/>
      <c r="T453" s="257"/>
    </row>
    <row r="454" spans="1:20" ht="22.5" customHeight="1">
      <c r="A454" s="166" t="s">
        <v>145</v>
      </c>
      <c r="B454" s="166"/>
      <c r="C454" s="183">
        <f>SUBTOTAL(103,地理[地理])</f>
        <v>452</v>
      </c>
      <c r="D454" s="166"/>
      <c r="E454" s="166"/>
      <c r="F454" s="166"/>
      <c r="G454" s="255"/>
      <c r="H454" s="166"/>
      <c r="I454" s="166"/>
      <c r="J454" s="72">
        <f>SUBTOTAL(103,地理[þ])</f>
        <v>0</v>
      </c>
      <c r="K454" s="72">
        <f>SUBTOTAL(103,地理[2])</f>
        <v>0</v>
      </c>
      <c r="L454" s="72">
        <f>SUBTOTAL(103,地理[3])</f>
        <v>0</v>
      </c>
      <c r="M454" s="72">
        <f>SUBTOTAL(103,地理[4])</f>
        <v>0</v>
      </c>
      <c r="N454" s="72">
        <f>SUBTOTAL(103,地理[5])</f>
        <v>0</v>
      </c>
      <c r="Q454" s="35"/>
      <c r="R454" s="35"/>
      <c r="S454" s="35"/>
      <c r="T454" s="40"/>
    </row>
    <row r="466" spans="1:14" ht="22.5" customHeight="1">
      <c r="A466" s="166"/>
      <c r="B466" s="99"/>
      <c r="H466" s="99"/>
      <c r="J466" s="25"/>
      <c r="K466" s="25"/>
      <c r="L466" s="25"/>
      <c r="M466" s="25"/>
      <c r="N466" s="25"/>
    </row>
    <row r="468" spans="1:14" ht="22.5" customHeight="1">
      <c r="A468" s="166"/>
      <c r="B468" s="99"/>
      <c r="H468" s="99"/>
      <c r="J468" s="25"/>
      <c r="K468" s="25"/>
      <c r="L468" s="25"/>
      <c r="M468" s="25"/>
      <c r="N468" s="25"/>
    </row>
    <row r="469" spans="1:14" ht="22.5" customHeight="1">
      <c r="A469" s="166"/>
      <c r="B469" s="99"/>
      <c r="H469" s="99"/>
      <c r="J469" s="25"/>
      <c r="K469" s="25"/>
      <c r="L469" s="25"/>
      <c r="M469" s="25"/>
      <c r="N469" s="25"/>
    </row>
  </sheetData>
  <sheetProtection insertColumns="0" insertRows="0" deleteColumns="0" deleteRows="0" sort="0" autoFilter="0"/>
  <protectedRanges>
    <protectedRange sqref="B443:P443 R443:T443 B444:T444 B445:Q445 S445:T445 B446:T447 R448:T448 H448:P448 B448:G452 H449:T452 Q56 S1:T442 Q1:R55 Q57:R223 Q225:R442 R224 A1:P442" name="地理"/>
    <protectedRange sqref="Q443" name="歷史遺物"/>
    <protectedRange sqref="A443" name="寶藏"/>
    <protectedRange sqref="A444:A452" name="寶藏_1"/>
    <protectedRange sqref="R445" name="宗教遺物"/>
    <protectedRange sqref="Q448" name="歷史遺物_1"/>
    <protectedRange sqref="Q224" name="植物"/>
  </protectedRanges>
  <phoneticPr fontId="1" type="noConversion"/>
  <conditionalFormatting sqref="G1:G97 G99:G1048573">
    <cfRule type="expression" dxfId="507" priority="506">
      <formula>IF(COUNTIF($J1:$N1,"þ")&gt;=5,1,0)</formula>
    </cfRule>
  </conditionalFormatting>
  <conditionalFormatting sqref="C1:C1048573">
    <cfRule type="expression" dxfId="506" priority="62">
      <formula>IF(COUNTIF($J1:$N1,"þ")&gt;=5,1,0)</formula>
    </cfRule>
  </conditionalFormatting>
  <conditionalFormatting sqref="G1048574:G1048576">
    <cfRule type="expression" dxfId="505" priority="977">
      <formula>IF(COUNTIF($J1048574:$N1048575,"þ")&gt;=5,1,0)</formula>
    </cfRule>
  </conditionalFormatting>
  <conditionalFormatting sqref="C1048574:C1048576">
    <cfRule type="expression" dxfId="504" priority="980">
      <formula>IF(COUNTIF($J1048574:$N1048575,"þ")&gt;=5,1,0)</formula>
    </cfRule>
  </conditionalFormatting>
  <hyperlinks>
    <hyperlink ref="T21" r:id="rId1" display="麥哲倫系列3" xr:uid="{00000000-0004-0000-0F00-000000000000}"/>
    <hyperlink ref="T42" r:id="rId2" display="復活節島系列4" xr:uid="{00000000-0004-0000-0F00-000001000000}"/>
    <hyperlink ref="T52" r:id="rId3" display="澤巴爾德島系列1" xr:uid="{00000000-0004-0000-0F00-000002000000}"/>
    <hyperlink ref="T88" r:id="rId4" display="東方航路系列4" xr:uid="{00000000-0004-0000-0F00-000003000000}"/>
    <hyperlink ref="T18" r:id="rId5" display="文蘭島系列2" xr:uid="{00000000-0004-0000-0F00-000004000000}"/>
    <hyperlink ref="T24" r:id="rId6" display="文蘭島系列2" xr:uid="{00000000-0004-0000-0F00-000005000000}"/>
    <hyperlink ref="T26" r:id="rId7" display="瀑布系列5" xr:uid="{00000000-0004-0000-0F00-000006000000}"/>
    <hyperlink ref="T35" r:id="rId8" display="北美大陸系列1" xr:uid="{00000000-0004-0000-0F00-000007000000}"/>
    <hyperlink ref="T334" r:id="rId9" display="北美大陸系列1" xr:uid="{00000000-0004-0000-0F00-000008000000}"/>
    <hyperlink ref="T386" r:id="rId10" display="北美大陸系列1" xr:uid="{00000000-0004-0000-0F00-000009000000}"/>
    <hyperlink ref="T387" r:id="rId11" display="北美大陸系列1" xr:uid="{00000000-0004-0000-0F00-00000A000000}"/>
    <hyperlink ref="T63" r:id="rId12" display="大平原系列6-2" xr:uid="{00000000-0004-0000-0F00-00000B000000}"/>
    <hyperlink ref="T74" r:id="rId13" display="大平原系列6-2" xr:uid="{00000000-0004-0000-0F00-00000C000000}"/>
    <hyperlink ref="T96" r:id="rId14" display="大平原系列6-2" xr:uid="{00000000-0004-0000-0F00-00000D000000}"/>
    <hyperlink ref="T27" r:id="rId15" display="文蘭島系列2" xr:uid="{00000000-0004-0000-0F00-00000E000000}"/>
    <hyperlink ref="T37" r:id="rId16" display="文蘭島系列2" xr:uid="{00000000-0004-0000-0F00-00000F000000}"/>
    <hyperlink ref="T55" r:id="rId17" display="瀑布系列5" xr:uid="{00000000-0004-0000-0F00-000010000000}"/>
    <hyperlink ref="T73" r:id="rId18" display="瀑布系列5" xr:uid="{00000000-0004-0000-0F00-000011000000}"/>
    <hyperlink ref="T152" r:id="rId19" display="瀑布系列5" xr:uid="{00000000-0004-0000-0F00-000012000000}"/>
    <hyperlink ref="T177" r:id="rId20" display="瀑布系列5" xr:uid="{00000000-0004-0000-0F00-000013000000}"/>
    <hyperlink ref="T44" r:id="rId21" display="北美大陸系列1" xr:uid="{00000000-0004-0000-0F00-000014000000}"/>
    <hyperlink ref="T82" r:id="rId22" display="北美大陸系列1" xr:uid="{00000000-0004-0000-0F00-000015000000}"/>
    <hyperlink ref="T106" r:id="rId23" display="北美大陸系列1" xr:uid="{00000000-0004-0000-0F00-000016000000}"/>
    <hyperlink ref="T149" r:id="rId24" display="北美大陸系列1" xr:uid="{00000000-0004-0000-0F00-000017000000}"/>
    <hyperlink ref="T189" r:id="rId25" display="北美大陸系列1" xr:uid="{00000000-0004-0000-0F00-000018000000}"/>
    <hyperlink ref="T137" r:id="rId26" display="東方航路系列4" xr:uid="{00000000-0004-0000-0F00-000019000000}"/>
    <hyperlink ref="T197" r:id="rId27" display="東方航路系列4" xr:uid="{00000000-0004-0000-0F00-00001A000000}"/>
    <hyperlink ref="T211" r:id="rId28" display="東方航路系列4" xr:uid="{00000000-0004-0000-0F00-00001B000000}"/>
    <hyperlink ref="T30" r:id="rId29" display="麥哲倫系列3" xr:uid="{00000000-0004-0000-0F00-00001C000000}"/>
    <hyperlink ref="T32" r:id="rId30" display="麥哲倫系列3" xr:uid="{00000000-0004-0000-0F00-00001D000000}"/>
    <hyperlink ref="T62" r:id="rId31" display="復活節島系列4" xr:uid="{00000000-0004-0000-0F00-00001E000000}"/>
    <hyperlink ref="T89" r:id="rId32" display="復活節島系列4" xr:uid="{00000000-0004-0000-0F00-00001F000000}"/>
    <hyperlink ref="T94" r:id="rId33" display="復活節島系列4" xr:uid="{00000000-0004-0000-0F00-000020000000}"/>
    <hyperlink ref="T118" r:id="rId34" display="復活節島系列4" xr:uid="{00000000-0004-0000-0F00-000021000000}"/>
    <hyperlink ref="T191" r:id="rId35" display="復活節島系列4" xr:uid="{00000000-0004-0000-0F00-000022000000}"/>
    <hyperlink ref="R26" r:id="rId36" display="http://gvo.cbo.com.tw/ADV_MissionDetail.aspx?MID=3516" xr:uid="{00000000-0004-0000-0F00-00003B000000}"/>
    <hyperlink ref="Q131" r:id="rId37" location="級別8" xr:uid="{00000000-0004-0000-0F00-0000D1000000}"/>
    <hyperlink ref="G132" r:id="rId38" xr:uid="{00000000-0004-0000-0F00-0000D2000000}"/>
    <hyperlink ref="G133" r:id="rId39" xr:uid="{00000000-0004-0000-0F00-0000D5000000}"/>
    <hyperlink ref="T164" r:id="rId40" display="http://gvo.cbo.com.tw/adv_missionDetail.aspx?MID=2851" xr:uid="{00000000-0004-0000-0F00-000003010000}"/>
    <hyperlink ref="T212" r:id="rId41" xr:uid="{00000000-0004-0000-0F00-00003E010000}"/>
    <hyperlink ref="T220" r:id="rId42" xr:uid="{00000000-0004-0000-0F00-00004E010000}"/>
    <hyperlink ref="T230" r:id="rId43" xr:uid="{00000000-0004-0000-0F00-000050010000}"/>
    <hyperlink ref="T229" r:id="rId44" xr:uid="{00000000-0004-0000-0F00-000052010000}"/>
    <hyperlink ref="T228" r:id="rId45" xr:uid="{00000000-0004-0000-0F00-000054010000}"/>
    <hyperlink ref="T227" r:id="rId46" xr:uid="{00000000-0004-0000-0F00-000056010000}"/>
    <hyperlink ref="T258" r:id="rId47" xr:uid="{00000000-0004-0000-0F00-000073010000}"/>
    <hyperlink ref="G252" r:id="rId48" location="級別9" xr:uid="{00000000-0004-0000-0F00-00007F010000}"/>
    <hyperlink ref="Q274" r:id="rId49" location="級別5" xr:uid="{00000000-0004-0000-0F00-00008F010000}"/>
    <hyperlink ref="G271" r:id="rId50" xr:uid="{00000000-0004-0000-0F00-000090010000}"/>
    <hyperlink ref="T193" r:id="rId51" xr:uid="{00000000-0004-0000-0F00-0000A8010000}"/>
    <hyperlink ref="G307" r:id="rId52" location="%E9%87%8D%E6%96%B0%E8%AA%BF%E6%9F%A5%E7%8D%8E%E5%8B%B5" display="圖：未完成的地圖" xr:uid="{00000000-0004-0000-0F00-0000AC010000}"/>
    <hyperlink ref="G331" r:id="rId53" location="級別4" xr:uid="{00000000-0004-0000-0F00-0000D1010000}"/>
    <hyperlink ref="Q390" r:id="rId54" location="級別4" xr:uid="{00000000-0004-0000-0F00-00000E020000}"/>
    <hyperlink ref="G236" r:id="rId55" location="級別8" xr:uid="{00000000-0004-0000-0F00-00005C020000}"/>
    <hyperlink ref="G264" r:id="rId56" display="圖：未完成的地圖" xr:uid="{00000000-0004-0000-0F00-00005D020000}"/>
    <hyperlink ref="G314" r:id="rId57" display="圖：未完成的地圖" xr:uid="{00000000-0004-0000-0F00-000060020000}"/>
    <hyperlink ref="G327" r:id="rId58" display="圖：未完成的地圖" xr:uid="{00000000-0004-0000-0F00-000061020000}"/>
    <hyperlink ref="Q134" r:id="rId59" location="級別4" xr:uid="{00000000-0004-0000-0F00-000065020000}"/>
    <hyperlink ref="G370" r:id="rId60" location="地理學" display="未完成的地圖(地理4)" xr:uid="{00000000-0004-0000-0F00-000066020000}"/>
    <hyperlink ref="G356" r:id="rId61" location="地理學" display="未完成的地圖(地理5)" xr:uid="{00000000-0004-0000-0F00-000067020000}"/>
    <hyperlink ref="G328" r:id="rId62" location="級別7" xr:uid="{00000000-0004-0000-0F00-00006B020000}"/>
    <hyperlink ref="G315" r:id="rId63" display="http://gvo.cbo.com.tw/adv_missionDetail.aspx?MID=5162" xr:uid="{00000000-0004-0000-0F00-00006D020000}"/>
    <hyperlink ref="G15" r:id="rId64" xr:uid="{00000000-0004-0000-0F00-000078020000}"/>
    <hyperlink ref="G209" r:id="rId65" location="級別10" display="圖：未完成的地圖" xr:uid="{00000000-0004-0000-0F00-000088020000}"/>
    <hyperlink ref="Q284" r:id="rId66" location="考古學" xr:uid="{00000000-0004-0000-0F00-00008A020000}"/>
    <hyperlink ref="G297" r:id="rId67" location="級別7" xr:uid="{00000000-0004-0000-0F00-00008B020000}"/>
    <hyperlink ref="G292" r:id="rId68" display="圖：未完成的地圖" xr:uid="{00000000-0004-0000-0F00-00008C020000}"/>
    <hyperlink ref="G243" r:id="rId69" display="圖：未完成的地圖" xr:uid="{00000000-0004-0000-0F00-00008E020000}"/>
    <hyperlink ref="G329" r:id="rId70" display="圖：未完成的地圖" xr:uid="{00000000-0004-0000-0F00-00008F020000}"/>
    <hyperlink ref="G361" r:id="rId71" display="圖：未完成的地圖" xr:uid="{00000000-0004-0000-0F00-000090020000}"/>
    <hyperlink ref="G340" r:id="rId72" display="圖：未完成的地圖" xr:uid="{00000000-0004-0000-0F00-000091020000}"/>
    <hyperlink ref="G316" r:id="rId73" display="http://gvo.cbo.com.tw/adv_missionDetail.aspx?MID=5335" xr:uid="{00000000-0004-0000-0F00-000099020000}"/>
    <hyperlink ref="G388" r:id="rId74" location="地理學" xr:uid="{00000000-0004-0000-0F00-00009A020000}"/>
    <hyperlink ref="G395" r:id="rId75" location="級別3" xr:uid="{00000000-0004-0000-0F00-00009B020000}"/>
    <hyperlink ref="G225" r:id="rId76" xr:uid="{00000000-0004-0000-0F00-00009D020000}"/>
    <hyperlink ref="G317" r:id="rId77" display="http://gvo.cbo.com.tw/ADV_MissionDetail.aspx?MID=5521" xr:uid="{00000000-0004-0000-0F00-00009E020000}"/>
    <hyperlink ref="G120" r:id="rId78" xr:uid="{9092EDC6-E037-4FC5-B564-7D8571E2C712}"/>
    <hyperlink ref="G148" r:id="rId79" xr:uid="{0D748CEE-BC5A-4683-8B6C-4E22B3761B05}"/>
    <hyperlink ref="R34" r:id="rId80" xr:uid="{F4A5A84E-0A4C-4CF1-BA44-F3B7CC6BF11E}"/>
    <hyperlink ref="G318" r:id="rId81" xr:uid="{E419E2A5-7BFB-4751-94A6-23C0422CA4EC}"/>
    <hyperlink ref="G330" r:id="rId82" xr:uid="{3E83A417-0190-437D-95EC-AEFA72D29728}"/>
    <hyperlink ref="G210" r:id="rId83" display="圖：未完成的地圖(地理7)" xr:uid="{F72EDA7B-484D-4BC7-A884-A3275ECC603C}"/>
    <hyperlink ref="G238" r:id="rId84" xr:uid="{97BB0E23-E895-4089-A6BE-84D5E9DACA43}"/>
    <hyperlink ref="G167" r:id="rId85" xr:uid="{C89C7282-8A8E-43D4-8654-957C126D6C73}"/>
    <hyperlink ref="G265" r:id="rId86" xr:uid="{30144124-7754-482F-B20C-FB054D4913EC}"/>
    <hyperlink ref="G226" r:id="rId87" xr:uid="{7A263328-A3AE-43E2-B444-C46D02AEFFAF}"/>
    <hyperlink ref="G18" r:id="rId88" display="在「葡萄產地」看到的未來 " xr:uid="{D59298E7-C1CF-4AF3-8201-C65066CEC864}"/>
    <hyperlink ref="G19" r:id="rId89" xr:uid="{C50F445D-1EB8-421A-8495-8FC8FD883B8F}"/>
    <hyperlink ref="G21" r:id="rId90" display="http://wiki2.gamer.com.tw/wiki.php?n=7501%3A%E6%97%85%E9%80%94%E7%9A%84%E7%B5%82%E9%BB%9E&amp;ss=7501" xr:uid="{D14BF73C-6C18-4635-B93F-C4CE135D7B51}"/>
    <hyperlink ref="G25" r:id="rId91" display="http://wiki2.gamer.com.tw/wiki.php?n=7501%3A%E5%8D%B1%E9%9A%AA%E7%9A%84%E5%B9%BC%E5%B3%B0&amp;ss=7501" xr:uid="{B8B578AF-DA4D-4E82-AE93-AE53D40457BA}"/>
    <hyperlink ref="G28" r:id="rId92" display="http://wiki2.gamer.com.tw/wiki.php?n=7501:%E9%81%99%E9%81%A0%E7%9A%84%E5%A4%8F%E5%A8%81%E5%9F%BA" xr:uid="{182AA717-3D16-43FE-A741-D5FE21B32026}"/>
    <hyperlink ref="G23" r:id="rId93" display="http://wiki2.gamer.com.tw/wiki.php?n=7501:%E7%94%9F%E7%89%A9%E5%AD%B8%E8%80%85%E6%89%80%E6%9C%9B%E4%B9%8B%E5%9C%B0" xr:uid="{5E9397E7-9246-48F5-BDB9-CF74EBBAFE4C}"/>
    <hyperlink ref="G27" r:id="rId94" xr:uid="{D109D356-182B-43A6-99CD-E0D4576F1D1E}"/>
    <hyperlink ref="G24" r:id="rId95" xr:uid="{A9C5130B-3855-463E-A725-56EF4535C287}"/>
    <hyperlink ref="G26" r:id="rId96" xr:uid="{B137BAC6-F4D3-43AA-8399-3DC5A0504ACA}"/>
    <hyperlink ref="G22" r:id="rId97" display="红瀑布" xr:uid="{0B821525-936D-4CC6-8F93-A9F635D20F1E}"/>
    <hyperlink ref="G30" r:id="rId98" display="http://wiki2.gamer.com.tw/wiki.php?n=7501%3A%E5%B9%B3%E9%9D%9C%E4%B9%8B%E6%B5%B7&amp;ss=7501" xr:uid="{617CF0DF-3236-49E4-BC55-D5EFA72B317A}"/>
    <hyperlink ref="G33" r:id="rId99" display="http://wiki2.gamer.com.tw/wiki.php?n=7501%3A%E9%82%A3%E6%98%AF%E7%9A%87%E5%B8%9D%E4%B9%8B%E5%B1%B1&amp;ss=7501" xr:uid="{3048D2D4-4F45-4743-A4DA-44CF0AB11FAB}"/>
    <hyperlink ref="G32" r:id="rId100" display="http://wiki2.gamer.com.tw/wiki.php?n=7501%3A%E9%80%9A%E9%81%93&amp;ss=7501" xr:uid="{5A4D148D-3AB0-4134-9654-1417CD576D42}"/>
    <hyperlink ref="G31" r:id="rId101" display="http://wiki2.gamer.com.tw/wiki.php?n=7501:%E6%BD%9B%E8%97%8F%E5%9C%A8%E6%B5%B7%E5%BA%95%E7%9A%84%E5%AF%B6%E7%9F%B3" xr:uid="{2E70AA28-DBBE-4718-9BE8-A21D0EB38179}"/>
    <hyperlink ref="G35" r:id="rId102" display="http://wiki2.gamer.com.tw/wiki.php?n=7501%3A%E6%BC%82%E6%B5%81%E8%80%8C%E4%BE%86%E7%9A%84%E8%BC%89%E8%B2%A8&amp;ss=7501" xr:uid="{38332BE1-154D-4982-B783-AC96487D08D9}"/>
    <hyperlink ref="G37" r:id="rId103" xr:uid="{30949D4D-AD11-476C-B69D-6FD1D1FD621C}"/>
    <hyperlink ref="G36" r:id="rId104" display="http://wiki2.gamer.com.tw/wiki.php?n=7501:%E6%9D%B1%E5%8C%97%E8%88%AA%E8%B7%AF%E6%9D%B1%E7%AB%AF%E8%AA%BF%E6%9F%A5" xr:uid="{92BF0B4F-F1AA-45F5-8124-4A985C1EAE5F}"/>
    <hyperlink ref="G39" r:id="rId105" display="http://wiki2.gamer.com.tw/wiki.php?n=7501:%E9%BB%83%E8%89%B2%E9%A2%A8%E7%9A%84%E6%95%85%E9%84%89" xr:uid="{AAD77DC0-D823-4033-99D0-9716963D495E}"/>
    <hyperlink ref="G40" r:id="rId106" display="http://wiki2.gamer.com.tw/wiki.php?n=7501:%E6%8B%BF%E7%B4%A2%E9%99%84%E8%BF%91%E7%9A%84%E8%88%AA%E7%B7%9A%E8%AA%BF%E6%9F%A5" xr:uid="{7A921C62-81EE-4386-9FFA-7B7FA9AE9D26}"/>
    <hyperlink ref="G42" r:id="rId107" display="http://wiki2.gamer.com.tw/wiki.php?n=7501%3A%E6%9C%9B%E6%98%9F%E5%B3%B6&amp;ss=7501" xr:uid="{0A4DC6DE-7C20-42C5-9679-F58F87B216FF}"/>
    <hyperlink ref="G43" r:id="rId108" display="http://wiki2.gamer.com.tw/wiki.php?n=7501%3A%E7%AC%AC%E4%BA%8C%E6%AC%A1%E7%9A%84%E7%92%B0%E9%81%8A%E4%B8%96%E7%95%8C&amp;ss=7501" xr:uid="{D0BAE0A8-F010-4FC2-966B-354103AD5B15}"/>
    <hyperlink ref="G45" r:id="rId109" display="http://wiki2.gamer.com.tw/wiki.php?n=7501%3A%E7%A5%9E%E7%A5%87%E9%99%8D%E8%87%A8%E4%B9%8B%E6%B9%96&amp;ss=7501" xr:uid="{77E6291B-A007-4742-B5F1-DC74BF8E1A90}"/>
    <hyperlink ref="G46" r:id="rId110" display="http://wiki2.gamer.com.tw/wiki.php?n=7501:%E5%92%8C%E6%AD%8C%E4%B8%AD%E5%90%9F%E8%A9%A0%E4%B9%8B%E9%AB%98%E5%B6%BA" xr:uid="{EE0984DC-6FA0-4F0E-87B3-E1DA58BB34F4}"/>
    <hyperlink ref="G44" r:id="rId111" xr:uid="{8ECA746E-FB15-4CBD-9AB7-C885EF6C084E}"/>
    <hyperlink ref="G48" r:id="rId112" xr:uid="{C7C1ED4C-28B9-4AFC-8EA7-6F01C0D6D744}"/>
    <hyperlink ref="G50" r:id="rId113" xr:uid="{B548F264-F136-49D9-B000-5B997C9309A3}"/>
    <hyperlink ref="G49" r:id="rId114" display="http://wiki2.gamer.com.tw/wiki.php?n=7501:%E5%8D%97%E7%BE%8E%E6%9D%B1%E5%8C%97%E9%83%A8%E7%9A%84%E5%9C%B0%E7%90%86%E6%83%85%E5%A0%B1" xr:uid="{F9F14D8D-F289-4163-A08D-9B9E5CD14529}"/>
    <hyperlink ref="Q18" r:id="rId115" xr:uid="{0C6B9EA9-0713-44FD-B637-4828F6033CFB}"/>
    <hyperlink ref="Q19" r:id="rId116" display="http://wiki2.gamer.com.tw/wiki.php?n=7501:%E7%8E%AB%E7%91%B0%E8%89%B2%E7%9A%84%E6%B9%96%E6%B3%8A" xr:uid="{12D0617D-F061-41CF-AD73-5426B217E05F}"/>
    <hyperlink ref="R19" r:id="rId117" display="http://wiki2.gamer.com.tw/wiki.php?n=7501:%E6%8B%BF%E7%B4%A2%E9%99%84%E8%BF%91%E7%9A%84%E8%88%AA%E7%B7%9A%E8%AA%BF%E6%9F%A5" xr:uid="{1839C5FC-FCB3-4C4F-B1FC-ECE6BCA44127}"/>
    <hyperlink ref="Q23" r:id="rId118" display="http://wiki2.gamer.com.tw/wiki.php?n=7501:%E5%B1%B1%E4%B8%AD%E7%9A%84%E5%8D%B1%E9%9A%AA%E7%94%9F%E7%89%A9" xr:uid="{AFB3ED50-66F9-430E-B0C8-0497A021C726}"/>
    <hyperlink ref="Q21" r:id="rId119" display="http://wiki2.gamer.com.tw/wiki.php?n=7501%3A%E5%B9%B3%E9%9D%9C%E4%B9%8B%E6%B5%B7&amp;ss=7501" xr:uid="{E33D3F06-6E4C-4E20-A2E0-31C8E0877385}"/>
    <hyperlink ref="R23" r:id="rId120" display="http://wiki2.gamer.com.tw/wiki.php?n=7501:%E7%B5%A6%E8%99%9B%E5%BC%B1%E5%A4%9A%E5%AF%8E%E7%9A%84%E5%AA%BD%E5%AA%BD%E7%9A%84%E7%A6%AE%E7%89%A9" xr:uid="{57F8961D-8556-44CC-95C2-6DBB962DD784}"/>
    <hyperlink ref="Q25" r:id="rId121" display="http://wiki2.gamer.com.tw/wiki.php?n=7501%3A%E5%84%80%E5%BC%8F%E7%9A%84%E5%9C%B0%E9%BB%9E&amp;ss=7501" xr:uid="{1511435F-951A-4A90-B9C6-782F814202BF}"/>
    <hyperlink ref="Q24" r:id="rId122" xr:uid="{5652917C-2010-4A95-82F7-91A55AFFD4F7}"/>
    <hyperlink ref="Q22" r:id="rId123" display="http://wiki2.gamer.com.tw/wiki.php?n=7501:%E6%80%92%E6%BF%A4%E6%B4%B6%E6%B9%A7%E7%9A%84%E5%A4%A7%E7%80%91%E5%B8%83" xr:uid="{212B3C4A-FB6E-4415-B962-C9C213B42829}"/>
    <hyperlink ref="Q28" r:id="rId124" display="http://wiki2.gamer.com.tw/wiki.php?n=7501:%E6%97%A5%E8%90%BD%E4%B9%8B%E9%81%A0%E6%96%B9" xr:uid="{BE679EB5-4540-46D0-A11A-242DD4B797CF}"/>
    <hyperlink ref="Q29" r:id="rId125" display="http://wiki2.gamer.com.tw/wiki.php?n=7501%3A%E9%80%9A%E9%81%93&amp;ss=7501" xr:uid="{9179D575-988C-40FE-A7F6-88E63F67C947}"/>
    <hyperlink ref="Q27" r:id="rId126" xr:uid="{0A7860FE-8C98-46DE-A57F-BABD5415504B}"/>
    <hyperlink ref="Q26" r:id="rId127" xr:uid="{8461BDF1-090B-49F5-852D-1184870A02E6}"/>
    <hyperlink ref="R28" r:id="rId128" xr:uid="{C2A89600-A5F7-44C2-996A-760E4169FA03}"/>
    <hyperlink ref="Q37" r:id="rId129" xr:uid="{0FA92C75-C9F1-424A-B9FD-5D4A603536A5}"/>
    <hyperlink ref="Q39" r:id="rId130" location="%E5%9C%B0%E7%90%86%E5%AD%B8%E5%9C%B0%E5%9C%96" display="蒙古高原(未完成的地圖(地理8))" xr:uid="{AB0F3678-1C7A-44A2-B5C4-2BAA028F65F4}"/>
    <hyperlink ref="R40" r:id="rId131" location="%E5%9C%B0%E7%90%86%E5%AD%B8%E5%9C%B0%E5%9C%96" display="圖：未完成的地圖(地理7)" xr:uid="{389CEDF6-40DD-41C3-8C31-A8B2CB074342}"/>
    <hyperlink ref="Q46" r:id="rId132" display="http://wiki2.gamer.com.tw/wiki.php?n=7501:%E6%9C%80%E5%8F%A4%E7%9A%84%E5%92%8C%E6%AD%8C%E9%9B%86" xr:uid="{6FE5100C-C60B-490F-AAE4-C87D7DBA5175}"/>
    <hyperlink ref="Q42" r:id="rId133" display="http://wiki2.gamer.com.tw/wiki.php?n=7501%3A%E6%B0%B8%E6%81%92%E4%B9%8B%E5%9C%B0&amp;ss=7501" xr:uid="{F0682F11-A1C9-41D6-B30D-DB17545CC01E}"/>
    <hyperlink ref="Q43" r:id="rId134" display="http://wiki2.gamer.com.tw/wiki.php?n=7501%3A%E9%80%9A%E9%81%93&amp;ss=7501" xr:uid="{19F50671-FC78-4848-9E66-7ADB05E06EC6}"/>
    <hyperlink ref="Q44" r:id="rId135" xr:uid="{CEA03FFD-A346-4996-A901-E24C5175E7C9}"/>
    <hyperlink ref="Q48" r:id="rId136" display="http://wiki2.gamer.com.tw/wiki.php?n=7501%3A%E6%96%B0%E5%A4%A7%E9%99%B8%E8%A5%BF%E5%B2%B8%E7%9A%84%E5%B7%A8%E5%A4%A7%E5%B1%B1%E8%84%88&amp;ss=7501" xr:uid="{1DA11F3E-C484-4888-A131-BA35BF82144D}"/>
    <hyperlink ref="Q50" r:id="rId137" xr:uid="{873BB6A3-4772-4387-B23D-4AEB57B4D855}"/>
    <hyperlink ref="Q51" r:id="rId138" location="%E5%9C%B0%E7%90%86%E5%AD%B8%E5%9C%B0%E5%9C%96" display="挪威北角(未完成的地圖(地理5))" xr:uid="{6A260228-F05B-42EF-9339-8FDE2805F8A2}"/>
    <hyperlink ref="G52" r:id="rId139" display="http://wiki2.gamer.com.tw/wiki.php?n=7501%3A%E5%9C%B0%E5%9C%96%E4%B8%8A%E6%B2%92%E6%9C%89%E7%9A%84%E5%B3%B6&amp;ss=7501" xr:uid="{C0CC8DFF-EE2C-4E12-8098-8103C583B0F7}"/>
    <hyperlink ref="G53" r:id="rId140" display="http://wiki2.gamer.com.tw/wiki.php?n=7501:%E8%AA%BF%E6%9F%A5%E8%AA%A4%E5%85%A5%E7%9A%84%E5%B3%B6%E5%B6%BC" xr:uid="{154F12BC-8D51-4424-B49A-2D2AB4C3567E}"/>
    <hyperlink ref="G54" r:id="rId141" display="http://wiki2.gamer.com.tw/wiki.php?n=7501:%E6%A3%AE%E6%9E%97%E6%B7%B1%E8%99%95%E4%B9%8B%E8%AC%8E" xr:uid="{F264B4D1-792A-4F09-B5DB-570ADBF03AA5}"/>
    <hyperlink ref="G55" r:id="rId142" xr:uid="{6E378D07-33E1-4A7C-81E0-0CB1B822188A}"/>
    <hyperlink ref="G51" r:id="rId143" display="http://wiki2.gamer.com.tw/wiki.php?n=7501:%E6%9D%B1%E5%8C%97%E8%88%AA%E8%B7%AF%E7%9A%84%E6%8C%87%E6%A8%99" xr:uid="{0B9CB853-6F17-46DD-B89E-579240731C0B}"/>
    <hyperlink ref="G57" r:id="rId144" display="http://wiki2.gamer.com.tw/wiki.php?n=7501%3A%E6%B2%B3%E5%8F%A3%E7%9A%84%E7%BE%A4%E5%B3%B6&amp;ss=7501" xr:uid="{594F2DF9-69F6-4BA8-8D5A-B4EC6A779962}"/>
    <hyperlink ref="G58" r:id="rId145" display="http://wiki2.gamer.com.tw/wiki.php?n=7501%3A%E6%B2%99%E6%BC%A0%E8%88%87%E6%B5%B7%E7%9A%84%E9%97%9C%E4%BF%82&amp;ss=7501" xr:uid="{4A5AFE43-6F47-4A3F-85A4-FA0D255410A5}"/>
    <hyperlink ref="G59" r:id="rId146" display="http://wiki2.gamer.com.tw/wiki.php?n=7501:%E6%9D%B1%E6%96%B9%E7%9A%84%E7%A4%A6%E8%84%88" xr:uid="{CDEF5793-62FF-49BE-84D8-B94E43C20732}"/>
    <hyperlink ref="G60" r:id="rId147" display="http://wiki2.gamer.com.tw/wiki.php?n=7501:%E9%81%8E%E6%96%BC%E5%BB%A3%E5%A4%A7%E7%9A%84%E6%B9%96" xr:uid="{A4741CD7-A333-4D50-991A-1F4BAD64B8B0}"/>
    <hyperlink ref="G62" r:id="rId148" display="http://wiki2.gamer.com.tw/wiki.php?n=7501%3A%E6%B0%B8%E6%81%92%E4%B9%8B%E5%9C%B0&amp;ss=7501" xr:uid="{A7CEA382-1B25-43E6-B9CD-3E1E8418BE97}"/>
    <hyperlink ref="G64" r:id="rId149" xr:uid="{AA289757-24B4-4632-A3EC-6E574D13762E}"/>
    <hyperlink ref="G66" r:id="rId150" display="http://wiki2.gamer.com.tw/wiki.php?n=7501:%E6%96%87%E5%8C%96%E8%81%9A%E9%9B%86%E4%B9%8B%E5%B3%B6" xr:uid="{2AF0052F-F20B-431C-8106-35387223D59E}"/>
    <hyperlink ref="G67" r:id="rId151" xr:uid="{A2D808A6-E292-4B8E-84B8-D2EACA34E93F}"/>
    <hyperlink ref="G69" r:id="rId152" display="神聖樹叢 " xr:uid="{1545E8B0-4474-4267-8252-4542027FFB0D}"/>
    <hyperlink ref="G70" r:id="rId153" xr:uid="{A671F9E4-F51C-4F3D-BF3F-75B6D25731ED}"/>
    <hyperlink ref="G68" r:id="rId154" xr:uid="{72F33964-FEF7-4015-9F5D-5EAB840CF543}"/>
    <hyperlink ref="G76" r:id="rId155" display="http://wiki2.gamer.com.tw/wiki.php?n=7501:%E6%9D%B1%E6%96%B9%E7%9B%A1%E9%A0%AD%E4%B9%8B%E5%8A%A0%E6%8B%89%E5%B7%B4%E5%93%A5" xr:uid="{B29DACEE-CD1F-4107-BA7B-CC42B4644883}"/>
    <hyperlink ref="G72" r:id="rId156" xr:uid="{FBE81A2A-9142-449B-BBE6-629E06F045DF}"/>
    <hyperlink ref="G73" r:id="rId157" xr:uid="{5F2E1171-01FA-4E10-B4BD-BDB8D91AE381}"/>
    <hyperlink ref="G75" r:id="rId158" xr:uid="{A0B3297D-D492-4AC0-9D6F-60184693E807}"/>
    <hyperlink ref="G74" r:id="rId159" xr:uid="{0929230F-D92D-44E3-8D84-1856265206BE}"/>
    <hyperlink ref="G78" r:id="rId160" display="http://wiki2.gamer.com.tw/wiki.php?n=7501:%E5%87%8D%E5%9C%9F%E7%9A%84%E6%A3%AE%E6%9E%97" xr:uid="{AAC6029C-B323-4FC9-BB3D-6D3614450C55}"/>
    <hyperlink ref="G80" r:id="rId161" display="http://wiki2.gamer.com.tw/wiki.php?n=7501:%E5%8C%97%E6%A5%B5%E7%9A%84%E7%94%9F%E7%89%A9%E8%AA%BF%E6%9F%A5%E5%9C%B0" xr:uid="{E50E84FC-6D0F-422B-8711-D86851BEBE4B}"/>
    <hyperlink ref="G79" r:id="rId162" display="http://wiki2.gamer.com.tw/wiki.php?n=7501:%E6%AD%90%E4%BA%9E%E7%9A%84%E6%9C%80%E5%8C%97%E7%91%9E" xr:uid="{801193AE-6539-408E-90FA-C20364212140}"/>
    <hyperlink ref="Q54" r:id="rId163" display="http://wiki2.gamer.com.tw/wiki.php?n=7501:%E8%AA%BF%E6%9F%A5%E8%AA%A4%E5%85%A5%E7%9A%84%E5%B3%B6%E5%B6%BC" xr:uid="{54289C9A-FFBA-4539-B154-10A4471C4173}"/>
    <hyperlink ref="Q55" r:id="rId164" xr:uid="{CCF8C8EA-19DC-4A4E-8783-094C145CADC4}"/>
    <hyperlink ref="Q59" r:id="rId165" display="http://wiki2.gamer.com.tw/wiki.php?n=7501:%E9%82%A3%E6%98%AF%E7%9A%87%E5%B8%9D%E4%B9%8B%E5%B1%B1" xr:uid="{A1042646-DDCB-4A0C-8EF2-DB905EA0461B}"/>
    <hyperlink ref="Q57" r:id="rId166" display="http://wiki2.gamer.com.tw/wiki.php?n=7501%3A%E5%88%86%E5%89%B2%E5%A4%A7%E6%B2%B3%E7%9A%84%E5%B3%B6&amp;ss=7501" xr:uid="{E1F27867-4A53-414B-9046-CD37AD2B1FA2}"/>
    <hyperlink ref="Q62" r:id="rId167" display="http://wiki2.gamer.com.tw/wiki.php?n=7501%3A%E5%8F%88%E9%95%B7%E5%8F%88%E7%99%BD%E7%9A%84%E9%9B%B2&amp;ss=7501" xr:uid="{DA018F8F-279C-47A3-B293-161B9831B162}"/>
    <hyperlink ref="R62" r:id="rId168" display="http://wiki2.gamer.com.tw/wiki.php?n=7501%3A%E9%81%B8%E5%AE%9A%E7%AC%AC%E4%BA%8C%E8%A3%9C%E7%B5%A6%E6%B8%AF%E5%80%99%E9%81%B8%E5%9C%B0&amp;ss=7501" xr:uid="{0D287DB0-F495-4473-9FE7-4193B82E1047}"/>
    <hyperlink ref="Q64" r:id="rId169" xr:uid="{506FF484-0AE9-4877-989D-935719362B3A}"/>
    <hyperlink ref="Q63" r:id="rId170" xr:uid="{5594AAB9-F764-43E3-B016-D402DF02CDD2}"/>
    <hyperlink ref="Q67" r:id="rId171" display="http://wiki2.gamer.com.tw/wiki.php?n=7501%3A%E5%8F%A4%E5%B8%8C%E8%87%98%E6%9C%80%E8%91%97%E5%90%8D%E7%9A%84%E5%8F%B2%E8%A9%A9&amp;ss=7501" xr:uid="{80B1A445-CB65-4EEB-B3CF-4E1F50A103DE}"/>
    <hyperlink ref="Q69" r:id="rId172" display="http://wiki2.gamer.com.tw/wiki.php?n=7501%3A%E9%9D%9E%E6%B4%B2%E7%9A%84%E5%B7%AB%E9%86%AB&amp;ss=7501" xr:uid="{6BC1AF8A-FD02-4C10-B382-C9EE4A7B635D}"/>
    <hyperlink ref="R69" r:id="rId173" display="http://wiki2.gamer.com.tw/wiki.php?n=7501:%E7%B4%84%E9%AD%AF%E5%B7%B4%E7%9A%84%E5%89%B5%E4%B8%96%E6%95%85%E4%BA%8B" xr:uid="{922C7A97-1A1A-43C9-8ECC-ED76F1A27956}"/>
    <hyperlink ref="Q68" r:id="rId174" display="http://wiki2.gamer.com.tw/wiki.php?n=7501%3A%E5%8F%A4%E4%BB%A3%E7%BE%8E%E7%B4%A2%E4%B8%8D%E9%81%94%E7%B1%B3%E4%BA%9E%E7%9A%84%E9%83%BD%E5%B8%82&amp;ss=7501" xr:uid="{604B7F02-B9CC-479D-BDC7-405D17A82223}"/>
    <hyperlink ref="R68" r:id="rId175" display="http://wiki2.gamer.com.tw/wiki.php?n=7501%3A%E6%98%9F%E6%98%9F%E6%A3%B2%E5%AE%BF%E7%9A%84%E5%A0%B4%E6%89%80&amp;ss=7501" xr:uid="{B69E68C3-EBD0-45DC-A45E-3D88A928E330}"/>
    <hyperlink ref="Q76" r:id="rId176" display="http://wiki2.gamer.com.tw/wiki.php?n=7501:%E8%AA%BF%E6%9F%A5%E8%AA%A4%E5%85%A5%E7%9A%84%E5%B3%B6%E5%B6%BC" xr:uid="{80D8C810-BF8F-4B49-9B98-011FF4D36127}"/>
    <hyperlink ref="Q72" r:id="rId177" xr:uid="{A3FF7567-9525-4C0D-A47F-EF8C5534DA67}"/>
    <hyperlink ref="Q73" r:id="rId178" xr:uid="{897123D9-AAA8-4627-9F1F-8AB8E9CB27F3}"/>
    <hyperlink ref="Q74" r:id="rId179" xr:uid="{101568B8-2507-4D0D-9584-C78862A4090E}"/>
    <hyperlink ref="Q78" r:id="rId180" display="http://wiki2.gamer.com.tw/wiki.php?n=7501:%E5%86%B0%E6%B5%B7%E4%B8%96%E7%95%8C" xr:uid="{89FD5EB9-8CA3-4F23-BB5E-51153018D69A}"/>
    <hyperlink ref="Q80" r:id="rId181" display="http://wiki2.gamer.com.tw/wiki.php?n=7501:%E5%86%B0%E5%A4%A9%E9%9B%AA%E5%9C%B0%E7%9A%84%E7%86%8A" xr:uid="{7FE3E20D-23FF-4191-8487-1DF349415CE6}"/>
    <hyperlink ref="R82" r:id="rId182" display="http://wiki2.gamer.com.tw/wiki.php?n=7501%3A%E6%BC%82%E6%B5%81%E8%80%8C%E4%BE%86%E7%9A%84%E8%BC%89%E8%B2%A8&amp;ss=7501" xr:uid="{DBA78188-C49B-4219-86A1-8EEB46DEB3AA}"/>
    <hyperlink ref="Q82" r:id="rId183" xr:uid="{026BFC9C-EFC6-4D59-9B41-510D5D3CE959}"/>
    <hyperlink ref="G83" r:id="rId184" display="http://wiki2.gamer.com.tw/wiki.php?n=7501%3A%E7%B6%AD%E6%8C%81%E7%8E%8B%E6%9C%9D%E7%9A%84%E6%B2%B3%E5%B7%9D&amp;ss=7501" xr:uid="{61C20BA5-2D74-416B-99F2-8F08C091B448}"/>
    <hyperlink ref="G89" r:id="rId185" display="http://wiki2.gamer.com.tw/wiki.php?n=7501%3A%E5%8F%88%E9%95%B7%E5%8F%88%E7%99%BD%E7%9A%84%E9%9B%B2&amp;ss=7501" xr:uid="{F8981CAC-0D05-44A0-8A18-CE3993434136}"/>
    <hyperlink ref="G90" r:id="rId186" display="http://wiki2.gamer.com.tw/wiki.php?n=7501%3A%E6%96%B0%E5%A4%A7%E9%99%B8%E8%A5%BF%E5%B2%B8%E7%9A%84%E5%B7%A8%E5%A4%A7%E5%B1%B1%E8%84%88&amp;ss=7501" xr:uid="{216B8230-9D11-492D-8223-A5070739AF63}"/>
    <hyperlink ref="G88" r:id="rId187" display="http://wiki2.gamer.com.tw/wiki.php?n=7501%3A%E5%A4%AA%E9%99%BD%E6%98%87%E8%B5%B7%E7%9A%84%E5%9C%B0%E6%96%B9&amp;ss=7501" xr:uid="{141883B4-4368-4E53-9AB6-7B69F29D10B6}"/>
    <hyperlink ref="G87" r:id="rId188" display="http://wiki2.gamer.com.tw/wiki.php?n=7501%3A%E5%88%86%E5%89%B2%E5%A4%A7%E6%B2%B3%E7%9A%84%E5%B3%B6&amp;ss=7501" xr:uid="{5870604A-F993-4B37-8FCE-7F5E229E79CC}"/>
    <hyperlink ref="G91" r:id="rId189" display="http://wiki2.gamer.com.tw/wiki.php?n=7501%3A%E9%B3%A5%E9%A1%9E%E8%81%9A%E9%9B%86%E4%B9%8B%E8%99%95&amp;ss=7501" xr:uid="{FD69441B-F5A7-4CC4-8C7C-564526CE0EF7}"/>
    <hyperlink ref="G94" r:id="rId190" display="http://wiki2.gamer.com.tw/wiki.php?n=7501%3A%E5%89%8D%E4%BA%BA%E7%9A%84%E8%B6%B3%E8%B7%A1&amp;ss=7501" xr:uid="{EA8CC310-85FC-4904-9147-49A46F29B97F}"/>
    <hyperlink ref="G84" r:id="rId191" display="http://wiki2.gamer.com.tw/wiki.php?n=7501:%E5%A4%AA%E5%B9%B3%E4%B9%8B%E7%9B%A1%E9%A0%AD" xr:uid="{69EE3967-FBD0-4BF2-B9A9-DF50B20DD9C0}"/>
    <hyperlink ref="G85" r:id="rId192" xr:uid="{95740497-B258-4BED-A868-260F8B32F3BF}"/>
    <hyperlink ref="G97" r:id="rId193" xr:uid="{3C55E335-F58E-4B4B-B8FB-F8612C08563C}"/>
    <hyperlink ref="G82" r:id="rId194" xr:uid="{6B35BE24-6B13-4980-9514-8F3D82757F20}"/>
    <hyperlink ref="G92" r:id="rId195" xr:uid="{4A6AED4E-DC2A-4698-AE03-5E58F5070A79}"/>
    <hyperlink ref="G96" r:id="rId196" xr:uid="{A15FBC85-73D1-4B48-8D7E-DE9577BC3365}"/>
    <hyperlink ref="G93" r:id="rId197" xr:uid="{68C5ED7A-830C-4AF8-BB87-C6A061EAAA2F}"/>
    <hyperlink ref="G95" r:id="rId198" xr:uid="{6A107677-4882-41EB-AD46-522B739E82DE}"/>
    <hyperlink ref="G86" r:id="rId199" display="忒修斯的歸來" xr:uid="{124733CF-0B81-41E6-8B3D-C73E852E2D84}"/>
    <hyperlink ref="G100" r:id="rId200" xr:uid="{553547C9-44AB-44A1-9208-59E16890F750}"/>
    <hyperlink ref="G99" r:id="rId201" display="https://wiki2.gamer.com.tw/wiki.php?n=7501%3A%E5%A4%AA%E9%99%BD%E7%A5%9E%E7%9A%84%E5%B7%A8%E5%9E%8B%E9%9B%95%E5%83%8F&amp;ss=7501" xr:uid="{53D4EE8A-1E33-4389-A7BD-CBBAD3A99295}"/>
    <hyperlink ref="G102" r:id="rId202" display="http://wiki2.gamer.com.tw/wiki.php?n=7501%3A%E5%8B%95%E6%A4%8D%E7%89%A9%E7%9A%84%E6%A8%82%E5%9C%92&amp;ss=7501" xr:uid="{2C631B8D-757F-474D-A3C1-AC0AFC970597}"/>
    <hyperlink ref="G107" r:id="rId203" display="http://wiki2.gamer.com.tw/wiki.php?n=7501%3A%E5%8C%97%E7%BE%8E%E6%B2%BF%E5%B2%B8%E7%9A%84%E8%AA%BF%E6%9F%A5&amp;ss=7501" xr:uid="{9D63D7F3-27DB-4D27-BA2C-18BA547BA25E}"/>
    <hyperlink ref="G109" r:id="rId204" xr:uid="{EB43030E-7C0F-4A90-A18B-A5B0D24CCB97}"/>
    <hyperlink ref="G103" r:id="rId205" xr:uid="{93E0FFDE-DBB4-474D-83AD-9A191A53109E}"/>
    <hyperlink ref="G110" r:id="rId206" xr:uid="{77F41B2B-5237-43F9-9938-A19069494B89}"/>
    <hyperlink ref="G108" r:id="rId207" xr:uid="{29A30AE1-3D27-48DB-84CE-2FAE33868E82}"/>
    <hyperlink ref="G106" r:id="rId208" xr:uid="{5D6138D3-16B9-4761-A01F-86A66DBDE551}"/>
    <hyperlink ref="G105" r:id="rId209" display="http://wiki2.gamer.com.tw/wiki.php?n=7501:%E5%86%B0%E6%B5%B7%E4%B8%96%E7%95%8C" xr:uid="{8D862468-1A6D-48F7-9B2A-4C2185383F9B}"/>
    <hyperlink ref="Q84" r:id="rId210" display="http://wiki2.gamer.com.tw/wiki.php?n=7501:%E6%97%85%E9%80%94%E7%9A%84%E7%B5%82%E9%BB%9E" xr:uid="{EC5A6602-6212-4211-A8EB-9AB6B10A6A08}"/>
    <hyperlink ref="Q88" r:id="rId211" display="http://wiki2.gamer.com.tw/wiki.php?n=7501%3A%E5%88%97%E5%B3%B6%E6%9D%B1%E7%AB%AF&amp;ss=7501" xr:uid="{68C76A2F-647E-4992-8A4B-8B191CDA13D9}"/>
    <hyperlink ref="Q87" r:id="rId212" display="http://wiki2.gamer.com.tw/wiki.php?n=7501%3A%E5%8B%95%E6%A4%8D%E7%89%A9%E7%9A%84%E6%A8%82%E5%9C%92&amp;ss=7501" xr:uid="{D453E270-E1DC-4D62-8EEE-6849459F93CA}"/>
    <hyperlink ref="Q89" r:id="rId213" display="http://wiki2.gamer.com.tw/wiki.php?n=7501%3A%E5%89%8D%E4%BA%BA%E7%9A%84%E8%B6%B3%E8%B7%A1&amp;ss=7501" xr:uid="{E206F327-1475-4BBB-97C2-08979CEBD1A2}"/>
    <hyperlink ref="Q86" r:id="rId214" display="https://wiki2.gamer.com.tw/wiki.php?n=7501%3A%E7%89%9B%E6%80%AA%E7%9A%84%E6%95%85%E4%BA%8B&amp;ss=7501" xr:uid="{2563844F-0EA7-48D9-BEA1-6B6EB66F3BF8}"/>
    <hyperlink ref="Q91" r:id="rId215" display="http://wiki2.gamer.com.tw/wiki.php?n=7501%3A%E7%B4%B0%E9%95%B7%E7%9A%84%E6%B2%99%E6%BC%A0&amp;ss=7501" xr:uid="{13FB17B5-86BE-48F3-B309-A470C8A741BA}"/>
    <hyperlink ref="R91" r:id="rId216" display="http://wiki2.gamer.com.tw/wiki.php?n=7501%3A%E7%B2%89%E7%B4%85%E8%89%B2%E5%A4%A7%E9%B3%A5&amp;ss=7501" xr:uid="{55EC4DBD-DAC1-4408-9BC3-BA908AB544FE}"/>
    <hyperlink ref="Q92" r:id="rId217" display="http://wiki2.gamer.com.tw/wiki.php?n=7501%3A%E9%B3%A5%E9%A1%9E%E8%81%9A%E9%9B%86%E4%B9%8B%E8%99%95&amp;ss=7501" xr:uid="{C34300EE-58A1-4F59-81C2-F02C3101E231}"/>
    <hyperlink ref="Q96" r:id="rId218" xr:uid="{CE71A5E6-046B-4F5D-A2F8-410E36D91090}"/>
    <hyperlink ref="Q95" r:id="rId219" xr:uid="{4B134F1D-9F6E-40DE-B40D-33B146A062FC}"/>
    <hyperlink ref="Q99" r:id="rId220" display="忒修斯的歸來" xr:uid="{9A7DA22D-E783-4A8E-99B1-A82405BFF6F0}"/>
    <hyperlink ref="Q106" r:id="rId221" location="%E5%9C%B0%E7%90%86%E5%AD%B8%E6%9B%B8%E5%BA%AB" xr:uid="{084515A7-4264-47F2-A26D-E242906F0FAF}"/>
    <hyperlink ref="Q110" r:id="rId222" xr:uid="{B475395F-4364-4BC5-AD5E-5291F95FA5E2}"/>
    <hyperlink ref="Q111" r:id="rId223" display="http://wiki2.gamer.com.tw/wiki.php?n=7501%3A%E7%BE%8E%E9%BA%97%E7%9A%84%E5%B3%B6%E5%B6%BC&amp;ss=7501" xr:uid="{DE217104-8233-4C79-963D-C6C6FA925C79}"/>
    <hyperlink ref="G113" r:id="rId224" display="http://wiki2.gamer.com.tw/wiki.php?n=7501%3A%E6%99%BA%E6%85%A7%E7%9A%84%E8%80%95%E5%9C%B0&amp;ss=7501" xr:uid="{3918CD46-F81F-469D-970E-2F9CBD89408D}"/>
    <hyperlink ref="G118" r:id="rId225" display="http://wiki2.gamer.com.tw/wiki.php?n=7501%3A%E5%8F%A6%E4%B8%80%E6%A2%9D%E8%88%AA%E8%B7%AF&amp;ss=7501" xr:uid="{672D3052-297B-4C9F-82C7-E7A041EFCD67}"/>
    <hyperlink ref="G117" r:id="rId226" display="http://wiki2.gamer.com.tw/wiki.php?n=7501%3A%E7%84%A1%E7%9B%A1%E7%9A%84%E8%8D%92%E9%87%8E&amp;ss=7501" xr:uid="{0E20D931-E1AE-4C55-BAE3-2D078E745171}"/>
    <hyperlink ref="G119" r:id="rId227" display="http://wiki2.gamer.com.tw/wiki.php?n=7501%3A%E6%A6%AE%E8%8F%AF%E7%9B%9B%E8%A1%B0%E7%9A%84%E7%AA%84%E6%B5%B7&amp;ss=7501" xr:uid="{65687BC5-7094-4245-9624-0A98131F9BC1}"/>
    <hyperlink ref="G114" r:id="rId228" display="山脈頂端 " xr:uid="{FA66E02C-954D-4470-8464-BDDD4A498438}"/>
    <hyperlink ref="G116" r:id="rId229" xr:uid="{24F39B47-2D45-41A9-A7F1-CDAA5D7FAD6B}"/>
    <hyperlink ref="G112" r:id="rId230" xr:uid="{4EBA8ADB-122A-43F5-9188-DE446200B291}"/>
    <hyperlink ref="G115" r:id="rId231" xr:uid="{1FE31548-6347-45C9-B6A7-A8C2EA2968B1}"/>
    <hyperlink ref="G111" r:id="rId232" location="%E5%9C%B0%E7%90%86%E5%AD%B8%E5%9C%B0%E5%9C%96" xr:uid="{D6F39CA1-2F28-46AF-90B7-DC967738CFBF}"/>
    <hyperlink ref="G127" r:id="rId233" display="http://wiki2.gamer.com.tw/wiki.php?n=7501%3A%E7%A5%9E%E4%B9%8B%E6%8A%95%E7%9F%B3&amp;ss=7501" xr:uid="{BA23D72F-84A9-4FAD-A038-C8BDEBC9B47A}"/>
    <hyperlink ref="G126" r:id="rId234" display="http://wiki2.gamer.com.tw/wiki.php?n=7501%3A%E7%9B%A1%E9%A0%AD%E7%9A%84%E7%87%88%E7%81%AB&amp;ss=7501" xr:uid="{ACA09692-0BC1-45EA-B7B9-C13D86591550}"/>
    <hyperlink ref="G123" r:id="rId235" display="http://wiki2.gamer.com.tw/wiki.php?n=7501%3A%E5%8D%B0%E5%BA%A6%E6%95%99%E7%9A%84%E6%94%AF%E6%B5%81&amp;ss=7501" xr:uid="{14AECFE7-5DC6-4DA9-AD04-E21D5528D762}"/>
    <hyperlink ref="G125" r:id="rId236" display="http://wiki2.gamer.com.tw/wiki.php?n=7501%3A%E8%B5%A4%E7%A0%82%E7%9A%84%E8%8D%92%E9%87%8E&amp;ss=7501" xr:uid="{3572C96F-BC0D-446C-8BCA-D78B61823A17}"/>
    <hyperlink ref="G124" r:id="rId237" display="http://wiki2.gamer.com.tw/wiki.php?n=7501%3A%E5%88%9D%E5%A7%8B%E4%B9%8B%E5%9C%B0&amp;ss=7501" xr:uid="{42EFA005-A41E-4076-A0C7-E462A3464905}"/>
    <hyperlink ref="G128" r:id="rId238" display="http://wiki2.gamer.com.tw/wiki.php?n=7501%3A%E5%B7%A8%E5%B2%A9%E5%B1%B9%E7%AB%8B%E7%9A%84%E8%81%96%E5%9C%B0&amp;ss=7501" xr:uid="{2A0301EE-3E4C-496E-B6DB-041747D506E4}"/>
    <hyperlink ref="G122" r:id="rId239" display="http://wiki2.gamer.com.tw/wiki.php?n=7501%3A%E6%89%BE%E6%89%BE%E6%A0%B9%E6%BA%90%E5%9C%B0&amp;ss=7501" xr:uid="{CC08FF90-3717-429C-AD67-4670D39AC6C1}"/>
    <hyperlink ref="G121" r:id="rId240" display="http://wiki2.gamer.com.tw/wiki.php?n=7501%3A%E9%8A%80%E8%88%87%E6%B2%B3&amp;ss=7501" xr:uid="{221E2766-CA4E-468C-B9BA-8F6208E8BD3D}"/>
    <hyperlink ref="G130" r:id="rId241" xr:uid="{548AAB57-7C60-4A06-8246-6E5441C39768}"/>
    <hyperlink ref="G131" r:id="rId242" location="%E5%9C%B0%E7%90%86%E5%AD%B8%E5%9C%B0%E5%9C%96" xr:uid="{C80CA1A4-3378-4D7B-AF63-32C401954104}"/>
    <hyperlink ref="G139" r:id="rId243" display="http://wiki2.gamer.com.tw/wiki.php?n=7501%3A%E5%B3%B6%E5%B6%BC%E8%88%87%E9%99%B8%E5%9C%B0%E4%B9%8B%E9%96%93&amp;ss=7501" xr:uid="{37EF9883-B733-4FC1-A298-440ACD394442}"/>
    <hyperlink ref="G138" r:id="rId244" display="http://wiki2.gamer.com.tw/wiki.php?n=7501%3A%E6%90%96%E5%8B%95%E7%9A%84%E5%B7%A8%E5%B3%B6&amp;ss=7501" xr:uid="{09642821-A33A-4855-B712-797A0DEFEF12}"/>
    <hyperlink ref="G137" r:id="rId245" display="http://wiki2.gamer.com.tw/wiki.php?n=7501%3A%E5%88%97%E5%B3%B6%E6%9D%B1%E7%AB%AF&amp;ss=7501" xr:uid="{B2566A65-A2E2-480D-BCAB-611B6F12578D}"/>
    <hyperlink ref="G136" r:id="rId246" display="http://wiki2.gamer.com.tw/wiki.php?n=7501%3A%E4%BD%8D%E6%96%BC%E6%B2%B3%E5%8F%A3%E7%9A%84%E5%B3%B6&amp;ss=7501" xr:uid="{43C1318A-D6CA-4FA3-9F14-C5F216FB3D36}"/>
    <hyperlink ref="G140" r:id="rId247" display="http://wiki2.gamer.com.tw/wiki.php?n=7501%3A%E3%80%8C%E5%A4%A7%E5%B7%9D%E3%80%8D%E4%B9%8B%E5%90%8D%E7%9A%84%E6%B2%B3%E5%B7%9D&amp;ss=7501" xr:uid="{6C615C8E-D83A-4D3A-8B60-EA9A2372149A}"/>
    <hyperlink ref="Q113" r:id="rId248" display="http://wiki2.gamer.com.tw/wiki.php?n=7501%3A%E5%84%80%E5%BC%8F%E7%9A%84%E5%9C%B0%E9%BB%9E&amp;ss=7501" xr:uid="{EB80C737-7ADE-4006-89E9-81980EDC1A00}"/>
    <hyperlink ref="Q114" r:id="rId249" xr:uid="{E6515A1E-9671-469F-93FF-FC07C7FFF37A}"/>
    <hyperlink ref="Q115" r:id="rId250" xr:uid="{3181DD9B-729B-481B-A29C-5AEF06A13509}"/>
    <hyperlink ref="Q118" r:id="rId251" display="http://wiki2.gamer.com.tw/wiki.php?n=7501%3A%E6%A9%AB%E6%96%B7%E5%A4%AA%E5%B9%B3%E6%B4%8B%E8%88%AA%E7%B7%9A%E8%A8%88%E5%8A%83&amp;ss=7501" xr:uid="{BD3B0BBB-8F76-4086-866E-7DFE2647AD92}"/>
    <hyperlink ref="R118" r:id="rId252" display="http://wiki2.gamer.com.tw/wiki.php?n=7501%3A%E5%A4%AA%E9%99%BD%E6%98%87%E8%B5%B7%E7%9A%84%E5%9C%B0%E6%96%B9&amp;ss=7501" xr:uid="{436B2278-DAAC-4F45-96EE-37033017417F}"/>
    <hyperlink ref="Q125" r:id="rId253" display="http://wiki2.gamer.com.tw/wiki.php?n=7501%3A%E6%8C%96%E7%A9%BA%E7%9A%84%E5%A4%A7%E5%9C%B0&amp;ss=7501" xr:uid="{CB941245-0130-44C7-A5E9-665F43D6EC81}"/>
    <hyperlink ref="Q128" r:id="rId254" display="http://wiki2.gamer.com.tw/wiki.php?n=7501%3A%E5%A4%A7%E9%99%B8%E8%A5%BF%E5%8C%97%E5%B2%B8%E7%9A%84%E5%9F%BA%E6%9C%AC%E8%AA%BF%E6%9F%A5&amp;ss=7501" xr:uid="{F7C3E4E3-735E-4C53-9F11-8A386F3897AB}"/>
    <hyperlink ref="Q127" r:id="rId255" display="http://wiki2.gamer.com.tw/wiki.php?n=7501%3A%E6%B0%B8%E6%81%92%E4%B9%8B%E5%9C%B0&amp;ss=7501" xr:uid="{393D5849-6D9E-484E-9E9F-C72D32627D3C}"/>
    <hyperlink ref="Q123" r:id="rId256" display="http://wiki2.gamer.com.tw/wiki.php?n=7501%3A%E8%98%87%E9%96%80%E9%81%94%E8%87%98%E6%9D%B1%E5%8D%97%E9%82%8A%E7%9A%84%E5%B3%B6%E5%B6%BC&amp;ss=7501" xr:uid="{19AC248C-9F74-41B0-AEE5-F5A985D52308}"/>
    <hyperlink ref="Q132" r:id="rId257" display="畏懼與雄壯之翼" xr:uid="{2161766A-4DA6-43A4-BD74-996D118643E0}"/>
    <hyperlink ref="Q133" r:id="rId258" display="http://wiki2.gamer.com.tw/wiki.php?n=7501%3A%E6%9D%B1%E8%A5%BF%E4%BA%A4%E6%98%93%E7%9A%84%E8%A6%81%E8%A1%9D&amp;ss=7501" xr:uid="{CA2EC2EE-4C83-4B1B-9639-221A8B8CD488}"/>
    <hyperlink ref="Q139" r:id="rId259" display="http://wiki2.gamer.com.tw/wiki.php?n=7501%3A%E5%89%8D%E4%BA%BA%E7%9A%84%E8%B6%B3%E8%B7%A1&amp;ss=7501" xr:uid="{09DB5D45-4C2B-4C9F-AEDA-D68F8216430F}"/>
    <hyperlink ref="Q136" r:id="rId260" display="http://wiki2.gamer.com.tw/wiki.php?n=7501%3A%E5%8B%95%E6%A4%8D%E7%89%A9%E7%9A%84%E6%A8%82%E5%9C%92&amp;ss=7501" xr:uid="{FB808BE4-5163-4E1B-99CB-ACCB42FDA1E7}"/>
    <hyperlink ref="Q137" r:id="rId261" display="http://wiki2.gamer.com.tw/wiki.php?n=7501%3A%E5%89%8D%E5%BE%80%E5%88%97%E5%B3%B6%E7%9A%84%E6%9B%B4%E6%9D%B1%E9%82%8A&amp;ss=7501" xr:uid="{87FA9249-485D-4367-8A97-6906CE3E2615}"/>
    <hyperlink ref="Q140" r:id="rId262" display="http://wiki2.gamer.com.tw/wiki.php?n=7501%3A%E5%9C%9F%E5%9C%B0%E9%96%8B%E7%99%BC%E7%9A%84%E6%9C%9F%E5%BE%85&amp;ss=7501" xr:uid="{0D69659E-F704-4C90-863B-66E436D627BD}"/>
    <hyperlink ref="Q138" r:id="rId263" display="http://wiki2.gamer.com.tw/wiki.php?n=7501%3A%E7%94%9F%E5%AF%8C%E7%9A%84%E5%B0%8F%E5%B3%B6&amp;ss=7501" xr:uid="{C6B7B4E7-B6C6-4D2D-BBDE-1E1564DA0A9B}"/>
    <hyperlink ref="G141" r:id="rId264" display="http://wiki2.gamer.com.tw/wiki.php?n=7501:%E6%9C%AA%E7%99%BC%E7%8F%BE%E7%9A%84%E5%B0%8F%E5%B3%B6" xr:uid="{61B3B5A4-779D-4CB8-8C4E-27A8AE97A59D}"/>
    <hyperlink ref="G144" r:id="rId265" display="http://wiki2.gamer.com.tw/wiki.php?n=7501%3A%E6%B2%99%E6%BC%A0%E7%9A%84%E6%9D%B1%E7%AB%AF&amp;ss=7501" xr:uid="{114F01EA-DAF5-4226-8894-70F6ACD056B0}"/>
    <hyperlink ref="G143" r:id="rId266" display="http://wiki2.gamer.com.tw/wiki.php?n=7501%3A%E6%BD%9B%E8%97%8F%E8%91%97%E6%80%AA%E5%A5%87%E7%9A%84%E6%B2%B3%E5%B7%9D&amp;ss=7501" xr:uid="{4A297F13-AFB6-4733-9D5D-9F44AD56853F}"/>
    <hyperlink ref="G145" r:id="rId267" xr:uid="{B05101C5-C125-44A5-A9F0-725A84C7D42E}"/>
    <hyperlink ref="G147" r:id="rId268" xr:uid="{258B0B3D-7329-4D0B-8B33-D7D0DC143585}"/>
    <hyperlink ref="G146" r:id="rId269" xr:uid="{FB5550E0-E136-4208-9007-69D78CB237F4}"/>
    <hyperlink ref="G153" r:id="rId270" location="%E5%9C%B0%E7%90%86%E5%AD%B8%E5%9C%B0%E5%9C%96" xr:uid="{5120D874-6A6F-4238-82DD-A1B1FB86D063}"/>
    <hyperlink ref="G149" r:id="rId271" xr:uid="{378F96A3-191C-44E3-8CE8-35600FDB2FF1}"/>
    <hyperlink ref="G152" r:id="rId272" xr:uid="{D8DAACF2-CA1E-478F-863E-AFDA1D66E5CE}"/>
    <hyperlink ref="G151" r:id="rId273" display="http://wiki2.gamer.com.tw/wiki.php?n=7501:%E5%8F%B0%E7%81%A3%E6%9D%B1%E5%B2%B8%E7%9A%84%E5%9C%B0%E7%90%86%E8%AA%BF%E6%9F%A5" xr:uid="{C58FF0AF-79C6-44D4-BAE5-5C2F30D57B69}"/>
    <hyperlink ref="G150" r:id="rId274" display="http://wiki2.gamer.com.tw/wiki.php?n=7501%3A%E7%9B%AE%E6%A8%99%E8%A5%BF%E5%8D%97%E7%AB%AF&amp;ss=7501" xr:uid="{BE2C8212-8025-4993-9D2F-52396E9C0634}"/>
    <hyperlink ref="G155" r:id="rId275" location="%E5%9C%B0%E7%90%86%E5%AD%B8%E5%9C%B0%E5%9C%96" xr:uid="{5AEF46F7-D166-444A-B406-31153BC4EF5C}"/>
    <hyperlink ref="G156" r:id="rId276" location="%E5%9C%B0%E7%90%86%E5%AD%B8%E5%9C%B0%E5%9C%96" xr:uid="{532C5099-3E3F-4D6C-86D5-CB81AD18A689}"/>
    <hyperlink ref="G154" r:id="rId277" location="%E5%9C%B0%E7%90%86%E5%AD%B8%E5%9C%B0%E5%9C%96" xr:uid="{99EF6F6A-C972-41DF-BAF8-12BB356CD5B4}"/>
    <hyperlink ref="G157" r:id="rId278" xr:uid="{96E15DDE-72DA-4C7E-A1A7-92861A847168}"/>
    <hyperlink ref="G161" r:id="rId279" display="http://wiki2.gamer.com.tw/wiki.php?n=7501%3A%E5%B0%8F%E5%A8%81%E5%B0%BC%E6%96%AF&amp;ss=7501" xr:uid="{AAF92470-8727-4DB4-8A7E-9B637672594C}"/>
    <hyperlink ref="G159" r:id="rId280" display="http://wiki2.gamer.com.tw/wiki.php?n=7501%3A%E9%AD%94%E6%B5%B7%E5%9F%9F&amp;ss=7501" xr:uid="{CE8AD7BD-19FE-485A-B694-6998DC2E5DC9}"/>
    <hyperlink ref="G166" r:id="rId281" display="http://wiki2.gamer.com.tw/wiki.php?n=7501%3A%E5%A4%A7%E6%B5%B7%E5%8E%9F%E7%9A%84%E6%AD%A3%E4%B8%AD%E5%A4%AE&amp;ss=7501" xr:uid="{0ECCB8AE-5E14-4E64-9A10-4065C92F3512}"/>
    <hyperlink ref="G162" r:id="rId282" display="http://wiki2.gamer.com.tw/wiki.php?n=7501%3A%E6%BC%82%E6%B5%AE%E6%96%BC%E5%A4%A7%E6%B5%B7%E4%B8%8A%E7%9A%84%E5%AD%A4%E5%B3%B6&amp;ss=7501" xr:uid="{FE70F3B2-DB68-4E9B-A454-5B9CACF2A5DE}"/>
    <hyperlink ref="G160" r:id="rId283" display="http://wiki2.gamer.com.tw/wiki.php?n=7501%3A%E5%B9%B4%E8%BC%95%E7%94%B7%E5%AD%90%E7%9A%84%E8%8B%A6%E6%83%B1&amp;ss=7501" xr:uid="{C652DE9B-0310-438C-A89A-370FC7D4951B}"/>
    <hyperlink ref="G163" r:id="rId284" display="http://wiki2.gamer.com.tw/wiki.php?n=7501:%E5%B3%B6%E5%B6%BC%E7%9A%84%E7%B7%9A%E7%B4%A2%E6%94%B6%E9%9B%86" xr:uid="{26C8BB33-0224-4DAD-8DA3-86FA7879798D}"/>
    <hyperlink ref="G164" r:id="rId285" display="爆發的紀錄" xr:uid="{619C3D87-8FB3-4128-A8F7-93B1AD2F2B52}"/>
    <hyperlink ref="G165" r:id="rId286" display="https://wiki2.gamer.com.tw/wiki.php?n=7501%3A%E7%81%AB%E5%B1%B1%E7%9A%84%E7%B4%80%E9%8C%84&amp;ss=7501" xr:uid="{AE30BEF2-97FC-449C-84D2-57F2C4A3609A}"/>
    <hyperlink ref="G168" r:id="rId287" display="http://wiki2.gamer.com.tw/wiki.php?n=7501%3A%E5%8A%A0%E5%8B%92%E6%AF%94%E7%9A%84%E7%9B%A1%E9%A0%AD&amp;ss=7501" xr:uid="{D7F4F958-1205-4626-94B1-385FDA1BA54C}"/>
    <hyperlink ref="G170" r:id="rId288" display="http://wiki2.gamer.com.tw/wiki.php?n=7501%3A%E6%A9%AB%E6%96%B7%E5%A4%AA%E5%B9%B3%E6%B4%8B%E8%88%AA%E7%B7%9A%E8%A8%88%E5%8A%83&amp;ss=7501" xr:uid="{CDA40750-6DE2-43F0-8E15-55501E683493}"/>
    <hyperlink ref="G169" r:id="rId289" display="http://wiki2.gamer.com.tw/wiki.php?n=7501%3A%E5%8D%B3%E5%B0%87%E6%B2%88%E6%B2%92%E7%9A%84%E5%A4%A7%E5%9C%B0&amp;ss=7501" xr:uid="{3A217689-24E3-4C61-84F4-DB34C59D002B}"/>
    <hyperlink ref="Q147" r:id="rId290" xr:uid="{6F97D23A-341D-47D7-88CD-0FF56C965C9F}"/>
    <hyperlink ref="Q146" r:id="rId291" xr:uid="{06A2DC6B-100A-48D8-B888-F0F48676AFB2}"/>
    <hyperlink ref="Q152" r:id="rId292" display="http://wiki2.gamer.com.tw/wiki.php?n=7501:%E7%95%B6%E5%9C%B0%E8%AA%BF%E6%9F%A5%E7%9A%84%E5%8B%B8%E5%91%8A" xr:uid="{AAAE7158-22A5-4013-9D2D-AB1DD8321328}"/>
    <hyperlink ref="Q149" r:id="rId293" location="%E5%9C%B0%E7%90%86%E5%AD%B8%E6%9B%B8%E5%BA%AB" xr:uid="{6E2761E3-20CF-40CF-9DBA-133BB209FD4B}"/>
    <hyperlink ref="Q157" r:id="rId294" display="http://wiki2.gamer.com.tw/wiki.php?n=7501%3A%E5%A4%A7%E6%B2%99%E6%BC%A0&amp;ss=7501" xr:uid="{9572B846-7EA9-4B83-9F9F-5420A9D4A0B3}"/>
    <hyperlink ref="Q151" r:id="rId295" display="http://wiki2.gamer.com.tw/wiki.php?n=7501:%E5%AE%89%E5%B9%B3%E9%99%84%E8%BF%91%E7%9A%84%E5%9C%B0%E7%90%86%E8%AA%BF%E6%9F%A5" xr:uid="{52842202-185C-4A60-AA47-BE43F61DB9CF}"/>
    <hyperlink ref="Q155" r:id="rId296" xr:uid="{54EA0CFF-087A-4C7C-A912-D529F34C8EAB}"/>
    <hyperlink ref="Q154" r:id="rId297" xr:uid="{0A0BF3D9-FF2D-4023-B893-ED92B25F59BB}"/>
    <hyperlink ref="Q156" r:id="rId298" location="%E5%9C%B0%E7%90%86%E5%AD%B8%E5%9C%B0%E5%9C%96" xr:uid="{73E1CDC9-98FD-4EEA-B00B-167C74F27D7A}"/>
    <hyperlink ref="Q164" r:id="rId299" xr:uid="{AA33CD02-F6DF-4CB0-B591-04A51AE9B7C1}"/>
    <hyperlink ref="Q165" r:id="rId300" display="http://wiki2.gamer.com.tw/wiki.php?n=7501%3A%E5%B8%83%E5%8C%BF%E6%88%B0%E7%88%AD%E7%9A%84%E5%82%B7%E7%97%95&amp;ss=7501" xr:uid="{3FDEEB9E-E780-4759-BC6C-FF5270499C54}"/>
    <hyperlink ref="R165" r:id="rId301" display="http://wiki2.gamer.com.tw/wiki.php?n=7501%3A%E6%A3%AE%E6%9E%97%E4%B8%AD%E7%9A%84%E9%BB%91%E5%BD%B1&amp;ss=7501" xr:uid="{0E9ADE4B-E73D-49CF-9F61-2CD78E0A5294}"/>
    <hyperlink ref="Q170" r:id="rId302" display="http://wiki2.gamer.com.tw/wiki.php?n=7501%3A%E5%B9%B3%E9%9D%9C%E4%B9%8B%E6%B5%B7&amp;ss=7501" xr:uid="{F7B0963A-6421-4E1E-855A-D39EA29F8F00}"/>
    <hyperlink ref="G172" r:id="rId303" display="http://wiki2.gamer.com.tw/wiki.php?n=7501%3A%E5%9C%9F%E5%9C%B0%E9%96%8B%E7%99%BC%E7%9A%84%E6%9C%9F%E5%BE%85&amp;ss=7501" xr:uid="{CE04F467-00B7-498B-B763-CA9A22333C36}"/>
    <hyperlink ref="G174" r:id="rId304" display="http://wiki2.gamer.com.tw/wiki.php?n=7501%3A%E5%8F%A4%E5%B7%B4%E9%99%84%E8%BF%91%E7%9A%84%E5%B3%B6%E5%B6%BC&amp;ss=7501" xr:uid="{26736BD9-3805-466D-AC09-7D47DBC654A4}"/>
    <hyperlink ref="G176" r:id="rId305" display="http://wiki2.gamer.com.tw/wiki.php?n=7501%3A%E6%9C%80%E9%87%8D%E8%A6%81%E7%9A%84%E7%9B%A3%E8%A6%96%E6%B5%B7%E5%9F%9F&amp;ss=7501" xr:uid="{B8332734-9BDC-4A06-9E49-129789D20815}"/>
    <hyperlink ref="G182" r:id="rId306" display="http://wiki2.gamer.com.tw/wiki.php?n=7501%3A%E8%A5%BF%E6%B5%B7%E5%9F%9F%E7%9A%84%E6%B2%BB%E5%AE%89&amp;ss=7501" xr:uid="{E17B77E8-95F7-4DBE-A174-8892DED36BE4}"/>
    <hyperlink ref="G180" r:id="rId307" display="http://wiki2.gamer.com.tw/wiki.php?n=7501%3A%E9%80%9A%E5%BE%80%E5%8A%A0%E5%8B%92%E6%AF%94%E7%9A%84%E6%93%9A%E9%BB%9E&amp;ss=7501" xr:uid="{9C551859-52F6-4DBA-9325-E54593828AB8}"/>
    <hyperlink ref="G181" r:id="rId308" display="http://wiki2.gamer.com.tw/wiki.php?n=7501%3A%E6%A3%AE%E6%9E%97%E5%92%8C%E6%B0%B4%E7%9A%84%E7%8E%8B%E5%9C%8B&amp;ss=7501" xr:uid="{614FF64A-8FB5-42AC-A6B6-3D5A1960189B}"/>
    <hyperlink ref="G175" r:id="rId309" display="http://wiki2.gamer.com.tw/wiki.php?n=7501%3A%E6%9C%80%E5%88%9D%E7%9A%84%E6%96%B0%E5%A4%A7%E9%99%B8&amp;ss=7501" xr:uid="{6578956C-708A-4C38-AABC-CEAC76631F14}"/>
    <hyperlink ref="G183" r:id="rId310" display="http://wiki2.gamer.com.tw/wiki.php?n=7501%3A%E5%8A%A0%E5%8B%92%E6%AF%94%E6%9C%80%E5%A4%A7%E7%9A%84%E5%B3%B6%E5%B6%BC&amp;ss=7501" xr:uid="{2C364D7F-4F85-4AB0-87B9-AAAD6AF56B26}"/>
    <hyperlink ref="G184" r:id="rId311" display="http://wiki2.gamer.com.tw/wiki.php?n=7501%3A%E7%8F%8A%E7%91%9A%E7%9A%84%E6%B5%B7%E6%B4%8B&amp;ss=7501" xr:uid="{E00ACFB7-4033-4526-8B5B-2E76A96E8C4D}"/>
    <hyperlink ref="G190" r:id="rId312" display="http://wiki2.gamer.com.tw/wiki.php?n=7501%3A%E5%8D%B0%E5%BA%A6%E6%9D%B1%E9%9D%A2%E7%9A%84%E6%B5%B7%E7%81%A3&amp;ss=7501" xr:uid="{089313C1-BC70-4C6D-B5C1-BAF63E8120B0}"/>
    <hyperlink ref="G191" r:id="rId313" display="http://wiki2.gamer.com.tw/wiki.php?n=7501%3A%E9%81%B8%E5%AE%9A%E7%AC%AC%E4%BA%8C%E8%A3%9C%E7%B5%A6%E6%B8%AF%E5%80%99%E9%81%B8%E5%9C%B0&amp;ss=7501" xr:uid="{CC1FF5A7-21F8-4BF8-9022-3781CE2E3758}"/>
    <hyperlink ref="G192" r:id="rId314" display="http://wiki2.gamer.com.tw/wiki.php?n=7501%3A%E5%A4%A7%E9%99%B8%E8%A5%BF%E5%8C%97%E5%B2%B8%E7%9A%84%E5%9F%BA%E6%9C%AC%E8%AA%BF%E6%9F%A5&amp;ss=7501" xr:uid="{2C19AF43-A051-440A-BD73-9936BC291437}"/>
    <hyperlink ref="G185" r:id="rId315" display="http://wiki2.gamer.com.tw/wiki.php?n=7501:%E5%B0%8F%E5%B3%B6%E8%88%87%E5%B1%B1" xr:uid="{E261DA46-4633-4306-801C-C9D674B9D70D}"/>
    <hyperlink ref="G193" r:id="rId316" display="http://wiki2.gamer.com.tw/wiki.php?n=7501:%E5%AE%89%E5%B9%B3%E9%99%84%E8%BF%91%E7%9A%84%E5%9C%B0%E7%90%86%E8%AA%BF%E6%9F%A5" xr:uid="{74814DA0-4BAB-4406-9B6E-FCFC72C50C7D}"/>
    <hyperlink ref="G186" r:id="rId317" display="http://wiki2.gamer.com.tw/wiki.php?n=7501:%E5%A4%A7%E5%AE%B6%E9%83%BD%E7%88%AC%E7%9A%84%E5%B1%B1" xr:uid="{CE7E251F-B61E-4469-9E16-F753D366AA7B}"/>
    <hyperlink ref="G194" r:id="rId318" xr:uid="{5D8C042E-EDC7-4E89-A41C-E33674E3B922}"/>
    <hyperlink ref="G178" r:id="rId319" location="%E5%9C%B0%E7%90%86%E5%AD%B8%E6%9B%B8%E5%BA%AB" xr:uid="{1FB2740E-B16C-4806-B4B0-37D018A12CA7}"/>
    <hyperlink ref="G187" r:id="rId320" location="%E5%9C%B0%E7%90%86%E5%AD%B8%E6%9B%B8%E5%BA%AB" xr:uid="{876905F7-542A-45BB-A333-D1055B53185B}"/>
    <hyperlink ref="G177" r:id="rId321" display="http://wiki2.gamer.com.tw/wiki.php?n=7501:%E7%95%B6%E5%9C%B0%E8%AA%BF%E6%9F%A5%E7%9A%84%E5%8B%B8%E5%91%8A" xr:uid="{D1CA1479-4D36-46F1-9E95-9C6F4A272B03}"/>
    <hyperlink ref="G189" r:id="rId322" xr:uid="{DAAEDB35-5C6D-409E-AB7C-758BC5D5300C}"/>
    <hyperlink ref="G171" r:id="rId323" location="%E5%9C%B0%E7%90%86%E5%AD%B8%E5%9C%B0%E5%9C%96" xr:uid="{C4B0C7BC-E233-4BB4-B869-C03AA5108DF4}"/>
    <hyperlink ref="G179" r:id="rId324" location="%E5%9C%B0%E7%90%86%E5%AD%B8%E5%9C%B0%E5%9C%96" xr:uid="{8CBF28E0-3686-4409-8527-5A2C31AA9B7F}"/>
    <hyperlink ref="G197" r:id="rId325" display="http://wiki2.gamer.com.tw/wiki.php?n=7501%3A%E5%89%8D%E5%BE%80%E5%88%97%E5%B3%B6%E7%9A%84%E6%9B%B4%E6%9D%B1%E9%82%8A&amp;ss=7501" xr:uid="{F456B7D1-763A-4A5D-93DF-09201091B794}"/>
    <hyperlink ref="G196" r:id="rId326" display="http://wiki2.gamer.com.tw/wiki.php?n=7501%3A%E8%AA%BF%E6%9F%A5%E5%A4%A7%E6%B2%B3&amp;ss=7501" xr:uid="{30329D9B-BAB6-4219-BD25-30391BC51024}"/>
    <hyperlink ref="Q177" r:id="rId327" display="http://wiki2.gamer.com.tw/wiki.php?n=7501:%E6%9C%AA%E7%99%BC%E7%8F%BE%E7%9A%84%E5%B0%8F%E5%B3%B6" xr:uid="{D0DFC046-0B38-4958-A515-5F88FE1FD102}"/>
    <hyperlink ref="Q179" r:id="rId328" display="http://wiki2.gamer.com.tw/wiki.php?n=7501:%E6%9D%B1%E5%8C%97%E8%88%AA%E8%B7%AF%E6%9D%B1%E7%AB%AF%E8%AA%BF%E6%9F%A5" xr:uid="{CE4403FB-9992-47E2-863F-FDDC35D7E0ED}"/>
    <hyperlink ref="Q186" r:id="rId329" display="http://wiki2.gamer.com.tw/wiki.php?n=7501:%E5%83%A7%E4%BE%B6%E4%B9%8B%E8%A1%8C%E8%B9%A4" xr:uid="{9B40ADF2-DC95-4FDE-9BFA-57C077988892}"/>
    <hyperlink ref="Q191" r:id="rId330" display="http://wiki2.gamer.com.tw/wiki.php?n=7501%3A%E5%8F%A6%E4%B8%80%E6%A2%9D%E8%88%AA%E8%B7%AF&amp;ss=7501" xr:uid="{E5EDE877-C1F1-4CBA-B5B3-35E5D8AB5B54}"/>
    <hyperlink ref="Q197" r:id="rId331" display="http://wiki2.gamer.com.tw/wiki.php?n=7501%3A%E6%A9%AB%E6%B8%A1%E7%BE%A4%E5%B3%B6%E7%9A%84%E8%88%AA%E8%B7%AF&amp;ss=7501" xr:uid="{13C915E1-6C80-42EE-8D93-944BB857D6AE}"/>
    <hyperlink ref="Q198" r:id="rId332" display="http://wiki2.gamer.com.tw/wiki.php?n=7501%3A%E8%AA%BF%E6%9F%A5%E9%BA%BB%E5%85%AD%E7%94%B2%E6%9D%B1%E9%82%8A%E7%9A%84%E5%A4%A7%E9%99%B8&amp;ss=7501" xr:uid="{F59FAD7C-0D56-4C24-A15F-5B2EA3826E5A}"/>
    <hyperlink ref="G200" r:id="rId333" display="http://wiki2.gamer.com.tw/wiki.php?n=7501%3A%E7%94%9F%E5%AF%8C%E7%9A%84%E5%B0%8F%E5%B3%B6&amp;ss=7501" xr:uid="{76942C2B-33FC-40C9-83D6-DF195078B02A}"/>
    <hyperlink ref="G202" r:id="rId334" display="http://wiki2.gamer.com.tw/wiki.php?n=7501%3A%E5%A5%87%E6%80%AA%E7%9A%84%E9%A2%A8%E6%99%AF&amp;ss=7501" xr:uid="{AA4FC84B-476D-4832-8890-8A68E25E214E}"/>
    <hyperlink ref="G201" r:id="rId335" display="http://wiki2.gamer.com.tw/wiki.php?n=7501%3A%E5%A4%A7%E5%9C%B0%E7%9B%A1%E9%A0%AD%E7%9A%84%E6%96%B7%E5%B4%96&amp;ss=7501" xr:uid="{50B943C2-0049-4809-BA2C-D1B88BF50DD3}"/>
    <hyperlink ref="G203" r:id="rId336" display="http://wiki2.gamer.com.tw/wiki.php?n=7501%3A%E4%B8%8D%E7%82%BA%E4%BA%BA%E7%9F%A5%E7%9A%84%E5%B3%B6%E5%B6%BC&amp;ss=7501" xr:uid="{C952333F-B129-4312-BEA3-B873644460A0}"/>
    <hyperlink ref="G199" r:id="rId337" display="http://wiki2.gamer.com.tw/wiki.php?n=7501%3A%E5%92%8C%E8%A5%BF%E7%8F%AD%E7%89%99%E6%9C%89%E5%9B%A0%E7%B7%A3%E4%B9%8B%E5%9C%B0&amp;ss=7501" xr:uid="{2D357BB4-69AF-497B-BD48-F1BC41EF3DA3}"/>
    <hyperlink ref="G198" r:id="rId338" display="http://wiki2.gamer.com.tw/wiki.php?n=7501%3A%E5%9C%A8%E5%90%84%E5%80%8B%E6%B5%B7%E8%A7%92&amp;ss=7501" xr:uid="{D8A49831-923A-4D44-B046-495DF2369716}"/>
    <hyperlink ref="G204" r:id="rId339" display="http://wiki2.gamer.com.tw/wiki.php?n=7501:%E5%83%A7%E4%BE%B6%E4%B9%8B%E8%A1%8C%E8%B9%A4" xr:uid="{5CCF916A-D63E-427D-87A7-663B601D7ECB}"/>
    <hyperlink ref="G206" r:id="rId340" location="%E5%9C%B0%E7%90%86%E5%AD%B8%E5%9C%B0%E5%9C%96" xr:uid="{7BD6F79C-8E1E-4730-9E20-8379A5747087}"/>
    <hyperlink ref="G207" r:id="rId341" location="%E5%9C%B0%E7%90%86%E5%AD%B8" xr:uid="{45285544-9670-43BF-824A-9B3B27FDF8F1}"/>
    <hyperlink ref="G205" r:id="rId342" location="地理學" xr:uid="{46C465A8-C22A-46AC-AA3B-C8298BA2DB63}"/>
    <hyperlink ref="G208" r:id="rId343" location="%E7%B4%9A%E5%88%A59" xr:uid="{0DF3E452-F698-4F88-94B5-64D52571ACA7}"/>
    <hyperlink ref="G217" r:id="rId344" display="http://wiki2.gamer.com.tw/wiki.php?n=7501%3A%E8%AA%BF%E6%9F%A5%E6%96%B0%E5%B9%BE%E5%85%A7%E4%BA%9E%E5%B3%B6%E6%9D%B1%E6%96%B9%E6%B5%B7%E5%9F%9F&amp;ss=7501" xr:uid="{BA72DBFC-3F5F-4B16-93B3-386F80D84AB8}"/>
    <hyperlink ref="G216" r:id="rId345" display="http://wiki2.gamer.com.tw/wiki.php?n=7501%3A%E7%9C%BC%E5%89%8D%E7%9A%84%E6%B5%B7%E5%B3%BD&amp;ss=7501" xr:uid="{EC9762F7-DEC2-4733-9208-740AF667C135}"/>
    <hyperlink ref="G211" r:id="rId346" display="http://wiki2.gamer.com.tw/wiki.php?n=7501%3A%E6%A9%AB%E6%B8%A1%E7%BE%A4%E5%B3%B6%E7%9A%84%E8%88%AA%E8%B7%AF&amp;ss=7501" xr:uid="{9B1D3BAA-1FD9-4094-93C6-A094942A17DB}"/>
    <hyperlink ref="G215" r:id="rId347" display="http://wiki2.gamer.com.tw/wiki.php?n=7501%3A%E8%BF%BD%E5%8A%A0%E8%AA%BF%E6%9F%A5%E6%91%A9%E9%B9%BF%E5%8A%A0%E6%B5%B7&amp;ss=7501" xr:uid="{7FC45B8D-F399-4727-AE69-6B7DAB1415F5}"/>
    <hyperlink ref="G213" r:id="rId348" display="http://wiki2.gamer.com.tw/wiki.php?n=7501%3A%E9%A3%84%E9%A6%99%E7%9A%84%E5%A4%A7%E6%B5%B7&amp;ss=7501" xr:uid="{5423F69A-1071-4D60-9CCB-1E627B8AAAE0}"/>
    <hyperlink ref="G212" r:id="rId349" display="http://wiki2.gamer.com.tw/wiki.php?n=7501%3A%E9%80%9A%E5%BE%80%E6%9D%B1%E6%96%B9%E5%9C%8B%E5%AE%B6%E7%9A%84%E7%AA%84%E8%B7%AF&amp;ss=7501" xr:uid="{01D011B2-D60D-48C0-852E-D706C894D42C}"/>
    <hyperlink ref="G214" r:id="rId350" display="http://wiki2.gamer.com.tw/wiki.php?n=7501%3A%E6%B5%B7%E5%B3%BD%E5%8D%97%E9%82%8A%E7%9A%84%E5%B3%B6%E5%B6%BC&amp;ss=7501" xr:uid="{84C9FA9D-F498-4399-AD08-412C86332EE9}"/>
    <hyperlink ref="G221" r:id="rId351" display="http://wiki2.gamer.com.tw/wiki.php?n=7501%3A%E6%B5%B7%E7%9B%9C%E7%9A%84%E6%BA%AB%E5%BA%8A&amp;ss=7501" xr:uid="{BDA0D474-96B7-4987-983B-96E74D72442B}"/>
    <hyperlink ref="G222" r:id="rId352" display="http://wiki2.gamer.com.tw/wiki.php?n=7501%3A%E5%9C%B0%E4%B8%8A%E6%A8%82%E5%9C%92&amp;ss=7501" xr:uid="{7ECD70E5-67AC-4245-AE3C-A351F620431A}"/>
    <hyperlink ref="G223" r:id="rId353" display="http://wiki2.gamer.com.tw/wiki.php?n=7501%3A%E5%A4%A9%E5%9C%8B%E8%88%AC%E7%9A%84%E7%84%A1%E4%BA%BA%E5%B3%B6&amp;ss=7501" xr:uid="{3996DFA4-4C68-42AF-A010-3560266DF4FE}"/>
    <hyperlink ref="G218" r:id="rId354" xr:uid="{90EB6198-CE03-402D-9730-C754123A419D}"/>
    <hyperlink ref="G219" r:id="rId355" display="http://wiki2.gamer.com.tw/wiki.php?n=7501:%E5%A7%90%E5%A6%B9%E4%B9%8B%E5%91%BD%E9%81%8B" xr:uid="{5065C49A-22C5-4235-A866-0C84816CA49B}"/>
    <hyperlink ref="G220" r:id="rId356" display="http://wiki2.gamer.com.tw/wiki.php?n=7501:%E8%B2%A2%E7%B3%96%E7%9A%84%E8%AA%BF%E6%9F%A5" xr:uid="{0FA3DC5D-C173-4DFA-AAAB-DCC39B39B58C}"/>
    <hyperlink ref="G228" r:id="rId357" xr:uid="{B0C0ABA8-4305-4809-B739-B1E1D90F01C8}"/>
    <hyperlink ref="G227" r:id="rId358" xr:uid="{996DCB6D-AE56-47EE-92BE-3708092C7A81}"/>
    <hyperlink ref="Q204" r:id="rId359" display="http://wiki2.gamer.com.tw/wiki.php?n=7501:%E5%B1%B1%E4%B9%8B%E7%A7%98%E5%AF%86" xr:uid="{4A811DA0-1466-48B5-8BB5-C12B302A0226}"/>
    <hyperlink ref="Q203" r:id="rId360" display="http://wiki2.gamer.com.tw/wiki.php?n=7501%3A%E5%A4%AA%E9%99%BD%E6%98%87%E8%B5%B7%E7%9A%84%E5%9C%B0%E6%96%B9&amp;ss=7501" xr:uid="{2655E2BC-C402-452B-A8F8-F2885D4E54A2}"/>
    <hyperlink ref="Q201" r:id="rId361" display="http://wiki2.gamer.com.tw/wiki.php?n=7501%3A%E5%A5%87%E6%80%AA%E7%9A%84%E9%A2%A8%E6%99%AF&amp;ss=7501" xr:uid="{528A1A4F-765D-452F-9B81-F71D9604860C}"/>
    <hyperlink ref="Q206" r:id="rId362" display="http://wiki2.gamer.com.tw/wiki.php?n=7501:%E5%86%B0%E6%B5%B7%E4%B8%96%E7%95%8C" xr:uid="{92534660-80AD-49ED-BA76-E5A7174149D1}"/>
    <hyperlink ref="Q207" r:id="rId363" display="http://wiki2.gamer.com.tw/wiki.php?n=7501:%E5%B7%A8%E9%B3%A5%E4%B9%8B%E5%A4%A2" xr:uid="{2BEDAD50-5DFF-4E65-8F0E-C08792F72A1E}"/>
    <hyperlink ref="Q219" r:id="rId364" display="http://wiki2.gamer.com.tw/wiki.php?n=7501:%E7%94%9F%E7%89%A9%E5%AD%B8%E8%80%85%E6%89%80%E6%9C%9B%E4%B9%8B%E5%9C%B0" xr:uid="{11BA5D0E-5258-4469-B2AA-F360A1445629}"/>
    <hyperlink ref="Q215" r:id="rId365" display="http://wiki2.gamer.com.tw/wiki.php?n=7501%3A%E9%A3%84%E9%A6%99%E7%9A%84%E5%A4%A7%E6%B5%B7&amp;ss=7501" xr:uid="{5D538A65-6E7B-4991-B873-4F4D5A56D081}"/>
    <hyperlink ref="Q217" r:id="rId366" display="http://wiki2.gamer.com.tw/wiki.php?n=7501%3A%E5%A4%AA%E9%99%BD%E6%98%87%E8%B5%B7%E7%9A%84%E5%9C%B0%E6%96%B9&amp;ss=7501" xr:uid="{2F6F703A-614F-4F4B-BDFD-EE343CCB5EE6}"/>
    <hyperlink ref="G232" r:id="rId367" display="http://wiki2.gamer.com.tw/wiki.php?n=7501%3A%E9%99%84%E8%BF%91%E7%9A%84%E6%BC%81%E5%A0%B4&amp;ss=7501" xr:uid="{1FA469D1-AE95-4F0B-A633-89393B288138}"/>
    <hyperlink ref="G229" r:id="rId368" xr:uid="{951B3509-1CBD-44C9-84F6-42D47A510139}"/>
    <hyperlink ref="G233" r:id="rId369" xr:uid="{94FE59AD-BB5E-4E87-A131-67C335B16709}"/>
    <hyperlink ref="G234" r:id="rId370" display="黎巴嫩山岳" xr:uid="{683BEF12-68E8-4B89-8B4B-8E18A3E3908C}"/>
    <hyperlink ref="G230" r:id="rId371" xr:uid="{405E8356-44AC-4356-A42B-2CC21B0D2B7D}"/>
    <hyperlink ref="G235" r:id="rId372" location="%E5%9C%B0%E7%90%86%E5%AD%B8%E6%9B%B8%E5%BA%AB" xr:uid="{BE0F4BEA-A70C-4E6A-9A48-E0D12C8AE01E}"/>
    <hyperlink ref="G231" r:id="rId373" location="級別8" xr:uid="{FB8A90FF-4482-42EC-8826-AAFB80C3EB63}"/>
    <hyperlink ref="G239" r:id="rId374" location="%E7%B4%9A%E5%88%A58" display="圖：未 完成的地圖" xr:uid="{323E8EF6-3725-44F8-B920-E88E10826C57}"/>
    <hyperlink ref="G240" r:id="rId375" display="http://wiki2.gamer.com.tw/wiki.php?n=7501:%E6%94%AF%E5%8A%A9%E6%B1%9F%E6%88%B6%E9%A3%9F%E4%B9%8B%E5%9F%BA%E7%A4%8E" xr:uid="{09BA8449-7623-42AA-89C1-65F0B5CA2345}"/>
    <hyperlink ref="G242" r:id="rId376" location="%E5%9C%B0%E7%90%86%E5%AD%B8%E5%9C%B0%E5%9C%96" display="圖：未完成的地圖(地理7)" xr:uid="{E691A1EF-8468-4769-A841-D87FDAE755B0}"/>
    <hyperlink ref="G241" r:id="rId377" location="%E7%B4%9A%E5%88%A58" xr:uid="{D9446135-DEF6-463A-9CC0-4FD8496A4D49}"/>
    <hyperlink ref="G248" r:id="rId378" display="http://wiki2.gamer.com.tw/wiki.php?n=7501%3A%E5%AF%A6%E9%9A%9B%E5%AD%98%E5%9C%A8%E7%9A%84%E6%A8%82%E5%9C%92&amp;ss=7501" xr:uid="{FFD0494B-B195-4986-8A8D-8C130718087A}"/>
    <hyperlink ref="G247" r:id="rId379" display="http://wiki2.gamer.com.tw/wiki.php?n=7501%3A%E9%A6%99%E6%96%99%E7%BE%A4%E5%B3%B6%E7%9A%84%E7%A9%BA%E7%99%BD%E5%9C%B0%E5%B8%B6&amp;ss=7501" xr:uid="{35D4EF46-68E6-4A1B-B289-E28A77818125}"/>
    <hyperlink ref="G246" r:id="rId380" display="http://wiki2.gamer.com.tw/wiki.php?n=7501%3A%E8%AA%BF%E6%9F%A5%E9%BA%BB%E5%85%AD%E7%94%B2%E6%9D%B1%E9%82%8A%E7%9A%84%E5%A4%A7%E9%99%B8&amp;ss=7501" xr:uid="{B472F40F-A022-486A-A26F-5DB788D29B36}"/>
    <hyperlink ref="G244" r:id="rId381" display="http://wiki2.gamer.com.tw/wiki.php?n=7501%3A%E6%8E%A5%E8%BF%91%E6%9A%B4%E9%A2%A8%E9%9B%A8%E7%9A%84%E5%9C%B0%E6%96%B9&amp;ss=7501" xr:uid="{F9809295-6F6D-4916-BED8-8BFD870A3ACA}"/>
    <hyperlink ref="G245" r:id="rId382" display="http://wiki2.gamer.com.tw/wiki.php?n=7501%3A%E8%AA%BF%E6%9F%A5%E6%96%B0%E5%A4%A7%E9%99%B8%E6%9D%B1%E5%B2%B8&amp;ss=7501" xr:uid="{2A77F8E5-819B-4C8A-8CE7-42F44C8DFA33}"/>
    <hyperlink ref="G251" r:id="rId383" display="http://wiki2.gamer.com.tw/wiki.php?n=7501%3A%E6%8C%96%E7%A9%BA%E7%9A%84%E5%A4%A7%E5%9C%B0&amp;ss=7501" xr:uid="{6A697D4C-988E-43ED-80B2-69ACDCEB63B3}"/>
    <hyperlink ref="G249" r:id="rId384" location="%E7%B4%9A%E5%88%A59" display="圖：未 完成的地圖" xr:uid="{E529C06B-EF26-4B88-9386-8E34566C8379}"/>
    <hyperlink ref="G250" r:id="rId385" location="%E5%9C%B0%E7%90%86%E5%AD%B8%E5%9C%B0%E5%9C%96" xr:uid="{ADA06319-EE42-4005-9234-DF73CDAB2247}"/>
    <hyperlink ref="G257" r:id="rId386" display="http://wiki2.gamer.com.tw/wiki.php?n=7501%3A%E5%A5%87%E5%B2%A9%E5%B3%B6&amp;ss=7501" xr:uid="{3D0E9555-EDEF-4554-9C3A-CBEC12289E13}"/>
    <hyperlink ref="G255" r:id="rId387" display="http://wiki2.gamer.com.tw/wiki.php?n=7501%3A%E5%A4%A7%E6%BF%95%E5%9C%B0%E5%B8%B6&amp;ss=7501" xr:uid="{6597173C-B986-48FE-8730-D6EC5C4025F3}"/>
    <hyperlink ref="G256" r:id="rId388" display="http://wiki2.gamer.com.tw/wiki.php?n=7501%3A%E5%98%89%E5%AE%9A%E8%A5%BF%E6%96%B9%E7%9A%84%E5%A4%A7%E7%81%A3&amp;ss=7501" xr:uid="{15DB64C6-7CC6-496E-A48E-B9159107FC92}"/>
    <hyperlink ref="G253" r:id="rId389" display="http://wiki2.gamer.com.tw/wiki.php?n=7501%3A%E6%9D%B1%E8%A5%BF%E4%BA%A4%E6%98%93%E7%9A%84%E8%A6%81%E8%A1%9D&amp;ss=7501" xr:uid="{A5EDB55E-71FD-4090-B77B-932219B6E512}"/>
    <hyperlink ref="G254" r:id="rId390" display="http://wiki2.gamer.com.tw/wiki.php?n=7501%3A%E5%A4%A7%E6%B5%B7%E6%A8%82%E5%9C%92&amp;ss=7501" xr:uid="{14E67A1A-AB73-4087-B066-49798B968948}"/>
    <hyperlink ref="G258" r:id="rId391" display="http://wiki2.gamer.com.tw/wiki.php?n=7501:%E5%B1%B1%E4%B9%8B%E7%A7%98%E5%AF%86" xr:uid="{90734F39-D728-4BDC-B7CA-993B5BDC2A39}"/>
    <hyperlink ref="Q234" r:id="rId392" location="級別4" display="http://wiki2.gamer.com.tw/wiki.php?n=7501%3A%E8%80%83%E5%8F%A4%E5%AD%B8%E5%9C%B0%E5%9C%96 - 級別4" xr:uid="{D307DFC7-1BC9-425A-BFE3-BA8E630B16C5}"/>
    <hyperlink ref="Q231" r:id="rId393" display="忒修斯的歸來" xr:uid="{BD5C2C1A-72A1-40E6-A140-9ECB708E4ED7}"/>
    <hyperlink ref="Q242" r:id="rId394" display="http://wiki2.gamer.com.tw/wiki.php?n=7501:%E6%9D%B1%E5%8C%97%E8%88%AA%E8%B7%AF%E6%9D%B1%E7%AB%AF%E8%AA%BF%E6%9F%A5" xr:uid="{F32051A2-2BEA-46D5-A1CD-280B496DAB3B}"/>
    <hyperlink ref="Q246" r:id="rId395" display="http://wiki2.gamer.com.tw/wiki.php?n=7501%3A%E9%80%9A%E5%BE%80%E6%9D%B1%E6%96%B9%E5%9C%8B%E5%AE%B6%E7%9A%84%E7%AA%84%E8%B7%AF&amp;ss=7501" xr:uid="{F3B5A9BD-B800-4189-9297-E1BBDBF2AD09}"/>
    <hyperlink ref="Q248" r:id="rId396" display="http://wiki2.gamer.com.tw/wiki.php?n=7501%3A%E8%B5%A4%E7%A0%82%E7%9A%84%E8%8D%92%E9%87%8E&amp;ss=7501" xr:uid="{2E9EA733-6964-4108-BBB2-BEA1BF350533}"/>
    <hyperlink ref="Q247" r:id="rId397" display="http://wiki2.gamer.com.tw/wiki.php?n=7501%3A%E5%9C%A8%E5%90%84%E5%80%8B%E6%B5%B7%E8%A7%92&amp;ss=7501" xr:uid="{C24F1661-55B1-446C-8B57-772F27642993}"/>
    <hyperlink ref="Q257" r:id="rId398" display="http://wiki2.gamer.com.tw/wiki.php?n=7501%3A%E5%89%8D%E4%BA%BA%E7%9A%84%E8%B6%B3%E8%B7%A1&amp;ss=7501" xr:uid="{32EE507E-D522-4045-8DF3-05CD9E3CCDB4}"/>
    <hyperlink ref="Q255" r:id="rId399" display="http://wiki2.gamer.com.tw/wiki.php?n=7501%3A%E6%BD%9B%E8%97%8F%E8%91%97%E6%80%AA%E5%A5%87%E7%9A%84%E6%B2%B3%E5%B7%9D&amp;ss=7501" xr:uid="{79334C87-953C-433D-A689-011C7A10A1E6}"/>
    <hyperlink ref="Q259" r:id="rId400" xr:uid="{A3B28FE7-ED0B-4445-982B-F231D1766ED0}"/>
    <hyperlink ref="G261" r:id="rId401" display="http://wiki2.gamer.com.tw/wiki.php?n=7501%3A%E5%8D%B0%E5%BA%A6%E7%9A%84%E8%81%96%E6%B2%B3&amp;ss=7501" xr:uid="{74156D42-DFE6-4D42-B8F6-2CB839F6C0C2}"/>
    <hyperlink ref="G260" r:id="rId402" display="http://wiki2.gamer.com.tw/wiki.php?n=7501%3A%E5%8D%B0%E5%BA%A6%E7%9A%84%E6%AF%8D%E6%B2%B3&amp;ss=7501" xr:uid="{85570303-9B5E-4959-8BCC-742E09C872F6}"/>
    <hyperlink ref="G262" r:id="rId403" display="http://wiki2.gamer.com.tw/wiki.php?n=7501%3A%E9%A6%AC%E9%81%94%E5%8A%A0%E6%96%AF%E5%8A%A0%E7%9A%84%E6%9D%B1%E6%96%B9&amp;ss=7501" xr:uid="{0AEB4CA8-B51A-42BE-87AF-64145E0795FD}"/>
    <hyperlink ref="G263" r:id="rId404" display="http://wiki2.gamer.com.tw/wiki.php?n=7501%3A%E5%AF%B6%E7%9F%B3%E4%B9%8B%E5%B3%B6&amp;ss=7501" xr:uid="{7BED45EB-38B8-4AC1-A816-F93C0356ACD4}"/>
    <hyperlink ref="G259" r:id="rId405" location="%E5%9C%B0%E7%90%86%E5%AD%B8%E6%9B%B8%E5%BA%AB" xr:uid="{FA44ED14-9604-46A2-B31C-DC3A104745AC}"/>
    <hyperlink ref="G266" r:id="rId406" location="級別8" display="http://wiki2.gamer.com.tw/wiki.php?n=7501%3A%E5%9C%B0%E7%90%86%E5%AD%B8%E5%9C%B0%E5%9C%96 - 級別8" xr:uid="{0026E2C1-D124-492D-AB3C-0690C7B7A817}"/>
    <hyperlink ref="G270" r:id="rId407" location="級別5" display="http://wiki2.gamer.com.tw/wiki.php?n=7501%3A%E5%9C%B0%E7%90%86%E5%AD%B8%E5%9C%B0%E5%9C%96 - 級別5" xr:uid="{B3630090-D479-49D5-8A5F-20D12360CD93}"/>
    <hyperlink ref="G269" r:id="rId408" display="http://wiki2.gamer.com.tw/wiki.php?n=7501%3A%E5%BB%A3%E9%97%8A%E7%9A%84%E6%B5%B7%E5%8E%9F&amp;ss=7501" xr:uid="{ABBB4334-5BD6-4869-9C22-B34655D78D92}"/>
    <hyperlink ref="G267" r:id="rId409" location="%E5%9C%B0%E7%90%86%E5%AD%B8%E6%9B%B8%E5%BA%AB" xr:uid="{C6E29B75-124D-43CB-91F6-41EE91D31F6D}"/>
    <hyperlink ref="G268" r:id="rId410" location="%E5%9C%B0%E7%90%86%E5%AD%B8%E6%9B%B8%E5%BA%AB" xr:uid="{B52AF467-F032-4360-91DB-4EEF85D86C99}"/>
    <hyperlink ref="G285" r:id="rId411" display="圖：未完成的地圖" xr:uid="{00000000-0004-0000-0F00-00008D020000}"/>
    <hyperlink ref="G284" r:id="rId412" xr:uid="{00000000-0004-0000-0F00-000089020000}"/>
    <hyperlink ref="G283" r:id="rId413" location="級別7" xr:uid="{00000000-0004-0000-0F00-00005E020000}"/>
    <hyperlink ref="G282" r:id="rId414" display="http://wiki2.gamer.com.tw/wiki.php?n=7501%3A%E9%8C%AB%E8%98%AD%E5%B3%B6%E7%9A%84%E6%9C%80%E5%8D%97%E7%AB%AF&amp;ss=7501" xr:uid="{41DB8E25-FE3B-49B2-893B-D9A89EDAD715}"/>
    <hyperlink ref="G280" r:id="rId415" display="http://wiki2.gamer.com.tw/wiki.php?n=7501%3A%E5%95%9F%E7%A4%BA%E9%8C%84%E4%B8%8A%E6%95%98%E8%BF%B0%E7%9A%84%E5%A4%A7%E6%B2%B3&amp;ss=7501" xr:uid="{3045322B-06EB-484A-A4BE-06D3C7069438}"/>
    <hyperlink ref="G281" r:id="rId416" display="http://wiki2.gamer.com.tw/wiki.php?n=7501%3A%E5%AD%95%E8%82%B2%E5%8F%A4%E4%BB%A3%E6%96%87%E6%98%8E%E7%9A%84%E6%B2%B3%E6%B5%81&amp;ss=7501" xr:uid="{503C83C4-A79C-486D-AA96-A72860E71689}"/>
    <hyperlink ref="G272" r:id="rId417" display="http://wiki2.gamer.com.tw/wiki.php?n=7501:%E6%B7%A1%E6%B0%B4%E9%99%84%E8%BF%91%E7%9A%84%E5%9C%B0%E7%90%86%E8%AA%BF%E6%9F%A5" xr:uid="{70E37EA3-47B8-47C8-B1CC-6AF8887DB082}"/>
    <hyperlink ref="G275" r:id="rId418" xr:uid="{B2CA0180-4B2F-4983-9472-BBF1FEB4D361}"/>
    <hyperlink ref="G277" r:id="rId419" location="%E5%9C%B0%E7%90%86%E5%AD%B8%E6%9B%B8%E5%BA%AB" xr:uid="{501CDAF8-CD2D-413B-AA6D-F04C00F88AED}"/>
    <hyperlink ref="G276" r:id="rId420" location="%E5%9C%B0%E7%90%86%E5%AD%B8%E6%9B%B8%E5%BA%AB" xr:uid="{E60C780C-0B3C-4841-A42B-42BB2B59103A}"/>
    <hyperlink ref="G278" r:id="rId421" location="%E5%9C%B0%E7%90%86%E5%AD%B8%E6%9B%B8%E5%BA%AB" xr:uid="{0454C714-022C-4FCB-BC67-C63E2FA88250}"/>
    <hyperlink ref="G279" r:id="rId422" location="%E5%9C%B0%E7%90%86%E5%AD%B8%E6%9B%B8%E5%BA%AB" xr:uid="{E6810571-1E28-4B7E-9BB8-F51782D80C98}"/>
    <hyperlink ref="G273" r:id="rId423" location="地理學" xr:uid="{70938632-9849-4BDF-93D1-49C5AAFCA0AF}"/>
    <hyperlink ref="G274" r:id="rId424" location="級別8" tooltip="gvdb:u29E5Xq9Dw" xr:uid="{FA873317-C927-4DD2-9943-79E46AD12D62}"/>
    <hyperlink ref="G287" r:id="rId425" location="%E5%9C%B0%E7%90%86%E5%AD%B8%E6%9B%B8%E5%BA%AB" xr:uid="{FF00564B-5511-4FCB-8D97-20331C7D3071}"/>
    <hyperlink ref="G288" r:id="rId426" location="%E5%9C%B0%E7%90%86%E5%AD%B8%E6%9B%B8%E5%BA%AB" xr:uid="{F184A1BE-24A0-4F69-91A1-8F518530BB90}"/>
    <hyperlink ref="G289" r:id="rId427" location="級別8" xr:uid="{1828AFEF-F90E-469D-A6BB-B5E5A3C73750}"/>
    <hyperlink ref="G290" r:id="rId428" location="級別7" xr:uid="{37892540-0078-40F2-B8A3-1E887E97AA4F}"/>
    <hyperlink ref="G291" r:id="rId429" location="級別7" xr:uid="{6BCE3892-F6DE-4DDB-A270-891E9ADBAECF}"/>
    <hyperlink ref="Q267" r:id="rId430" xr:uid="{FD86D9A5-33E9-404D-B864-C5BAA7BC0330}"/>
    <hyperlink ref="Q273" r:id="rId431" display="忒修斯的歸來" xr:uid="{591EC6FE-E073-40E6-8B65-3858EA7AC53D}"/>
    <hyperlink ref="Q282" r:id="rId432" display="http://wiki2.gamer.com.tw/wiki.php?n=7501%3A%E5%AF%B6%E7%9F%B3%E4%B9%8B%E5%B3%B6&amp;ss=7501" xr:uid="{581EEF59-56FE-485E-B753-50E673E66BF1}"/>
    <hyperlink ref="Q280" r:id="rId433" display="http://wiki2.gamer.com.tw/wiki.php?n=7501%3A%E5%AD%95%E8%82%B2%E5%8F%A4%E4%BB%A3%E6%96%87%E6%98%8E%E7%9A%84%E6%B2%B3%E6%B5%81&amp;ss=7501" xr:uid="{184CE984-EFDD-4385-B9EA-820AE66F48D0}"/>
    <hyperlink ref="Q276" r:id="rId434" xr:uid="{9C16C01D-4365-424F-8485-862F93F59185}"/>
    <hyperlink ref="Q278" r:id="rId435" xr:uid="{8A861DD8-5038-420F-8DFB-CEE3CBD779F4}"/>
    <hyperlink ref="Q277" r:id="rId436" display="http://wiki2.gamer.com.tw/wiki.php?n=7501:%E5%82%B3%E6%95%99%E7%9A%84%E6%93%9A%E9%BB%9E" xr:uid="{60CDE9D5-E66E-435C-8807-3625BD0A4E13}"/>
    <hyperlink ref="Q279" r:id="rId437" display="http://wiki2.gamer.com.tw/wiki.php?n=7501:%E4%B8%8D%E6%AF%9B%E7%9A%84%E9%AB%98%E5%8E%9F" xr:uid="{87D17AF9-8798-42C9-A667-F64A9DBB66D6}"/>
    <hyperlink ref="Q287" r:id="rId438" xr:uid="{8A7ABB8D-5C5B-47A6-8035-F493575438D1}"/>
    <hyperlink ref="Q288" r:id="rId439" location="%E5%9C%B0%E7%90%86%E5%AD%B8%E6%9B%B8%E5%BA%AB" xr:uid="{096755C7-F629-4D75-B28C-77771E2CAF2D}"/>
    <hyperlink ref="Q289" r:id="rId440" display="忒修斯的歸來" xr:uid="{D5B42675-546B-4AEF-A87F-51092A32FE71}"/>
    <hyperlink ref="Q291" r:id="rId441" display="http://wiki2.gamer.com.tw/wiki.php?n=7501%3A%E6%B6%88%E5%A4%B1%E7%9A%84%E5%8F%A4%E4%BB%A3%E4%BA%BA&amp;ss=7501" xr:uid="{A0245319-5520-4EEA-B3F4-EDF2FDDE6394}"/>
    <hyperlink ref="G293" r:id="rId442" display="http://wiki2.gamer.com.tw/wiki.php?n=7501%3A%E9%9D%9E%E6%B4%B2%E5%8D%97%E7%AB%AF&amp;ss=7501" xr:uid="{BBC4F77A-881C-4A77-B3FD-28906813DD93}"/>
    <hyperlink ref="G296" r:id="rId443" display="http://wiki2.gamer.com.tw/wiki.php?n=7501%3A%E7%9C%9F%E6%AD%A3%E7%9A%84%E6%9C%80%E5%8D%97%E7%AB%AF&amp;ss=7501" xr:uid="{1DC0F23F-8320-4F7D-BCB8-9C730933AAA4}"/>
    <hyperlink ref="G294" r:id="rId444" location="%E5%9C%B0%E7%90%86%E5%AD%B8%E6%9B%B8%E5%BA%AB" xr:uid="{705D5E64-B066-4C3F-A01F-C003208FEA56}"/>
    <hyperlink ref="G295" r:id="rId445" location="%E5%9C%B0%E7%90%86%E5%AD%B8%E5%9C%B0%E5%9C%96" xr:uid="{A72409FD-6349-4ABD-B6A3-043625B6784F}"/>
    <hyperlink ref="G304" r:id="rId446" location="級別4" display="http://wiki2.gamer.com.tw/wiki.php?n=7501%3A%E5%9C%B0%E7%90%86%E5%AD%B8%E5%9C%B0%E5%9C%96 - 級別4" xr:uid="{6D1BC977-0366-4E72-BCCC-BAE952527319}"/>
    <hyperlink ref="G303" r:id="rId447" display="http://wiki2.gamer.com.tw/wiki.php?n=7501%3A%E5%88%86%E9%9A%94%E5%8D%97%E5%8C%97%E4%B9%8B%E5%9C%B0&amp;ss=7501" xr:uid="{8B8BA95A-9909-4DA4-B9F5-14535B66136F}"/>
    <hyperlink ref="G305" r:id="rId448" display="http://wiki2.gamer.com.tw/wiki.php?n=7501%3A%E7%BE%8E%E9%BA%97%E7%9A%84%E5%B3%B6%E5%B6%BC&amp;ss=7501" xr:uid="{D505B827-693A-4636-88B7-DDD40E914AF9}"/>
    <hyperlink ref="G302" r:id="rId449" display="http://wiki2.gamer.com.tw/wiki.php?n=7501%3A%E5%A4%A7%E6%B2%99%E6%BC%A0&amp;ss=7501" xr:uid="{ABDE9E76-378E-4F9D-BFED-E7C2A51C0073}"/>
    <hyperlink ref="G298" r:id="rId450" display="http://wiki2.gamer.com.tw/wiki.php?n=7501%3A%E6%A9%AB%E8%B7%A8%E6%B5%B7%E5%B3%BD%E7%9A%84%E5%B3%B6%E5%B6%BC&amp;ss=7501" xr:uid="{D757FFCF-85C3-4E11-B721-4919E303F4FE}"/>
    <hyperlink ref="G300" r:id="rId451" location="級別7" display="http://wiki2.gamer.com.tw/wiki.php?n=7501%3A%E5%9C%B0%E7%90%86%E5%AD%B8%E5%9C%B0%E5%9C%96 - 級別7" xr:uid="{FE5226D1-BF32-47DF-96DD-8152CDF114DF}"/>
    <hyperlink ref="G301" r:id="rId452" display="http://wiki2.gamer.com.tw/wiki.php?n=7501%3A%E8%AA%BF%E6%9F%A5%E9%A6%AC%E5%B0%BC%E6%8B%89%E6%9D%B1%E6%96%B9%E6%B5%B7%E5%9F%9F&amp;ss=7501" xr:uid="{90E8B5B0-D3EA-4EE5-ABF1-E6AEC6AEB7CF}"/>
    <hyperlink ref="G299" r:id="rId453" display="http://wiki2.gamer.com.tw/wiki.php?n=7501%3A%E8%98%87%E9%96%80%E9%81%94%E8%87%98%E6%9D%B1%E5%8D%97%E9%82%8A%E7%9A%84%E5%B3%B6%E5%B6%BC&amp;ss=7501" xr:uid="{55E243D4-E3F9-4D17-8D8E-BBBC00B27AF0}"/>
    <hyperlink ref="G306" r:id="rId454" location="%E5%9C%B0%E7%90%86%E5%AD%B8%E6%9B%B8%E5%BA%AB" xr:uid="{BD5409C0-9040-4B86-9272-19A724217553}"/>
    <hyperlink ref="G313" r:id="rId455" display="http://wiki2.gamer.com.tw/wiki.php?n=7501%3A%E9%80%9A%E5%BE%80%E5%8D%A1%E5%88%A9%E5%8D%A1%E7%89%B9%E7%9A%84%E8%B7%AF%E6%A8%99&amp;ss=7501" xr:uid="{2F2A65A4-C88B-4AD8-95A8-E08016B0FEE6}"/>
    <hyperlink ref="G312" r:id="rId456" display="http://wiki2.gamer.com.tw/wiki.php?n=7501%3A%E4%BF%9D%E6%8C%81%E7%B4%85%E6%B5%B7%E9%80%8F%E6%98%8E%E5%BA%A6%E7%9A%84%E6%B5%B7%E5%B3%BD&amp;ss=7501" xr:uid="{78AE272F-24ED-41D6-9E8F-6D4874EF4D3A}"/>
    <hyperlink ref="G310" r:id="rId457" location="%E5%9C%B0%E7%90%86%E5%AD%B8%E6%9B%B8%E5%BA%AB" xr:uid="{508D7762-E529-4139-A864-EC618A5AB09E}"/>
    <hyperlink ref="G311" r:id="rId458" location="%E5%9C%B0%E7%90%86%E5%AD%B8%E6%9B%B8%E5%BA%AB" xr:uid="{BC13E15B-D572-4EE5-AD96-DAAA7FCD43A6}"/>
    <hyperlink ref="G308" r:id="rId459" location="%E5%9C%B0%E7%90%86%E5%AD%B8%E5%9C%B0%E5%9C%96" xr:uid="{CEB50553-DF83-4D85-94EC-084CC6B8601F}"/>
    <hyperlink ref="G309" r:id="rId460" location="%E5%9C%B0%E7%90%86%E5%AD%B8%E5%9C%B0%E5%9C%96" xr:uid="{3842DB27-BA35-431F-9817-7DEA67430C1A}"/>
    <hyperlink ref="G322" r:id="rId461" display="http://wiki2.gamer.com.tw/wiki.php?n=7501%3A%E7%B4%B0%E9%95%B7%E7%9A%84%E6%B2%99%E6%BC%A0&amp;ss=7501" xr:uid="{651EAC10-A2C6-4F54-AB40-4C6E4B71FBA2}"/>
    <hyperlink ref="G319" r:id="rId462" location="級別7" display="http://wiki2.gamer.com.tw/wiki.php?n=7501%3A%E5%9C%B0%E7%90%86%E5%AD%B8%E5%9C%B0%E5%9C%96 - 級別7" xr:uid="{714CA9FC-EFC4-4F2C-9CD6-19DF46622618}"/>
    <hyperlink ref="G321" r:id="rId463" display="http://wiki2.gamer.com.tw/wiki.php?n=7501%3A%E9%A6%AC%E5%B0%BC%E6%8B%89%E5%8D%97%E9%82%8A%E7%9A%84%E5%B7%A8%E5%B3%B6&amp;ss=7501" xr:uid="{67BC917D-D08A-4FC7-935A-95AE59FDCBA9}"/>
    <hyperlink ref="G320" r:id="rId464" location="級別7" display="http://wiki2.gamer.com.tw/wiki.php?n=7501%3A%E5%9C%B0%E7%90%86%E5%AD%B8%E5%9C%B0%E5%9C%96 - 級別7" xr:uid="{1E537CDD-59B2-4302-9461-CDBD1D4F8508}"/>
    <hyperlink ref="G323" r:id="rId465" location="%E9%87%8D%E6%96%B0%E8%AA%BF%E6%9F%A5%E7%8D%8E%E5%8B%B5" display="圖：未完成的地圖(地理5)" xr:uid="{2180F4BA-5DB6-4C07-866E-ED4738D276B7}"/>
    <hyperlink ref="Q296" r:id="rId466" display="http://wiki2.gamer.com.tw/wiki.php?n=7501%3A%E9%9D%9E%E6%B4%B2%E5%8D%97%E7%AB%AF&amp;ss=7501" xr:uid="{4A1C6332-42BE-40C6-85C2-26F4ED53CB48}"/>
    <hyperlink ref="Q299" r:id="rId467" display="http://wiki2.gamer.com.tw/wiki.php?n=7501%3A%E6%B5%B7%E5%B3%BD%E5%8D%97%E9%82%8A%E7%9A%84%E5%B3%B6%E5%B6%BC&amp;ss=7501" xr:uid="{87A1D026-6D84-46C5-999B-7B015EB13AAD}"/>
    <hyperlink ref="Q300" r:id="rId468" display="http://wiki2.gamer.com.tw/wiki.php?n=7501%3A%E5%A4%AA%E9%99%BD%E6%98%87%E8%B5%B7%E7%9A%84%E5%9C%B0%E6%96%B9&amp;ss=7501" xr:uid="{43878C1A-A2DE-493F-81B4-E0C030ADF759}"/>
    <hyperlink ref="Q303" r:id="rId469" display="http://wiki2.gamer.com.tw/wiki.php?n=7501%3A%E9%99%84%E8%BF%91%E7%9A%84%E6%BC%81%E5%A0%B4&amp;ss=7501" xr:uid="{FF3B8691-8D14-43E8-9596-0EECA32F7D3A}"/>
    <hyperlink ref="Q310" r:id="rId470" xr:uid="{EE6F9EF4-71A2-4711-9668-3B10DA4F0756}"/>
    <hyperlink ref="Q313" r:id="rId471" display="http://wiki2.gamer.com.tw/wiki.php?n=7501%3A%E5%8D%B0%E5%BA%A6%E6%B4%8B%E7%9A%84%E5%A4%A7%E5%B3%B6&amp;ss=7501" xr:uid="{1BE582A3-4300-4711-9F33-1CF3897DC756}"/>
    <hyperlink ref="Q320" r:id="rId472" display="http://wiki2.gamer.com.tw/wiki.php?n=7501%3A%E8%AA%BF%E6%9F%A5%E9%BA%BB%E5%85%AD%E7%94%B2%E6%9D%B1%E9%82%8A%E7%9A%84%E5%A4%A7%E9%99%B8&amp;ss=7501" xr:uid="{237C032E-29E3-45C4-991F-BF24A7C9FB04}"/>
    <hyperlink ref="Q319" r:id="rId473" display="http://wiki2.gamer.com.tw/wiki.php?n=7501%3A%E5%A4%AA%E9%99%BD%E6%98%87%E8%B5%B7%E7%9A%84%E5%9C%B0%E6%96%B9&amp;ss=7501" xr:uid="{B5F42205-CEDC-4312-BA3C-090E81D94885}"/>
    <hyperlink ref="G324" r:id="rId474" location="級別5" xr:uid="{00000000-0004-0000-0F00-0000CA010000}"/>
    <hyperlink ref="G326" r:id="rId475" display="http://wiki2.gamer.com.tw/wiki.php?n=7501%3A%E6%96%87%E5%AD%97%E6%89%80%E4%BB%A3%E8%A1%A8%E7%9A%84%E6%84%8F%E7%BE%A9&amp;ss=7501" xr:uid="{E954B4F6-0001-4339-A584-96F8D20C8A00}"/>
    <hyperlink ref="G325" r:id="rId476" location="%E5%9C%B0%E7%90%86%E5%AD%B8%E6%9B%B8%E5%BA%AB" xr:uid="{8EED7817-9F34-456C-AE5B-454A562268FC}"/>
    <hyperlink ref="G332" r:id="rId477" location="級別7" display="http://wiki2.gamer.com.tw/wiki.php?n=7501%3A%E5%9C%B0%E7%90%86%E5%AD%B8%E5%9C%B0%E5%9C%96 - 級別7" xr:uid="{73DFEB86-C626-4F46-BEDE-373194A5A81F}"/>
    <hyperlink ref="G338" r:id="rId478" display="http://wiki2.gamer.com.tw/wiki.php?n=7501%3A%E6%B3%A2%E6%96%AF%E7%9A%84%E6%B5%B7%E5%B3%BD&amp;ss=7501" xr:uid="{F4D8F856-CF95-4356-8EEF-CAF69748CA3A}"/>
    <hyperlink ref="G335" r:id="rId479" display="http://wiki2.gamer.com.tw/wiki.php?n=7501%3A%E6%B3%A2%E6%96%AF%E7%9A%84%E5%A4%A7%E6%B5%B7&amp;ss=7501" xr:uid="{868576A1-6176-4317-A7D1-09F055D87496}"/>
    <hyperlink ref="G337" r:id="rId480" display="http://wiki2.gamer.com.tw/wiki.php?n=7501%3A%E7%B4%85%E8%89%B2%E7%9A%84%E6%B5%B7%E6%B4%8B&amp;ss=7501" xr:uid="{164AD5F1-9946-4D77-A24A-FF63FC33F2AF}"/>
    <hyperlink ref="G336" r:id="rId481" display="http://wiki2.gamer.com.tw/wiki.php?n=7501%3A%E7%A2%BA%E4%BF%9D%E9%98%BF%E6%8B%89%E4%BC%AF%E8%88%AA%E7%B7%9A&amp;ss=7501" xr:uid="{20496E66-7D8E-48AB-8F63-69CC703FF1FE}"/>
    <hyperlink ref="G334" r:id="rId482" location="%E5%9C%B0%E7%90%86%E5%AD%B8%E6%9B%B8%E5%BA%AB" xr:uid="{379CFC67-C83E-47BC-9205-93540CC33CFE}"/>
    <hyperlink ref="G333" r:id="rId483" location="%E5%9C%B0%E7%90%86%E5%AD%B8%E5%9C%B0%E5%9C%96" display="圖：未完成的地圖(地理7)" xr:uid="{0F550283-80F7-4782-A5EF-91BBB82355FA}"/>
    <hyperlink ref="G339" r:id="rId484" location="地理學" xr:uid="{E8A84152-A63A-4924-AE5B-376A5DB5FFAE}"/>
    <hyperlink ref="G341" r:id="rId485" location="級別6" display="http://wiki2.gamer.com.tw/wiki.php?n=7501%3A%E5%9C%B0%E7%90%86%E5%AD%B8%E5%9C%B0%E5%9C%96 - 級別6" xr:uid="{63F9AA3F-F9AE-4E12-9E16-3BD712CBE0B0}"/>
    <hyperlink ref="G344" r:id="rId486" location="級別4" display="http://wiki2.gamer.com.tw/wiki.php?n=7501%3A%E5%9C%B0%E7%90%86%E5%AD%B8%E5%9C%B0%E5%9C%96 - 級別4" xr:uid="{664D2334-9E83-4B6B-9475-BFD74E45C577}"/>
    <hyperlink ref="G343" r:id="rId487" location="%E5%9C%B0%E7%90%86%E5%AD%B8%E6%9B%B8%E5%BA%AB" xr:uid="{DDBA0F01-8274-4772-AD0F-BCA9C5AD1DEC}"/>
    <hyperlink ref="G342" r:id="rId488" location="級別5" tooltip="gvdb:u29E5Xq9Dw" xr:uid="{499DC46B-6B86-408A-84D9-E5D9C3F388B5}"/>
    <hyperlink ref="G354" r:id="rId489" location="級別6" display="http://wiki2.gamer.com.tw/wiki.php?n=7501%3A%E5%9C%B0%E7%90%86%E5%AD%B8%E5%9C%B0%E5%9C%96 - 級別6" xr:uid="{8B99F0E3-BAB5-4A6F-B1BF-C5F495B61454}"/>
    <hyperlink ref="G355" r:id="rId490" location="級別6" display="http://wiki2.gamer.com.tw/wiki.php?n=7501%3A%E5%9C%B0%E7%90%86%E5%AD%B8%E5%9C%B0%E5%9C%96 - 級別6" xr:uid="{B2B2CD24-9814-4509-B1F2-9CAC5A59FB09}"/>
    <hyperlink ref="G346" r:id="rId491" location="級別6" display="http://wiki2.gamer.com.tw/wiki.php?n=7501%3A%E5%9C%B0%E7%90%86%E5%AD%B8%E5%9C%B0%E5%9C%96 - 級別6" xr:uid="{ED44B56A-7881-4E16-B993-D2C59B6343A0}"/>
    <hyperlink ref="G347" r:id="rId492" display="http://wiki2.gamer.com.tw/wiki.php?n=7501%3A%E5%B0%8B%E6%89%BE%E6%A8%99%E8%AD%98&amp;ss=7501" xr:uid="{516935E1-D922-4E41-AEF3-4D73F9ED28D9}"/>
    <hyperlink ref="G352" r:id="rId493" display="http://wiki2.gamer.com.tw/wiki.php?n=7501%3A%E6%B5%81%E5%85%A5%E9%BB%91%E6%B5%B7%E7%9A%84%E6%B2%B3%E5%B7%9D&amp;ss=7501" xr:uid="{5CEB36C5-0164-4113-A8A0-A5673000AECD}"/>
    <hyperlink ref="G353" r:id="rId494" display="http://wiki2.gamer.com.tw/wiki.php?n=7501%3A%E9%BB%91%E6%AD%BB%E7%97%85%E7%9A%84%E6%AD%B7%E5%8F%B2&amp;ss=7501" xr:uid="{EE3E213B-E116-432C-A04D-C7434AC71DD5}"/>
    <hyperlink ref="G348" r:id="rId495" xr:uid="{E58FFE5E-B95A-46C4-9F43-45DBAD0FFB7B}"/>
    <hyperlink ref="G349" r:id="rId496" display="http://wiki2.gamer.com.tw/wiki.php?n=7501:%E6%B0%91%E6%97%8F%E8%AA%BF%E6%9F%A5%E4%B9%8B%E5%8D%94%E5%8A%A9" xr:uid="{BE6CBC65-E3C8-431A-8501-CCD10EBC1E2D}"/>
    <hyperlink ref="G350" r:id="rId497" display="http://wiki2.gamer.com.tw/wiki.php?n=7501:%E9%9D%A2%E8%87%A8%E6%96%B7%E5%B4%96%E7%9A%84%E6%B4%9E%E7%A9%B4" xr:uid="{4C24A4EA-2DE6-4888-8A62-5A256E1E5862}"/>
    <hyperlink ref="G351" r:id="rId498" location="%E5%9C%B0%E7%90%86%E5%AD%B8%E6%9B%B8%E5%BA%AB" xr:uid="{E680B4B9-8A1D-4F13-95FB-190B03C4747A}"/>
    <hyperlink ref="Q326" r:id="rId499" display="http://wiki2.gamer.com.tw/wiki.php?n=7501%3A%E9%82%81%E5%90%91%E5%A4%A7%E5%B8%9D%E5%9C%8B%E4%B9%8B%E8%B7%AF&amp;ss=7501" xr:uid="{DE19188E-7277-4C22-801D-30B7084331BF}"/>
    <hyperlink ref="Q334" r:id="rId500" xr:uid="{A6B0FDA9-0648-4D13-A104-72526544FE04}"/>
    <hyperlink ref="Q343" r:id="rId501" xr:uid="{49F908C7-6AA5-4373-ABA1-AD1EECAD732B}"/>
    <hyperlink ref="Q347" r:id="rId502" display="http://wiki2.gamer.com.tw/wiki.php?n=7501:%E9%8A%80%E8%88%87%E6%B2%B3" xr:uid="{96ACED20-C7FC-448D-B3EF-5BDAB83FAAD8}"/>
    <hyperlink ref="Q350" r:id="rId503" display="http://wiki2.gamer.com.tw/wiki.php?n=7501:%E5%8F%B0%E7%81%A3%E6%9D%B1%E5%B2%B8%E7%9A%84%E5%9C%B0%E7%90%86%E8%AA%BF%E6%9F%A5" xr:uid="{6D9AF415-9E0B-43AA-9ABB-26C27B443819}"/>
    <hyperlink ref="Q351" r:id="rId504" xr:uid="{C64A006C-B366-4FBA-8046-9E0C8CC5E593}"/>
    <hyperlink ref="G358" r:id="rId505" location="級別6" display="http://wiki2.gamer.com.tw/wiki.php?n=7501%3A%E5%9C%B0%E7%90%86%E5%AD%B8%E5%9C%B0%E5%9C%96 - 級別6" xr:uid="{9305C8BC-70A2-469A-BC4E-627F4EBA76DB}"/>
    <hyperlink ref="G357" r:id="rId506" location="級別5" display="http://wiki2.gamer.com.tw/wiki.php?n=7501%3A%E5%9C%B0%E7%90%86%E5%AD%B8%E5%9C%B0%E5%9C%96 - 級別5" xr:uid="{13599FAB-CCDA-4748-AA83-5DDCB62F93EB}"/>
    <hyperlink ref="G359" r:id="rId507" display="屋脊與脊梁" xr:uid="{2BA5CB02-88E7-4A19-B23B-5BDA1C6C1772}"/>
    <hyperlink ref="G360" r:id="rId508" location="級別5" xr:uid="{FA3CDDA5-2695-4C70-864C-F41B22AAEBC6}"/>
    <hyperlink ref="G365" r:id="rId509" location="級別4" display="http://wiki2.gamer.com.tw/wiki.php?n=7501%3A%E5%9C%B0%E7%90%86%E5%AD%B8%E5%9C%B0%E5%9C%96 - 級別4" xr:uid="{68D2596A-1936-46D2-B68C-1F4FF359842A}"/>
    <hyperlink ref="G366" r:id="rId510" location="級別5" display="http://wiki2.gamer.com.tw/wiki.php?n=7501%3A%E5%9C%B0%E7%90%86%E5%AD%B8%E5%9C%B0%E5%9C%96 - 級別5" xr:uid="{F485D620-B92D-4617-8A7F-B38BC4FB5772}"/>
    <hyperlink ref="G364" r:id="rId511" location="級別6" display="http://wiki2.gamer.com.tw/wiki.php?n=7501%3A%E5%9C%B0%E7%90%86%E5%AD%B8%E5%9C%B0%E5%9C%96 - 級別6" xr:uid="{C1CC5667-A8D9-402C-8467-2D9C3EF05E52}"/>
    <hyperlink ref="G362" r:id="rId512" location="級別6" display="http://wiki2.gamer.com.tw/wiki.php?n=7501%3A%E5%9C%B0%E7%90%86%E5%AD%B8%E5%9C%B0%E5%9C%96 - 級別6" xr:uid="{DBEEE29D-841F-498B-AFFA-FBF0B520DB31}"/>
    <hyperlink ref="G363" r:id="rId513" location="級別6" display="http://wiki2.gamer.com.tw/wiki.php?n=7501%3A%E5%9C%B0%E7%90%86%E5%AD%B8%E5%9C%B0%E5%9C%96 - 級別6" xr:uid="{14C870B2-C03F-4F9F-8FCE-C7A836DB8097}"/>
    <hyperlink ref="G369" r:id="rId514" display="http://wiki2.gamer.com.tw/wiki.php?n=7501%3A%E6%B5%B7%E4%B8%8A%E7%9A%84%E4%BA%A4%E6%98%93%E8%B7%AF%E7%B7%9A&amp;ss=7501" xr:uid="{C40DF32B-6865-4A35-A7D1-D8E235BD6A51}"/>
    <hyperlink ref="G367" r:id="rId515" location="%E5%9C%B0%E7%90%86%E5%AD%B8%E6%9B%B8%E5%BA%AB" xr:uid="{4BBFAABE-6E2B-4FD3-822D-5CE92636E908}"/>
    <hyperlink ref="G368" r:id="rId516" location="%E7%B4%9A%E5%88%A53" xr:uid="{2E3BBBDF-A8F1-4B77-9EB3-1E7E92B513DE}"/>
    <hyperlink ref="G371" r:id="rId517" location="級別6" display="http://wiki2.gamer.com.tw/wiki.php?n=7501%3A%E5%9C%B0%E7%90%86%E5%AD%B8%E5%9C%B0%E5%9C%96 - 級別6" xr:uid="{C1C20AC1-10B9-4F34-A185-63A1BBDC6A77}"/>
    <hyperlink ref="G372" r:id="rId518" location="級別4" display="http://wiki2.gamer.com.tw/wiki.php?n=7501%3A%E5%9C%B0%E7%90%86%E5%AD%B8%E5%9C%B0%E5%9C%96 - 級別4" xr:uid="{36813893-505B-44CD-A495-E5F8362D4688}"/>
    <hyperlink ref="G373" r:id="rId519" location="級別4" display="http://wiki2.gamer.com.tw/wiki.php?n=7501%3A%E5%9C%B0%E7%90%86%E5%AD%B8%E5%9C%B0%E5%9C%96 - 級別4" xr:uid="{0CDE004A-19B4-4FCA-93F8-0D06F76A1908}"/>
    <hyperlink ref="G377" r:id="rId520" display="http://wiki2.gamer.com.tw/wiki.php?n=7501%3A%E5%8D%B0%E5%BA%A6%E6%B4%8B%E7%9A%84%E5%A4%A7%E5%B3%B6&amp;ss=7501" xr:uid="{1F648C93-3F51-4994-948B-E9CBEB2110EB}"/>
    <hyperlink ref="G376" r:id="rId521" display="http://wiki2.gamer.com.tw/wiki.php?n=7501%3A%E5%8D%B0%E5%BA%A6%E6%B4%8B%E7%9A%84%E5%B3%B6%E5%B6%BC&amp;ss=7501" xr:uid="{1F8A6276-29A5-4398-8774-18242FFB8D11}"/>
    <hyperlink ref="G378" r:id="rId522" location="級別5" display="http://wiki2.gamer.com.tw/wiki.php?n=7501%3A%E5%9C%B0%E7%90%86%E5%AD%B8%E5%9C%B0%E5%9C%96 - 級別5" xr:uid="{F753C6BB-364D-4276-966A-6158A8C8EABB}"/>
    <hyperlink ref="G382" r:id="rId523" location="級別4" display="http://wiki2.gamer.com.tw/wiki.php?n=7501%3A%E5%9C%B0%E7%90%86%E5%AD%B8%E5%9C%B0%E5%9C%96 - 級別4" xr:uid="{0A382BD1-CA86-4F1C-A461-00276A03E1FC}"/>
    <hyperlink ref="G381" r:id="rId524" location="級別5" display="http://wiki2.gamer.com.tw/wiki.php?n=7501%3A%E5%9C%B0%E7%90%86%E5%AD%B8%E5%9C%B0%E5%9C%96 - 級別5" xr:uid="{8FA5CB4B-7860-4005-B500-D3F649B84993}"/>
    <hyperlink ref="G380" r:id="rId525" location="級別5" display="http://wiki2.gamer.com.tw/wiki.php?n=7501%3A%E5%9C%B0%E7%90%86%E5%AD%B8%E5%9C%B0%E5%9C%96 - 級別5" xr:uid="{B6896D9A-5D72-48B1-8CFD-CBACAB4E1612}"/>
    <hyperlink ref="G379" r:id="rId526" location="級別5" display="http://wiki2.gamer.com.tw/wiki.php?n=7501%3A%E5%9C%B0%E7%90%86%E5%AD%B8%E5%9C%B0%E5%9C%96 - 級別5" xr:uid="{2967B262-A1A0-4CD1-8950-9BB0A55E9D6C}"/>
    <hyperlink ref="G374" r:id="rId527" display="http://wiki2.gamer.com.tw/wiki.php?n=7501:%E6%B2%B8%E9%A8%B0%E7%9A%84%E5%A4%A7%E6%B5%B7" xr:uid="{B08F11C6-51E4-4309-98A3-666BED61824F}"/>
    <hyperlink ref="G383" r:id="rId528" location="%E5%9C%B0%E7%90%86%E5%AD%B8%E6%9B%B8%E5%BA%AB" xr:uid="{3CB7898B-008F-4314-9DA3-CAD6CE191F28}"/>
    <hyperlink ref="G375" r:id="rId529" location="%E9%87%8D%E6%96%B0%E8%AA%BF%E6%9F%A5%E7%8D%8E%E5%8B%B5" display="圖：未完成的地圖(地理4)" xr:uid="{7B5C5ED1-34DC-43D5-B1FB-BFD4A619EAB3}"/>
    <hyperlink ref="Q364" r:id="rId530" display="http://wiki2.gamer.com.tw/wiki.php?n=7501%3A%E6%8C%96%E7%A9%BA%E7%9A%84%E5%A4%A7%E5%9C%B0&amp;ss=7501" xr:uid="{43195F8A-BAA6-4702-825F-562A236C451C}"/>
    <hyperlink ref="Q374" r:id="rId531" display="http://wiki2.gamer.com.tw/wiki.php?n=7501:%E8%AA%BF%E6%9F%A5%E6%96%B0%E5%B9%BE%E5%85%A7%E4%BA%9E%E5%B3%B6%E6%9D%B1%E6%96%B9%E6%B5%B7%E5%9F%9F" xr:uid="{C0A32280-5590-4F3B-A7E1-F5771526C5D7}"/>
    <hyperlink ref="Q380" r:id="rId532" display="http://wiki2.gamer.com.tw/wiki.php?n=7501%3A%E6%8C%96%E7%A9%BA%E7%9A%84%E5%A4%A7%E5%9C%B0&amp;ss=7501" xr:uid="{C5DC0F04-C401-46B2-9F34-59CACAF1D1AA}"/>
    <hyperlink ref="Q383" r:id="rId533" xr:uid="{BB972FC7-CE03-4BF6-ADAC-DBEC440E8328}"/>
    <hyperlink ref="Q381" r:id="rId534" display="http://wiki2.gamer.com.tw/wiki.php?n=7501%3A%E5%A4%AA%E9%99%BD%E6%98%87%E8%B5%B7%E7%9A%84%E5%9C%B0%E6%96%B9" xr:uid="{67D11987-633E-4CE2-BC94-CEB99DEDBB10}"/>
    <hyperlink ref="G387" r:id="rId535" location="%E5%9C%B0%E7%90%86%E5%AD%B8%E6%9B%B8%E5%BA%AB" xr:uid="{CA635717-9AEA-4511-B9F8-2F3351E8F35A}"/>
    <hyperlink ref="G386" r:id="rId536" location="%E5%9C%B0%E7%90%86%E5%AD%B8%E6%9B%B8%E5%BA%AB" xr:uid="{CF35E89B-3AE2-4008-A0F0-95E3BD7CEE12}"/>
    <hyperlink ref="G385" r:id="rId537" location="%E5%9C%B0%E7%90%86%E5%AD%B8%E5%9C%B0%E5%9C%96" display="圖：未完成的地圖(地理7)" xr:uid="{03F21F8C-03F2-4EB7-88F6-C04FEC7B4C73}"/>
    <hyperlink ref="G384" r:id="rId538" xr:uid="{92913683-F134-457B-9182-6CF134174603}"/>
    <hyperlink ref="G390" r:id="rId539" location="級別5" display="http://wiki2.gamer.com.tw/wiki.php?n=7501%3A%E5%9C%B0%E7%90%86%E5%AD%B8%E5%9C%B0%E5%9C%96 - 級別5" xr:uid="{C1CB5AAE-2D66-4B02-B7C6-440B378009E6}"/>
    <hyperlink ref="G389" r:id="rId540" location="級別5" display="http://wiki2.gamer.com.tw/wiki.php?n=7501%3A%E5%9C%B0%E7%90%86%E5%AD%B8%E5%9C%B0%E5%9C%96 - 級別5" xr:uid="{FDC68B58-2EDA-4897-ADEC-71DEF0D8AA50}"/>
    <hyperlink ref="G391" r:id="rId541" location="級別5" display="http://wiki2.gamer.com.tw/wiki.php?n=7501%3A%E5%9C%B0%E7%90%86%E5%AD%B8%E5%9C%B0%E5%9C%96 - 級別5" xr:uid="{295FCF50-8C1E-4FC6-9D5E-C0BEE23DB29A}"/>
    <hyperlink ref="G392" r:id="rId542" location="%E7%B4%9A%E5%88%A54" display="圖：未 完成的地圖" xr:uid="{F59A1407-0A48-43FC-83E7-A2EEEE0E97A1}"/>
    <hyperlink ref="G393" r:id="rId543" location="%E5%9C%B0%E7%90%86%E5%AD%B8%E6%9B%B8%E5%BA%AB" xr:uid="{44FC97D3-902C-407A-8F65-5617644F6615}"/>
    <hyperlink ref="G394" r:id="rId544" location="%E5%9C%B0%E7%90%86%E5%AD%B8%E5%9C%B0%E5%9C%96" display="圖：未完成的地圖(地理7)" xr:uid="{377225BD-C149-4FA5-A0A0-120314448AEF}"/>
    <hyperlink ref="G397" r:id="rId545" display="http://wiki2.gamer.com.tw/wiki.php?n=7501%3A%E9%80%9A%E5%BE%80%E6%96%B0%E5%A4%A7%E9%99%B8%E8%A5%BF%E5%B2%B8%E4%B9%8B%E8%B7%AF&amp;ss=7501" xr:uid="{635D7FF1-9DF7-4EBD-91A7-588C83F90207}"/>
    <hyperlink ref="G396" r:id="rId546" display="http://wiki2.gamer.com.tw/wiki.php?n=7501%3A%E6%9C%80%E7%BE%8E%E9%BA%97%E7%9A%84%E6%B5%B7&amp;ss=7501" xr:uid="{EE8EED01-6D13-48B0-A4A2-04608566B863}"/>
    <hyperlink ref="G399" r:id="rId547" display="http://wiki2.gamer.com.tw/wiki.php?n=7501%3A%E9%82%81%E5%90%91%E5%A4%A7%E5%B8%9D%E5%9C%8B%E4%B9%8B%E8%B7%AF&amp;ss=7501" xr:uid="{3ED519AF-0113-47AE-B9B1-B4E888A32F13}"/>
    <hyperlink ref="G401" r:id="rId548" display="http://wiki2.gamer.com.tw/wiki.php?n=7501%3A%E6%B2%B3%E5%8F%A3%E9%99%84%E8%BF%91%E7%9A%84%E6%BC%81%E5%A0%B4&amp;ss=7501" xr:uid="{FAF465AE-0627-4E0D-B4EB-E56E9DC082DB}"/>
    <hyperlink ref="G400" r:id="rId549" location="級別3" display="http://wiki2.gamer.com.tw/wiki.php?n=7501%3A%E5%9C%B0%E7%90%86%E5%AD%B8%E5%9C%B0%E5%9C%96 - 級別3" xr:uid="{52C60471-6495-4EEF-A8F9-404629BC1208}"/>
    <hyperlink ref="G407" r:id="rId550" location="級別4" display="http://wiki2.gamer.com.tw/wiki.php?n=7501%3A%E5%9C%B0%E7%90%86%E5%AD%B8%E5%9C%B0%E5%9C%96 - 級別4" xr:uid="{FECE1DB3-69AC-4E53-9806-D54F688087CC}"/>
    <hyperlink ref="G408" r:id="rId551" location="級別4" display="http://wiki2.gamer.com.tw/wiki.php?n=7501%3A%E5%9C%B0%E7%90%86%E5%AD%B8%E5%9C%B0%E5%9C%96 - 級別4" xr:uid="{D5B459BE-DE8D-420A-A555-D86D32DB94AD}"/>
    <hyperlink ref="G409" r:id="rId552" location="級別4" display="http://wiki2.gamer.com.tw/wiki.php?n=7501%3A%E5%9C%B0%E7%90%86%E5%AD%B8%E5%9C%B0%E5%9C%96 - 級別4" xr:uid="{F5ED251A-6436-45AE-BF94-5491F53FAEA9}"/>
    <hyperlink ref="G404" r:id="rId553" location="級別4" display="http://wiki2.gamer.com.tw/wiki.php?n=7501%3A%E5%9C%B0%E7%90%86%E5%AD%B8%E5%9C%B0%E5%9C%96 - 級別4" xr:uid="{A09C9AEC-D037-4A25-A331-74F9671BA007}"/>
    <hyperlink ref="G406" r:id="rId554" location="級別4" display="http://wiki2.gamer.com.tw/wiki.php?n=7501%3A%E5%9C%B0%E7%90%86%E5%AD%B8%E5%9C%B0%E5%9C%96 - 級別4" xr:uid="{0A47A821-718D-4ABB-9AE4-EBB39522AC33}"/>
    <hyperlink ref="G403" r:id="rId555" location="級別4" display="http://wiki2.gamer.com.tw/wiki.php?n=7501%3A%E5%9C%B0%E7%90%86%E5%AD%B8%E5%9C%B0%E5%9C%96 - 級別4" xr:uid="{1AFEC464-DC79-4F3D-B4D1-1A5C22AA87FA}"/>
    <hyperlink ref="G411" r:id="rId556" display="http://wiki2.gamer.com.tw/wiki.php?n=7501%3A%E9%BB%91%E6%A3%AE%E6%9E%97%E4%B9%8B%E5%B3%B6&amp;ss=7501" xr:uid="{B61571DE-8FDE-46E4-A9C0-A979F5F33E4D}"/>
    <hyperlink ref="G412" r:id="rId557" location="級別3" display="http://wiki2.gamer.com.tw/wiki.php?n=7501%3A%E5%9C%B0%E7%90%86%E5%AD%B8%E5%9C%B0%E5%9C%96 - 級別3" xr:uid="{73640EFA-ADD7-43B6-8370-2F99D3EA3328}"/>
    <hyperlink ref="G410" r:id="rId558" location="%E5%9C%B0%E7%90%86%E5%AD%B8%E6%9B%B8%E5%BA%AB" xr:uid="{CF202AC5-231B-4016-8F52-58B93A182F2D}"/>
    <hyperlink ref="G405" r:id="rId559" xr:uid="{822442A3-BA6C-4922-A219-7F8C0AE08AA6}"/>
    <hyperlink ref="G398" r:id="rId560" tooltip="クエスト検索:太平洋の真ん中" display="太平洋的正中央" xr:uid="{602884C4-CC61-425C-B4F7-5B93298EDCCB}"/>
    <hyperlink ref="G402" r:id="rId561" tooltip="クエスト検索:ハワイ周辺の地理調査" xr:uid="{523D5F56-1FD3-45A7-BF6C-862E9106B75A}"/>
    <hyperlink ref="Q386" r:id="rId562" xr:uid="{67938764-2407-4D60-8CC3-4F215D7F98CA}"/>
    <hyperlink ref="Q387" r:id="rId563" location="%E5%9C%B0%E7%90%86%E5%AD%B8%E6%9B%B8%E5%BA%AB" display="圖：未完成的地圖(地理3)" xr:uid="{17C909AB-C3D5-4B02-AE32-68C474A00D00}"/>
    <hyperlink ref="Q397" r:id="rId564" display="http://wiki2.gamer.com.tw/wiki.php?n=7501%3A%E5%B0%8F%E5%A8%81%E5%B0%BC%E6%96%AF&amp;ss=7501" xr:uid="{CD80F6F8-9D76-4CFF-B0BE-70E697DF749E}"/>
    <hyperlink ref="Q403" r:id="rId565" display="http://wiki2.gamer.com.tw/wiki.php?n=7501%3A%E8%98%87%E9%96%80%E9%81%94%E8%87%98%E6%9D%B1%E5%8D%97%E9%82%8A%E7%9A%84%E5%B3%B6%E5%B6%BC&amp;ss=7501" xr:uid="{D0353C7B-4850-4D68-8ACF-4AFEDB0FEED9}"/>
    <hyperlink ref="Q402" r:id="rId566" tooltip="クエスト検索:太平洋の真ん中" display="太平洋的正中央" xr:uid="{C4C4561F-17C7-416C-9EAC-B45863EC0915}"/>
    <hyperlink ref="Q406" r:id="rId567" display="http://wiki2.gamer.com.tw/wiki.php?n=7501%3A%E5%88%97%E5%B3%B6%E6%9D%B1%E7%AB%AF&amp;ss=7501" xr:uid="{6478327B-DE8F-4AAA-9B8B-EDC829155191}"/>
    <hyperlink ref="Q410" r:id="rId568" xr:uid="{B05394C6-F0EE-4D0F-88D8-AA4E895C401A}"/>
    <hyperlink ref="Q409" r:id="rId569" display="http://wiki2.gamer.com.tw/wiki.php?n=7501%3A%E5%8F%88%E9%95%B7%E5%8F%88%E7%99%BD%E7%9A%84%E9%9B%B2" xr:uid="{B3E52438-9EDD-47D7-AE60-B5BEFE0C0016}"/>
    <hyperlink ref="G413" r:id="rId570" display="http://wiki2.gamer.com.tw/wiki.php?n=7501%3A%E5%B9%BE%E5%85%A7%E4%BA%9E%E7%81%A3%E7%9A%84%E5%B3%B6%E5%B6%BC&amp;ss=7501" xr:uid="{9ED3E20E-6BCE-4B38-81A9-0CAFED859F0A}"/>
    <hyperlink ref="G414" r:id="rId571" display="http://wiki2.gamer.com.tw/wiki.php?n=7501%3A%E6%99%AE%E6%9E%97%E8%A5%BF%E6%AF%94%E7%9A%84%E5%B3%B6%E5%B6%BC&amp;ss=7501" xr:uid="{3059FE77-9528-4A3E-9A4C-FC3A949CFF47}"/>
    <hyperlink ref="G415" r:id="rId572" location="級別2" display="http://wiki2.gamer.com.tw/wiki.php?n=7501%3A%E5%9C%B0%E7%90%86%E5%AD%B8%E5%9C%B0%E5%9C%96 - 級別2" xr:uid="{F1451C88-2E7C-4B01-8825-EC1DDEDB1DE1}"/>
    <hyperlink ref="G417" r:id="rId573" location="級別3" display="http://wiki2.gamer.com.tw/wiki.php?n=7501%3A%E5%9C%B0%E7%90%86%E5%AD%B8%E5%9C%B0%E5%9C%96 - 級別3" xr:uid="{DDA5BA8E-BED4-4C2A-89C7-89E075C8529C}"/>
    <hyperlink ref="G416" r:id="rId574" display="http://wiki2.gamer.com.tw/wiki.php?n=7501%3A%E6%96%90%E6%BF%9F%E7%BE%A4%E5%B3%B6%E7%9A%84%E8%BF%91%E6%B5%B7%E8%AA%BF%E6%9F%A5&amp;ss=7501" xr:uid="{47E97285-48D3-4045-B74E-775AB2EDCA91}"/>
    <hyperlink ref="G421" r:id="rId575" location="級別3" display="http://wiki2.gamer.com.tw/wiki.php?n=7501%3A%E5%9C%B0%E7%90%86%E5%AD%B8%E5%9C%B0%E5%9C%96 - 級別3" xr:uid="{6387B3FE-7804-46CC-BB63-02CF89C47242}"/>
    <hyperlink ref="G420" r:id="rId576" location="級別3" display="http://wiki2.gamer.com.tw/wiki.php?n=7501%3A%E5%9C%B0%E7%90%86%E5%AD%B8%E5%9C%B0%E5%9C%96 - 級別3" xr:uid="{D2496CDA-47DB-46B2-9B59-DE24EDA13DEC}"/>
    <hyperlink ref="G422" r:id="rId577" location="級別2" display="http://wiki2.gamer.com.tw/wiki.php?n=7501%3A%E5%9C%B0%E7%90%86%E5%AD%B8%E5%9C%B0%E5%9C%96 - 級別2" xr:uid="{5FCF86C5-8CA2-4282-BC54-8A4D140D2CFE}"/>
    <hyperlink ref="G425" r:id="rId578" display="http://wiki2.gamer.com.tw/wiki.php?n=7501%3A%E5%89%9B%E6%9E%9C%E7%8E%8B%E5%9C%8B%E7%9A%84%E5%A4%A7%E9%96%80&amp;ss=7501" xr:uid="{77C6B4F8-03B4-4CE8-B509-C1BC7D58C66D}"/>
    <hyperlink ref="G423" r:id="rId579" display="http://wiki2.gamer.com.tw/wiki.php?n=7501%3A%E5%B0%8D%E9%9D%9E%E6%B4%B2%E7%9A%84%E5%9C%B0%E7%90%86%E9%80%B2%E8%A1%8C%E8%AA%BF%E6%9F%A5&amp;ss=7501" xr:uid="{66EB7FAC-6890-48A8-847A-31806F760E01}"/>
    <hyperlink ref="G426" r:id="rId580" display="http://wiki2.gamer.com.tw/wiki.php?n=7501%3A%E9%9D%9E%E6%B4%B2%E7%9A%84%E6%9C%80%E8%A5%BF%E7%AB%AF&amp;ss=7501" xr:uid="{BB65444B-AA6B-4AA6-AD01-6A916A3E5E39}"/>
    <hyperlink ref="G424" r:id="rId581" display="http://wiki2.gamer.com.tw/wiki.php?n=7501%3A%E5%A4%A7%E8%A5%BF%E6%B4%8B%E7%9A%84%E6%AD%A3%E4%B8%AD%E5%A4%AE&amp;ss=7501" xr:uid="{4A7ABD16-8B73-479D-9269-38487D9EFD00}"/>
    <hyperlink ref="G429" r:id="rId582" display="http://wiki2.gamer.com.tw/wiki.php?n=7501%3A%E5%86%B0%E5%87%8D%E7%9A%84%E6%B5%B7%E6%B4%8B&amp;ss=7501" xr:uid="{6F87E16F-4D60-4998-B565-882E429BAF63}"/>
    <hyperlink ref="G430" r:id="rId583" display="http://wiki2.gamer.com.tw/wiki.php?n=7501%3A%E6%B3%A2%E7%BE%85%E7%9A%84%E6%B5%B7%E6%B5%B7%E7%81%A3%E7%9A%84%E8%AA%BF%E6%9F%A5&amp;ss=7501" xr:uid="{F4B8BFA8-CFEB-4133-8278-875D3742178D}"/>
    <hyperlink ref="G431" r:id="rId584" display="http://wiki2.gamer.com.tw/wiki.php?n=7501%3A%E6%B3%A2%E7%BE%85%E7%9A%84%E6%B5%B7%E7%9A%84%E7%A5%9E%E4%B9%8B%E5%B3%B6&amp;ss=7501" xr:uid="{5E7791FE-C9DD-4B61-B906-4196C60D2B1A}"/>
    <hyperlink ref="G427" r:id="rId585" display="http://wiki2.gamer.com.tw/wiki.php?n=7501%3A%E8%89%AF%E6%B8%AF%E7%9A%84%E7%94%A2%E5%9C%B0&amp;ss=7501" xr:uid="{958ECA94-1BAF-44B4-B1DD-8D9A1E7CFA1B}"/>
    <hyperlink ref="G433" r:id="rId586" location="級別3" display="http://wiki2.gamer.com.tw/wiki.php?n=7501%3A%E5%9C%B0%E7%90%86%E5%AD%B8%E5%9C%B0%E5%9C%96 - 級別3" xr:uid="{ECA16BFF-493C-4929-B028-1973F40DEA9C}"/>
    <hyperlink ref="G432" r:id="rId587" location="級別3" display="http://wiki2.gamer.com.tw/wiki.php?n=7501%3A%E5%9C%B0%E7%90%86%E5%AD%B8%E5%9C%B0%E5%9C%96 - 級別3" xr:uid="{0123E63D-DCB2-49BE-B049-982C76DC8AE2}"/>
    <hyperlink ref="G434" r:id="rId588" display="http://wiki2.gamer.com.tw/wiki.php?n=7501%3A%E6%9C%89%E6%B2%92%E6%9C%89%E5%A4%A7%E5%AE%B6%E9%83%BD%E8%83%BD%E9%87%A3%E9%AD%9A%E7%9A%84%E6%B7%BA%E7%81%98&amp;ss=7501" xr:uid="{F6B51F8B-139A-4249-8BB8-CB5F4AEE001E}"/>
    <hyperlink ref="G436" r:id="rId589" display="http://wiki2.gamer.com.tw/wiki.php?n=7501%3A%E4%B8%8D%E5%88%97%E9%A1%9B%E8%A5%BF%E9%83%A8%E7%9A%84%E5%B0%8F%E5%B3%B6&amp;ss=7501" xr:uid="{15E53D4D-0D5C-449B-8F2E-3E31863441DF}"/>
    <hyperlink ref="G435" r:id="rId590" display="http://wiki2.gamer.com.tw/wiki.php?n=7501%3A%E5%B8%8C%E8%87%98%E8%BF%91%E6%B5%B7%E7%9A%84%E5%9C%B0%E5%BD%A2&amp;ss=7501" xr:uid="{F2DCC5EC-6EB9-4C63-9459-3F9997816841}"/>
    <hyperlink ref="G437" r:id="rId591" display="http://wiki2.gamer.com.tw/wiki.php?n=7501%3A%E4%B8%8D%E5%88%97%E9%A1%9B%E5%8C%97%E9%83%A8%E7%9A%84%E7%BE%A4%E5%B3%B6&amp;ss=7501" xr:uid="{01C365AB-495A-4478-9F0E-19A5E60E20E8}"/>
    <hyperlink ref="G428" r:id="rId592" location="%E5%9C%B0%E7%90%86%E5%AD%B8%E5%9C%B0%E5%9C%96" display="圖：未完成的地圖(地理7)" xr:uid="{1B836E94-D0BF-40B0-9FA4-A430394F3BC1}"/>
    <hyperlink ref="G418" r:id="rId593" location="%E7%B4%9A%E5%88%A53" xr:uid="{53E49261-1429-40E1-BBA8-AFB33DA6483C}"/>
    <hyperlink ref="G419" r:id="rId594" display="图：未完成的地图(地理3)" xr:uid="{8951CA81-9E07-47FB-AB0A-A5E922F51708}"/>
    <hyperlink ref="Q416" r:id="rId595" display="http://wiki2.gamer.com.tw/wiki.php?n=7501%3A%E9%81%B8%E5%AE%9A%E7%AC%AC%E4%BA%8C%E8%A3%9C%E7%B5%A6%E6%B8%AF%E5%80%99%E9%81%B8%E5%9C%B0&amp;ss=7501" xr:uid="{31284173-0BED-482F-A29C-4BD870567757}"/>
    <hyperlink ref="Q432" r:id="rId596" display="http://wiki2.gamer.com.tw/wiki.php?n=7501%3A%E6%9C%80%E9%87%8D%E8%A6%81%E7%9A%84%E7%9B%A3%E8%A6%96%E6%B5%B7%E5%9F%9F&amp;ss=7501" xr:uid="{C56E162C-5091-43F1-9D40-0F53538D7602}"/>
    <hyperlink ref="G440" r:id="rId597" display="http://wiki2.gamer.com.tw/wiki.php?n=7501%3A%E5%8A%A0%E9%82%A3%E5%88%A9%E7%BE%A4%E5%B3%B6%E7%9A%84%E5%A4%A7%E5%B3%B6&amp;ss=7501" xr:uid="{36EAD3D8-24D7-4C4F-A9F0-24ABC6BB6B31}"/>
    <hyperlink ref="G439" r:id="rId598" display="http://wiki2.gamer.com.tw/wiki.php?n=7501%3A%E5%8A%A0%E9%82%A3%E5%88%A9%E7%BE%A4%E5%B3%B6%E7%9A%84%E8%AA%BF%E6%9F%A5&amp;ss=7501" xr:uid="{E1E1FB0A-29FF-4324-8FA4-1FBDF04568D1}"/>
    <hyperlink ref="G441" r:id="rId599" display="http://wiki2.gamer.com.tw/wiki.php?n=7501%3A%E6%B3%95%E8%98%AD%E8%A5%BF%E8%A5%BF%E9%83%A8%E7%9A%84%E6%B5%B7%E7%81%A3&amp;ss=7501" xr:uid="{9E0B68A0-99D9-41A8-97DE-443E93DFA1E7}"/>
    <hyperlink ref="G453" r:id="rId600" display="http://wiki2.gamer.com.tw/wiki.php?n=7501%3A%E9%99%B8%E5%9C%B0%E7%9B%A1%E9%A0%AD%E7%9A%84%E6%B5%B7%E8%A7%92&amp;ss=7501" xr:uid="{F1B0C8B5-050B-45FA-90EB-81B0A7A4050D}"/>
    <hyperlink ref="G451" r:id="rId601" display="http://wiki2.gamer.com.tw/wiki.php?n=7501%3A%E4%BC%8A%E6%AF%94%E5%88%A9%E4%BA%9E%E5%8D%8A%E5%B3%B6%E7%9A%84%E8%A5%BF%E5%8D%97%E7%AB%AF&amp;ss=7501" xr:uid="{4933DE9E-00DD-419B-98DB-ACCA0322A392}"/>
    <hyperlink ref="G450" r:id="rId602" display="http://wiki2.gamer.com.tw/wiki.php?n=7501%3A%E6%B3%95%E8%98%AD%E8%A5%BF%E8%A5%BF%E5%8C%97%E9%83%A8%E7%9A%84%E6%B5%B7%E5%B2%B8%E7%B7%9A&amp;ss=7501" xr:uid="{6DF8237F-7E48-46D6-AFC7-E7EC87A68421}"/>
    <hyperlink ref="G449" r:id="rId603" display="http://wiki2.gamer.com.tw/wiki.php?n=7501%3A%E5%8F%A4%E4%BB%A3%E6%96%87%E6%98%8E%E7%9A%84%E5%82%B3%E8%AA%AA&amp;ss=7501" xr:uid="{17651AEC-9092-4467-A7F5-E6EACAE44BC7}"/>
    <hyperlink ref="G447" r:id="rId604" display="http://wiki2.gamer.com.tw/wiki.php?n=7501%3A%E4%BA%9E%E5%BE%97%E9%87%8C%E4%BA%9E%E6%B5%B7%E7%9A%84%E5%87%BA%E5%85%A5%E5%8F%A3&amp;ss=7501" xr:uid="{307F325C-17F7-4D24-9B2A-D71D5CED222A}"/>
    <hyperlink ref="G448" r:id="rId605" display="http://wiki2.gamer.com.tw/wiki.php?n=7501%3A%E4%B8%8D%E5%88%97%E9%A1%9B%E5%B3%B6%E8%A5%BF%E9%83%A8%E7%9A%84%E8%AA%BF%E6%9F%A5&amp;ss=7501" xr:uid="{AB40AB93-A07F-484C-970E-2234686C30F8}"/>
    <hyperlink ref="G444" r:id="rId606" display="http://wiki2.gamer.com.tw/wiki.php?n=7501%3A%E5%B7%B4%E5%88%A9%E9%98%BF%E9%87%8C%E7%BE%A4%E5%B3%B6%E7%9A%84%E5%9C%B0%E5%BD%A2%E8%AA%BF%E6%9F%A5&amp;ss=7501" xr:uid="{D1EC57CD-340B-4241-9382-895F6840D92A}"/>
    <hyperlink ref="G446" r:id="rId607" display="http://wiki2.gamer.com.tw/wiki.php?n=7501%3A%E5%85%85%E6%BB%BF%E9%99%BD%E5%85%89%E7%9A%84%E6%B5%B7%E9%82%8A&amp;ss=7501" xr:uid="{2AA02286-C4C8-4A0E-A66F-A913FCF15F61}"/>
    <hyperlink ref="G445" r:id="rId608" location="級別1" display="http://wiki2.gamer.com.tw/wiki.php?n=7501%3A%E5%9C%B0%E7%90%86%E5%AD%B8%E5%9C%B0%E5%9C%96 - 級別1" xr:uid="{81186BD3-B366-4890-8402-88299C4919B1}"/>
    <hyperlink ref="G452" r:id="rId609" location="級別1" display="http://wiki2.gamer.com.tw/wiki.php?n=7501%3A%E5%9C%B0%E7%90%86%E5%AD%B8%E5%9C%B0%E5%9C%96 - 級別1" xr:uid="{0C3676DB-BAD5-4183-B359-026DEAE2EAD4}"/>
    <hyperlink ref="G443" r:id="rId610" location="級別1" display="http://wiki2.gamer.com.tw/wiki.php?n=7501%3A%E5%9C%B0%E7%90%86%E5%AD%B8%E5%9C%B0%E5%9C%96 - 級別1" xr:uid="{23A6D44B-A3A5-45E5-BF92-2239609FE51C}"/>
    <hyperlink ref="G438" r:id="rId611" location="地理學" xr:uid="{03B26ECF-50E0-42D1-A71E-977649736A4D}"/>
    <hyperlink ref="G34" r:id="rId612" display="https://wiki2.gamer.com.tw/wiki.php?n=7501%3A%E6%96%BC%E8%A9%B2%E8%99%95%E4%B9%8B%E6%A0%B9%E6%93%9A&amp;ss=7501" xr:uid="{631D252D-EA5F-4D73-A032-51CAC66E36EC}"/>
    <hyperlink ref="G2" r:id="rId613" display="https://wiki2.gamer.com.tw/wiki.php?n=7501%3A%E6%BD%9B%E6%96%BC%E9%9B%AA%E5%B1%B1%E4%B9%8B%E7%89%A9&amp;ss=7501" xr:uid="{3719A888-B408-4104-BFB7-E940D537D8A1}"/>
    <hyperlink ref="Q2" r:id="rId614" display="https://wiki2.gamer.com.tw/wiki.php?n=7501:%E5%B1%85%E4%BD%8F%E6%96%BC%E9%AB%98%E5%B1%B1%E7%9A%84%E5%A4%A7%E5%80%8B%E5%AD%90" xr:uid="{ABD59CA6-0381-4837-B814-C45EF6D036F6}"/>
    <hyperlink ref="G3" r:id="rId615" display="https://wiki2.gamer.com.tw/wiki.php?n=7501%3A%E5%9C%93%E5%BD%A2%E7%9A%84%E5%B7%A8%E5%A4%A7%E7%9F%B3%E9%A0%AD&amp;ss=7501" xr:uid="{6D049524-61DA-4D97-8513-D5EC042E0D37}"/>
    <hyperlink ref="G4" r:id="rId616" display="https://wiki2.gamer.com.tw/wiki.php?n=7501%3A%E7%81%AB%E5%B1%B1%E7%A0%94%E7%A9%B6%E4%B9%8B%E5%9C%B0&amp;ss=7501" xr:uid="{B3D7374A-746D-44B6-9D24-59E8B60198FE}"/>
    <hyperlink ref="G5" r:id="rId617" display="https://wiki2.gamer.com.tw/wiki.php?n=7501%3A%E7%8F%8D%E7%8F%A0%E8%B2%9D%E7%9A%84%E7%94%9F%E9%95%B7%E5%9C%B0&amp;ss=7501" xr:uid="{EC0F8A31-F5DE-410D-B3B4-D01E76B243EC}"/>
    <hyperlink ref="G6" r:id="rId618" display="https://wiki2.gamer.com.tw/wiki.php?n=7501%3A%E5%B7%B2%E6%AD%BB%E7%9A%84%E6%B5%B7&amp;ss=7501" xr:uid="{3389B951-3A47-4143-807C-85C0934CC248}"/>
    <hyperlink ref="Q6" r:id="rId619" display="https://wiki2.gamer.com.tw/wiki.php?n=7501:%E5%A0%85%E4%BF%A1%E8%80%85%E7%9A%84%E8%A8%98%E9%8C%84" xr:uid="{D467955E-C24F-44DB-91CB-EAF17E51E9EA}"/>
    <hyperlink ref="G7" r:id="rId620" display="https://wiki2.gamer.com.tw/wiki.php?n=7501%3A%E6%84%9F%E5%8F%97%E5%8F%A4%E4%BB%A3%E7%9A%84%E5%85%89%E6%99%AF&amp;ss=7501" xr:uid="{94F8FD59-058A-44B9-80F2-A964825A3244}"/>
    <hyperlink ref="G8" r:id="rId621" display="https://wiki2.gamer.com.tw/wiki.php?n=7501%3A%E6%91%A9%E8%A8%B6%E5%A9%86%E7%BE%85%E5%A4%9A%E7%9A%84%E5%A4%A7%E6%B1%BA%E6%88%B0&amp;ss=7501" xr:uid="{A21C098E-90D4-4E77-8659-243BD11DD2F2}"/>
    <hyperlink ref="Q8" r:id="rId622" display="https://wiki2.gamer.com.tw/wiki.php?n=7501:%E5%8D%B0%E5%BA%A6%E7%9A%84%E5%8F%A4%E4%BB%A3%E6%95%98%E4%BA%8B%E8%A9%A9" xr:uid="{08C6EFD1-F304-4FCF-9048-595892957799}"/>
    <hyperlink ref="G9" r:id="rId623" display="https://wiki2.gamer.com.tw/wiki.php?n=7501%3A%E9%BE%8D%E4%B9%8B%E7%81%A3&amp;ss=7501" xr:uid="{C0B444EF-1563-4410-A1C5-90908051B59B}"/>
    <hyperlink ref="G10" r:id="rId624" display="https://wiki2.gamer.com.tw/wiki.php?n=7501%3A%E7%99%BD%E9%8A%80%E5%B3%B6&amp;ss=7501" xr:uid="{F3CD65EE-D97D-456B-981D-4216F934E8F4}"/>
    <hyperlink ref="G11" r:id="rId625" display="https://wiki2.gamer.com.tw/wiki.php?n=7501%3A%E9%9B%99%E8%89%B2%E7%9A%84%E6%B2%B3%E6%B5%81&amp;ss=7501" xr:uid="{3E55184A-BD4B-4D43-8986-E78C3C8D6A5D}"/>
    <hyperlink ref="G12" r:id="rId626" display="https://wiki2.gamer.com.tw/wiki.php?n=7501%3A%E4%B8%96%E7%95%8C%E4%B8%AD%E5%BF%83%E7%9A%84%E5%B1%B1&amp;ss=7501" xr:uid="{886A1861-EB52-4FA4-A9DA-6F3EC55A6560}"/>
    <hyperlink ref="G13" r:id="rId627" display="https://wiki2.gamer.com.tw/wiki.php?n=7501%3A%E8%96%A9%E6%8B%89%E7%B1%B3%E6%96%AF%E7%9A%84%E6%B5%B7%E6%88%B0%E9%81%BA%E8%B7%A1&amp;ss=7501" xr:uid="{6A7595E9-6228-4136-A780-F4E84503AAC2}"/>
    <hyperlink ref="G14" r:id="rId628" display="https://wiki2.gamer.com.tw/wiki.php?n=7501%3A%E6%B5%B7%E8%B1%B9%E4%B9%8B%E5%9C%B0&amp;ss=7501" xr:uid="{55240CC0-24A1-4897-AFD3-D61526A965D7}"/>
    <hyperlink ref="G16" r:id="rId629" display="https://wiki2.gamer.com.tw/wiki.php?n=7501%3A%E9%AB%98%E5%B1%B1%E7%9A%84%E5%8D%B1%E9%9A%AA&amp;ss=7501" xr:uid="{B670C854-CC55-464A-A069-6E417A1AEC7C}"/>
    <hyperlink ref="Q16" r:id="rId630" display="https://wiki2.gamer.com.tw/wiki.php?n=7501:%E9%98%BB%E6%93%8B%E4%BA%BA%E9%A1%9E%E7%9A%84%E5%B1%B1%E8%84%88" xr:uid="{D3DD6B54-316C-4136-B57E-5AC86D4C47BF}"/>
    <hyperlink ref="R16" r:id="rId631" display="https://wiki2.gamer.com.tw/wiki.php?n=7501:%E4%B8%96%E7%95%8C%E6%9C%80%E9%AB%98%E5%B3%B0" xr:uid="{BE9E5AF4-02AF-4EC0-9344-3D5E20911167}"/>
    <hyperlink ref="G17" r:id="rId632" display="https://wiki2.gamer.com.tw/wiki.php?n=7501%3A%E5%86%B0%E5%B0%81%E7%9A%84%E5%A4%A7%E5%9C%B0&amp;ss=7501" xr:uid="{CA9B437F-6CB3-4DED-9945-5BEE84F24A6C}"/>
    <hyperlink ref="R17" r:id="rId633" display="https://wiki2.gamer.com.tw/wiki.php?n=7501:%E5%8C%97%E6%A5%B5%E7%9A%84%E7%94%9F%E7%89%A9%E8%AA%BF%E6%9F%A5%E5%9C%B0" xr:uid="{669BA3D0-C5BA-4EC1-B9D4-8114E36FB98C}"/>
    <hyperlink ref="Q17" r:id="rId634" display="https://wiki2.gamer.com.tw/wiki.php?n=7501:%E5%86%B0%E6%B5%B7%E7%9A%84%E6%B0%B8%E4%B9%85%E5%B1%85%E6%B0%91" xr:uid="{B358EAFF-4737-46F1-8511-1CBD25408963}"/>
    <hyperlink ref="G20" r:id="rId635" display="https://wiki2.gamer.com.tw/wiki.php?n=7501%3A%E9%AB%AE%E9%A3%BE%E4%B9%8B%E8%AC%8E&amp;ss=7501" xr:uid="{441252F6-30D5-439E-AB1A-03DB54E20650}"/>
    <hyperlink ref="Q20" r:id="rId636" display="https://wiki2.gamer.com.tw/wiki.php?n=7501%3A%E8%BF%BD%E5%B0%8B%E5%A6%B9%E5%A6%B9&amp;ss=7501" xr:uid="{51C4C0CF-1B95-4EB0-8477-7AA864869A41}"/>
    <hyperlink ref="G29" r:id="rId637" display="https://wiki2.gamer.com.tw/wiki.php?n=7501%3A%E5%A5%B3%E7%A5%9E%E5%B1%85%E4%BD%8F%E7%9A%84%E7%81%AB%E5%B1%B1%E5%8F%A3&amp;ss=7501" xr:uid="{93BB6D97-2FEA-44DF-8E0A-B22DC2B51DBB}"/>
    <hyperlink ref="R29" r:id="rId638" display="https://wiki2.gamer.com.tw/wiki.php?n=7501%3A%E5%B8%B8%E5%A4%8F%E4%B9%8B%E5%B3%B6%E7%9A%84%E7%81%AB%E5%B1%B1%E7%A5%9E&amp;ss=7501" xr:uid="{7FC5036E-217F-4F1A-81AB-4193789ADA25}"/>
    <hyperlink ref="Q30" r:id="rId639" display="https://wiki2.gamer.com.tw/wiki.php?n=7501%3A%E9%80%9A%E9%81%93&amp;ss=7501" xr:uid="{A2567563-23A3-4E43-828E-0EE62646922D}"/>
    <hyperlink ref="Q34" r:id="rId640" display="https://wiki2.gamer.com.tw/wiki.php?n=7501%3A%E8%B3%80%E7%89%B9%E9%87%8C%E7%A5%AD%E5%AE%98%E7%9A%84%E8%81%96%E5%85%B8&amp;ss=7501" xr:uid="{C8EA5D19-FD26-4DF9-AAE7-42B0DC84700A}"/>
    <hyperlink ref="G38" r:id="rId641" display="https://wiki2.gamer.com.tw/wiki.php?n=7501%3A%E8%B2%9D%E6%AE%BC%E7%9A%84%E6%B5%B7%E7%81%98&amp;ss=7501" xr:uid="{74D51038-E4F9-4581-BB7B-7523854D0BCC}"/>
    <hyperlink ref="R39" r:id="rId642" display="https://wiki2.gamer.com.tw/wiki.php?n=7501%3A%E7%B5%A6%E4%BA%88%E7%B4%84%E5%AE%9A%E7%9A%84%E6%9C%AA%E4%BE%86&amp;ss=7501" xr:uid="{E370BB52-61DC-40F7-87E5-D75FBFFCA1D8}"/>
    <hyperlink ref="Q40" r:id="rId643" display="https://wiki2.gamer.com.tw/wiki.php?n=7501%3A%E9%80%9A%E5%BE%80%E5%8A%A0%E5%8B%92%E6%AF%94%E7%9A%84%E6%93%9A%E9%BB%9E&amp;ss=7501" xr:uid="{38EE3998-7DDA-48C8-A2C7-06DC35BC71AE}"/>
    <hyperlink ref="G41" r:id="rId644" display="https://wiki2.gamer.com.tw/wiki.php?n=7501%3A%E5%A5%87%E5%A6%99%E7%9F%B3%E9%A0%AD%E7%9A%84%E5%AF%B6%E5%BA%AB&amp;ss=7501" xr:uid="{CAEFA5F6-8850-47C9-BA1A-ACE3B8AD2EDA}"/>
    <hyperlink ref="R41" r:id="rId645" location="級別6" xr:uid="{0E0687FA-5C39-49E0-A1FC-14CF73DDB905}"/>
    <hyperlink ref="G47" r:id="rId646" display="https://wiki2.gamer.com.tw/wiki.php?n=7501%3A%E5%A4%A7%E7%80%91%E5%B8%83%E5%BD%A2%E6%88%90%E4%B9%8B%E8%AC%8E&amp;ss=7501" xr:uid="{8094A272-DC82-4267-9585-5E268918FAE7}"/>
    <hyperlink ref="G56" r:id="rId647" display="https://wiki2.gamer.com.tw/wiki.php?n=7501%3A%E8%BF%BD%E5%B0%8B%E5%A6%B9%E5%A6%B9&amp;ss=7501" xr:uid="{C19C14D2-F86D-40FF-97B3-DC1F1B074658}"/>
    <hyperlink ref="Q47" r:id="rId648" display="https://wiki2.gamer.com.tw/wiki.php?n=7501:%E6%80%92%E6%BF%A4%E6%B4%B6%E6%B9%A7%E7%9A%84%E5%A4%A7%E7%80%91%E5%B8%83" xr:uid="{1A9C3DC1-30BD-4FC3-991D-DF4514FECD29}"/>
    <hyperlink ref="Q56" r:id="rId649" display="https://wiki2.gamer.com.tw/wiki.php?n=7501:%E8%97%8D%E8%A1%A3%E7%94%B7%E5%AD%90" xr:uid="{051DC537-9E04-40FD-B09B-7842284AAD31}"/>
    <hyperlink ref="R59" r:id="rId650" display="https://wiki2.gamer.com.tw/wiki.php?n=7501%3A%E5%86%92%E9%9A%AA%E5%AE%B6%E7%9A%84%E7%B6%93%E5%85%B8%E8%91%97%E4%BD%9C&amp;ss=7501" xr:uid="{C656FEDB-DC40-43A9-B70C-D4939D7E519E}"/>
    <hyperlink ref="G61" r:id="rId651" display="https://wiki2.gamer.com.tw/wiki.php?n=7501%3A%E6%A5%B5%E5%AF%92%E4%B9%8B%E5%9C%B0&amp;ss=7501" xr:uid="{BB8CC6B6-F93C-41A0-829C-829D5FCFF15B}"/>
    <hyperlink ref="G65" r:id="rId652" display="https://wiki2.gamer.com.tw/wiki.php?n=7501%3A%E5%A4%A9%E5%9C%B0%E9%A1%9B%E5%80%92%E7%9A%84%E5%9C%B0%E9%BB%9E&amp;ss=7501" xr:uid="{B33C52E2-DCF1-4CBD-8016-2406EB0A3689}"/>
    <hyperlink ref="Q71" r:id="rId653" display="https://wiki2.gamer.com.tw/wiki.php?n=7501%3A%E5%A4%A7%E6%B2%99%E6%BC%A0&amp;ss=7501" xr:uid="{32D5C508-6FD9-47C4-B3AA-255410AD52A7}"/>
    <hyperlink ref="G71" r:id="rId654" display="https://wiki2.gamer.com.tw/wiki.php?n=7501:%E8%97%8D%E8%A1%A3%E7%94%B7%E5%AD%90" xr:uid="{9B77E23A-3D1C-4D63-B16E-68A67EF85752}"/>
    <hyperlink ref="G81" r:id="rId655" display="https://wiki2.gamer.com.tw/wiki.php?n=7501%3A%E7%99%BD%E4%BB%A4%E6%B5%B7%E5%B3%BD%E9%99%84%E8%BF%91%E7%9A%84%E5%9C%B0%E7%90%86%E8%AA%BF%E6%9F%A5&amp;ss=7501" xr:uid="{EF7AD855-2D5F-42C7-9600-D7D02DF0A9FE}"/>
    <hyperlink ref="Q81" r:id="rId656" display="https://wiki2.gamer.com.tw/wiki.php?n=7501:%E6%9D%B1%E5%8C%97%E8%88%AA%E8%B7%AF%E6%9D%B1%E7%AB%AF%E8%AA%BF%E6%9F%A5" xr:uid="{73C72500-9CAB-49DF-BDA8-430ED014D837}"/>
    <hyperlink ref="R92" r:id="rId657" display="https://wiki2.gamer.com.tw/wiki.php?n=7501%3A%E5%B0%8F%E5%A8%81%E5%B0%BC%E6%96%AF&amp;ss=7501" xr:uid="{F486DF22-2247-40E8-AEB9-F716D72E4A58}"/>
    <hyperlink ref="R95" r:id="rId658" display="https://wiki2.gamer.com.tw/wiki.php?n=7501%3A%E8%AA%BF%E6%9F%A5%E6%96%AF%E9%80%9A%E4%BA%A8%E5%A5%87%E9%81%BA%E8%B7%A1&amp;ss=7501" xr:uid="{D86B7BEF-EF63-4EEC-95D5-935F1516BB48}"/>
    <hyperlink ref="G101" r:id="rId659" display="https://wiki2.gamer.com.tw/wiki.php?n=7501%3A%E4%B8%96%E7%95%8C%E6%9C%80%E9%AB%98%E5%B3%B0&amp;ss=7501" xr:uid="{49B06915-7CE2-4EC1-A0BF-D84E25CD2F2E}"/>
    <hyperlink ref="Q101" r:id="rId660" display="https://wiki2.gamer.com.tw/wiki.php?n=7501:%E7%99%BB%E5%B1%B1%E7%86%B1%E6%BD%AE" xr:uid="{A5AFC4D5-CF4E-48E3-AF43-C1BF9AC994AC}"/>
    <hyperlink ref="Q120" r:id="rId661" display="https://wiki2.gamer.com.tw/wiki.php?n=7501%3A%E6%97%A5%E6%9C%AC%E7%9A%84%E7%A8%80%E6%9C%89%E6%A8%82%E5%99%A8&amp;ss=7501" xr:uid="{F9A1C0A3-7F3D-4846-AFEF-FA4FE8DCDAB7}"/>
    <hyperlink ref="G129" r:id="rId662" display="https://wiki2.gamer.com.tw/wiki.php?n=7501%3A%E4%B8%8D%E5%8F%AF%E6%80%9D%E8%AD%B0%E7%9A%84%E6%B2%99%E7%81%98&amp;ss=7501" xr:uid="{5A0B7008-F7E3-423A-B416-FEDF5B1B33AF}"/>
    <hyperlink ref="G134" r:id="rId663" display="https://wiki2.gamer.com.tw/wiki.php?n=7501%3A%E5%AF%B6%E7%9F%B3%E7%9A%84%E6%B4%9E%E7%AA%9F&amp;ss=7501" xr:uid="{35544E27-BECC-4603-8B2E-F9F1B1652DCF}"/>
    <hyperlink ref="G135" r:id="rId664" display="https://wiki2.gamer.com.tw/wiki.php?n=7501%3A%E5%B0%8B%E6%89%BE%E6%A8%82%E5%9C%92&amp;ss=7501" xr:uid="{E8896847-52C8-4769-9B18-2B8AED9AD65F}"/>
    <hyperlink ref="G142" r:id="rId665" display="https://wiki2.gamer.com.tw/wiki.php?n=7501%3A%E6%A0%B9%E6%A4%8D%E6%96%BC%E4%B8%8D%E6%AF%9B%E4%B9%8B%E5%9C%B0&amp;ss=7501" xr:uid="{1820080C-F74F-4BBA-B7B5-8DB609DD2322}"/>
    <hyperlink ref="G158" r:id="rId666" display="https://wiki2.gamer.com.tw/wiki.php?n=7501%3A%E6%96%87%E7%8D%BB%E8%AA%BF%E6%9F%A5&amp;ss=7501" xr:uid="{36D5F155-4806-4A09-8D11-4973EBEB79A8}"/>
    <hyperlink ref="Q158" r:id="rId667" display="https://wiki2.gamer.com.tw/wiki.php?n=7501%3A%E9%9D%9E%E6%B4%B2%E7%9A%84%E6%9C%80%E8%A5%BF%E7%AB%AF&amp;ss=7501" xr:uid="{6391EEEA-41A2-4353-A47A-D83FB2AF2815}"/>
    <hyperlink ref="R158" r:id="rId668" display="https://wiki2.gamer.com.tw/wiki.php?n=7501%3A%E4%B8%8D%E6%87%82%E5%B0%B1%E8%A6%81%E5%95%8F&amp;ss=7501" xr:uid="{45E9A0EA-892C-4B9C-8D33-19B9C6A88D35}"/>
    <hyperlink ref="S158" r:id="rId669" display="https://wiki2.gamer.com.tw/wiki.php?n=7501%3A%E5%BE%80%E4%BE%86%E5%A4%A7%E6%B5%B7%E8%80%85%E7%9A%84%E6%A6%AE%E8%AD%BD&amp;ss=7501" xr:uid="{B6290FEB-B1FA-416D-8C26-AFF9C7BDB981}"/>
    <hyperlink ref="Q176" r:id="rId670" display="https://wiki2.gamer.com.tw/wiki.php?n=7501%3A%E8%AA%BF%E6%9F%A5%E9%BA%BB%E5%85%AD%E7%94%B2%E6%9D%B1%E9%82%8A%E7%9A%84%E5%A4%A7%E9%99%B8&amp;ss=7501" xr:uid="{D362B5DA-3DC2-43BA-8510-B28759F9BEF2}"/>
    <hyperlink ref="R176" r:id="rId671" display="https://wiki2.gamer.com.tw/wiki.php?n=7501%3A%E7%94%9F%E5%AF%8C%E7%9A%84%E5%B0%8F%E5%B3%B6&amp;ss=7501" xr:uid="{D068B36C-FDF8-45D6-A701-CFC10E827D8B}"/>
    <hyperlink ref="Q193" r:id="rId672" display="https://wiki2.gamer.com.tw/wiki.php?n=7501:%E6%B7%A1%E6%B0%B4%E9%99%84%E8%BF%91%E7%9A%84%E5%9C%B0%E7%90%86%E8%AA%BF%E6%9F%A5" xr:uid="{51CE09D0-21FA-41B7-9876-1FB790E1D2B6}"/>
    <hyperlink ref="G195" r:id="rId673" display="https://wiki2.gamer.com.tw/wiki.php?n=7501%3A%E7%99%BB%E5%B1%B1%E7%86%B1%E6%BD%AE&amp;ss=7501" xr:uid="{17441142-EF0D-49A9-9E48-171724005379}"/>
    <hyperlink ref="G188" r:id="rId674" location="級別11" xr:uid="{5AFF5137-0077-4C31-B400-B8EEFC790F4C}"/>
    <hyperlink ref="G224" r:id="rId675" display="https://wiki2.gamer.com.tw/wiki.php?n=7501:%E8%B2%AB%E7%A9%BF%E5%8C%97%E7%BE%8E%E5%A4%A7%E9%99%B8%E7%9A%84%E5%B1%B1%E8%84%88" xr:uid="{A2DB4A3E-14E5-40F0-93DF-540F5F3513BC}"/>
    <hyperlink ref="Q225" r:id="rId676" tooltip="gvdb:GpIzMG2dSw" display="http://gvdb.mydns.jp/r/GpIzMG2dSw" xr:uid="{CC8615E4-EB59-4C12-863C-99F2E5EC4641}"/>
    <hyperlink ref="G237" r:id="rId677" display="https://wiki2.gamer.com.tw/wiki.php?n=7501%3A%E5%BD%A2%E7%8B%80%E5%A5%87%E6%80%AA%E7%9A%84%E5%B7%A8%E5%A4%A7%E5%B2%A9%E7%9F%B3&amp;ss=7501" xr:uid="{BDC0BE39-D11F-4FE7-8A8A-C0ED27F71E2C}"/>
    <hyperlink ref="Q237" r:id="rId678" display="https://wiki2.gamer.com.tw/wiki.php?n=7501:%E5%A4%A9%E5%9C%B0%E9%A1%9B%E5%80%92%E7%9A%84%E5%9C%B0%E9%BB%9E" xr:uid="{CF38EF6B-723D-4563-ADC4-CBBC5321491A}"/>
    <hyperlink ref="Q241" r:id="rId679" display="https://wiki2.gamer.com.tw/wiki.php?n=7501%3A%E8%87%B3%E3%80%8C%E8%91%A1%E8%90%84%E7%94%A2%E5%9C%B0%E3%80%8D%E4%B9%8B%E8%B7%AF&amp;ss=7501" xr:uid="{BE45B4E5-1A71-4CE8-9B48-9D34C59A4D4F}"/>
    <hyperlink ref="Q271" r:id="rId680" display="https://wiki2.gamer.com.tw/wiki.php?n=7501%3A%E5%A4%AA%E5%B9%B3%E6%B4%8B%E7%9A%84%E4%B8%AD%E5%BF%83&amp;ss=7501" xr:uid="{F45E0A80-7870-4074-B665-FC35CC35FE75}"/>
    <hyperlink ref="Q283" r:id="rId681" display="https://wiki2.gamer.com.tw/wiki.php?n=7501%3A%E8%B2%AB%E7%A9%BF%E5%8C%97%E7%BE%8E%E5%A4%A7%E9%99%B8%E7%9A%84%E5%B1%B1%E8%84%88&amp;ss=7501" xr:uid="{19945E8F-1907-4D66-99D9-8995754131FF}"/>
    <hyperlink ref="G286" r:id="rId682" display="https://wiki2.gamer.com.tw/wiki.php?n=7501%3A%E6%96%B0%E7%9A%84%E6%8C%91%E6%88%B0%E7%9B%AE%E6%A8%99&amp;ss=7501" xr:uid="{0036119C-55E7-4077-9CAF-14BC0DB448E9}"/>
    <hyperlink ref="Q295" r:id="rId683" display="https://wiki2.gamer.com.tw/wiki.php?n=7501%3A%E7%B4%85%E9%A1%8D%E9%A0%AD%E7%9A%84%E9%B3%A5&amp;ss=7501" xr:uid="{22AEAA44-182C-4583-BA4E-EEFBD3C2E790}"/>
    <hyperlink ref="Q297" r:id="rId684" display="https://wiki2.gamer.com.tw/wiki.php?n=7501%3A%E7%99%BB%E5%B1%B1%E7%86%B1%E6%BD%AE&amp;ss=7501" xr:uid="{7C6B0323-3E8E-46B1-8863-E28D7EA25E6F}"/>
    <hyperlink ref="Q311" r:id="rId685" display="https://wiki2.gamer.com.tw/wiki.php?n=7501%3A%E8%87%B3%E5%A4%A7%E9%99%B8%E5%85%A7%E5%81%B4&amp;ss=7501" xr:uid="{EFF7A8F8-44BF-4415-AD85-6E1E6BE2F1AC}"/>
    <hyperlink ref="Q318" r:id="rId686" display="https://wiki2.gamer.com.tw/wiki.php?n=7501%3A%E9%81%99%E9%81%A0%E7%9A%84%E9%BB%83%E9%87%91%E9%84%89&amp;ss=7501" xr:uid="{211AA307-48E8-438F-BC4F-2BDE48B34796}"/>
    <hyperlink ref="Q328" r:id="rId687" display="https://wiki2.gamer.com.tw/wiki.php?n=7501:%E6%AF%94%E5%9C%8B%E5%AE%B6%E9%82%84%E5%A4%A7%E7%9A%84%E8%87%BA%E5%9C%B0" xr:uid="{322F00A7-C4A5-43C8-95E6-E9C8A7908428}"/>
    <hyperlink ref="Q339" r:id="rId688" display="https://wiki2.gamer.com.tw/wiki.php?n=7501%3A%E6%96%AF%E5%BA%AB%E6%8B%89%E8%88%87%E5%8D%A1%E5%BE%8B%E5%B8%83%E7%8B%84%E6%96%AF&amp;ss=7501" xr:uid="{5DF07615-40BD-4789-808A-F05718847775}"/>
    <hyperlink ref="G345" r:id="rId689" display="https://wiki2.gamer.com.tw/wiki.php?n=7501%3A%E6%9C%AA%E6%B6%89%E8%B6%B3%E7%9A%84%E6%B2%B3%E6%B5%81&amp;ss=7501" xr:uid="{3B59C454-EF5E-4C06-83D9-E04D54BFF777}"/>
    <hyperlink ref="R345" r:id="rId690" display="https://wiki2.gamer.com.tw/wiki.php?n=7501:%E7%99%BB%E5%B1%B1%E7%86%B1%E6%BD%AE" xr:uid="{4FFB072D-1725-4F81-9188-A2412C6148B3}"/>
    <hyperlink ref="Q345" r:id="rId691" display="https://wiki2.gamer.com.tw/wiki.php?n=7501:%E5%8D%B0%E5%BA%A6%E7%9A%84%E8%81%96%E6%B2%B3" xr:uid="{814CEC07-0534-4F78-A5F0-7F6F5602838A}"/>
    <hyperlink ref="Q362" r:id="rId692" display="https://wiki2.gamer.com.tw/wiki.php?n=7501:%E6%A9%AB%E8%B7%A8%E6%B5%B7%E5%B3%BD%E7%9A%84%E5%B3%B6%E5%B6%BC" xr:uid="{15A409B2-3B80-4D18-B282-5902EAD80AB2}"/>
    <hyperlink ref="Q371" r:id="rId693" display="https://wiki2.gamer.com.tw/wiki.php?n=7501:%E5%88%97%E5%B3%B6%E6%9D%B1%E7%AB%AF" xr:uid="{8EF5F0D8-34EC-4087-87FD-F20EA09DB63F}"/>
    <hyperlink ref="R398" r:id="rId694" display="https://wiki2.gamer.com.tw/wiki.php?n=7501%3A%E5%A4%A7%E8%A5%BF%E6%B4%8B%E7%9A%84%E6%AD%A3%E4%B8%AD%E5%A4%AE&amp;ss=7501" xr:uid="{8C9F3011-97FF-40B9-B76C-2577C0D2AF0C}"/>
    <hyperlink ref="G442" r:id="rId695" display="https://wiki2.gamer.com.tw/wiki.php?n=7501:%E8%AA%BF%E6%9F%A5%E5%B7%B4%E5%88%A9%E9%98%BF%E9%87%8C%E7%BE%A4%E5%B3%B6%E8%A5%BF%E9%83%A8" xr:uid="{3AE91B35-49A7-4941-A6CF-17F45E0585A0}"/>
    <hyperlink ref="G173" r:id="rId696" xr:uid="{DD9619D5-49B5-4C01-A20E-F1B77C04CFA9}"/>
    <hyperlink ref="G98" r:id="rId697" display="https://wiki2.gamer.com.tw/wiki.php?n=7501%3A%E6%88%80%E4%BA%BA%E5%B3%BD&amp;ss=7501" xr:uid="{E6ECF636-F94E-4F6A-869A-AE17541E383C}"/>
  </hyperlinks>
  <pageMargins left="0.7" right="0.7" top="0.75" bottom="0.75" header="0.3" footer="0.3"/>
  <tableParts count="1">
    <tablePart r:id="rId698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工作表17">
    <tabColor theme="1" tint="0.249977111117893"/>
  </sheetPr>
  <dimension ref="A1:T207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66" bestFit="1" customWidth="1"/>
    <col min="2" max="2" width="4" style="107" customWidth="1"/>
    <col min="3" max="3" width="25.25" style="107" bestFit="1" customWidth="1"/>
    <col min="4" max="6" width="4.625" style="107" customWidth="1"/>
    <col min="7" max="7" width="31.625" style="107" customWidth="1"/>
    <col min="8" max="8" width="6.625" style="99" customWidth="1"/>
    <col min="9" max="9" width="4.625" style="99" customWidth="1"/>
    <col min="10" max="14" width="4.625" style="3" customWidth="1"/>
    <col min="15" max="15" width="27.625" style="230" customWidth="1"/>
    <col min="16" max="16" width="27.25" style="189" bestFit="1" customWidth="1"/>
    <col min="17" max="20" width="16.625" style="107" customWidth="1"/>
    <col min="21" max="16384" width="9" style="1"/>
  </cols>
  <sheetData>
    <row r="1" spans="1:20" s="6" customFormat="1" ht="22.5" customHeight="1">
      <c r="A1" s="172" t="s">
        <v>6463</v>
      </c>
      <c r="B1" s="173" t="s">
        <v>1</v>
      </c>
      <c r="C1" s="172" t="s">
        <v>2844</v>
      </c>
      <c r="D1" s="173" t="s">
        <v>190</v>
      </c>
      <c r="E1" s="173" t="s">
        <v>2845</v>
      </c>
      <c r="F1" s="174" t="s">
        <v>2846</v>
      </c>
      <c r="G1" s="172" t="s">
        <v>6</v>
      </c>
      <c r="H1" s="172" t="s">
        <v>7</v>
      </c>
      <c r="I1" s="210" t="s">
        <v>192</v>
      </c>
      <c r="J1" s="9" t="s">
        <v>193</v>
      </c>
      <c r="K1" s="8" t="s">
        <v>9</v>
      </c>
      <c r="L1" s="8" t="s">
        <v>10</v>
      </c>
      <c r="M1" s="8" t="s">
        <v>11</v>
      </c>
      <c r="N1" s="8" t="s">
        <v>12</v>
      </c>
      <c r="O1" s="186" t="s">
        <v>6148</v>
      </c>
      <c r="P1" s="172" t="s">
        <v>195</v>
      </c>
      <c r="Q1" s="172" t="s">
        <v>196</v>
      </c>
      <c r="R1" s="172" t="s">
        <v>16</v>
      </c>
      <c r="S1" s="172" t="s">
        <v>17</v>
      </c>
      <c r="T1" s="172" t="s">
        <v>197</v>
      </c>
    </row>
    <row r="2" spans="1:20" ht="22.5" customHeight="1">
      <c r="A2" s="166" t="s">
        <v>6862</v>
      </c>
      <c r="B2" s="99" t="s">
        <v>693</v>
      </c>
      <c r="C2" s="187" t="s">
        <v>7459</v>
      </c>
      <c r="D2" s="99">
        <v>15</v>
      </c>
      <c r="E2" s="99">
        <v>17</v>
      </c>
      <c r="F2" s="211"/>
      <c r="G2" s="212" t="s">
        <v>12956</v>
      </c>
      <c r="H2" s="99">
        <v>1460</v>
      </c>
      <c r="I2" s="175">
        <v>9</v>
      </c>
      <c r="J2" s="9"/>
      <c r="K2" s="9"/>
      <c r="L2" s="9"/>
      <c r="M2" s="9"/>
      <c r="N2" s="9"/>
      <c r="O2" s="188" t="s">
        <v>3659</v>
      </c>
      <c r="P2" s="189" t="s">
        <v>4876</v>
      </c>
      <c r="Q2" s="212" t="s">
        <v>12957</v>
      </c>
      <c r="R2" s="227"/>
      <c r="S2" s="202"/>
      <c r="T2" s="228"/>
    </row>
    <row r="3" spans="1:20" ht="22.5" customHeight="1">
      <c r="A3" s="166" t="s">
        <v>7281</v>
      </c>
      <c r="B3" s="99" t="s">
        <v>693</v>
      </c>
      <c r="C3" s="187" t="s">
        <v>7464</v>
      </c>
      <c r="D3" s="99">
        <v>15</v>
      </c>
      <c r="E3" s="99">
        <v>17</v>
      </c>
      <c r="F3" s="211"/>
      <c r="G3" s="212" t="s">
        <v>7463</v>
      </c>
      <c r="H3" s="99">
        <v>1450</v>
      </c>
      <c r="I3" s="175">
        <v>9</v>
      </c>
      <c r="J3" s="9"/>
      <c r="K3" s="9"/>
      <c r="L3" s="9"/>
      <c r="M3" s="9"/>
      <c r="N3" s="9"/>
      <c r="O3" s="188" t="s">
        <v>4401</v>
      </c>
      <c r="P3" s="189" t="s">
        <v>6145</v>
      </c>
      <c r="Q3" s="212" t="s">
        <v>12768</v>
      </c>
      <c r="R3" s="227"/>
      <c r="S3" s="202"/>
      <c r="T3" s="228"/>
    </row>
    <row r="4" spans="1:20" ht="22.5" customHeight="1">
      <c r="A4" s="166" t="s">
        <v>7281</v>
      </c>
      <c r="B4" s="99" t="s">
        <v>693</v>
      </c>
      <c r="C4" s="187" t="s">
        <v>7466</v>
      </c>
      <c r="D4" s="99">
        <v>15</v>
      </c>
      <c r="E4" s="99">
        <v>17</v>
      </c>
      <c r="F4" s="211"/>
      <c r="G4" s="212" t="s">
        <v>7465</v>
      </c>
      <c r="H4" s="99">
        <v>1430</v>
      </c>
      <c r="I4" s="175">
        <v>9</v>
      </c>
      <c r="J4" s="9"/>
      <c r="K4" s="9"/>
      <c r="L4" s="9"/>
      <c r="M4" s="9"/>
      <c r="N4" s="9"/>
      <c r="O4" s="188" t="s">
        <v>3659</v>
      </c>
      <c r="P4" s="189" t="s">
        <v>7467</v>
      </c>
      <c r="Q4" s="228" t="s">
        <v>3011</v>
      </c>
      <c r="R4" s="227"/>
      <c r="S4" s="202"/>
      <c r="T4" s="228"/>
    </row>
    <row r="5" spans="1:20" ht="22.5" customHeight="1">
      <c r="A5" s="166" t="s">
        <v>6862</v>
      </c>
      <c r="B5" s="99" t="s">
        <v>693</v>
      </c>
      <c r="C5" s="187" t="s">
        <v>7461</v>
      </c>
      <c r="D5" s="99">
        <v>15</v>
      </c>
      <c r="E5" s="99">
        <v>17</v>
      </c>
      <c r="F5" s="211"/>
      <c r="G5" s="212" t="s">
        <v>7460</v>
      </c>
      <c r="H5" s="99">
        <v>1420</v>
      </c>
      <c r="I5" s="175">
        <v>9</v>
      </c>
      <c r="J5" s="9"/>
      <c r="K5" s="9"/>
      <c r="L5" s="9"/>
      <c r="M5" s="9"/>
      <c r="N5" s="9"/>
      <c r="O5" s="188" t="s">
        <v>3659</v>
      </c>
      <c r="P5" s="189" t="s">
        <v>4876</v>
      </c>
      <c r="Q5" s="212"/>
      <c r="R5" s="227"/>
      <c r="S5" s="202"/>
      <c r="T5" s="228"/>
    </row>
    <row r="6" spans="1:20" ht="22.5" customHeight="1">
      <c r="A6" s="166" t="s">
        <v>7281</v>
      </c>
      <c r="B6" s="99" t="s">
        <v>693</v>
      </c>
      <c r="C6" s="187" t="s">
        <v>7468</v>
      </c>
      <c r="D6" s="99">
        <v>15</v>
      </c>
      <c r="E6" s="99">
        <v>17</v>
      </c>
      <c r="F6" s="211"/>
      <c r="G6" s="212" t="s">
        <v>12959</v>
      </c>
      <c r="H6" s="99">
        <v>1410</v>
      </c>
      <c r="I6" s="175">
        <v>9</v>
      </c>
      <c r="J6" s="9"/>
      <c r="K6" s="9"/>
      <c r="L6" s="9"/>
      <c r="M6" s="9"/>
      <c r="N6" s="9"/>
      <c r="O6" s="188" t="s">
        <v>4875</v>
      </c>
      <c r="P6" s="189" t="s">
        <v>7469</v>
      </c>
      <c r="Q6" s="227"/>
      <c r="R6" s="227"/>
      <c r="S6" s="202"/>
      <c r="T6" s="228"/>
    </row>
    <row r="7" spans="1:20" ht="22.5" customHeight="1">
      <c r="A7" s="166" t="s">
        <v>7281</v>
      </c>
      <c r="B7" s="99" t="s">
        <v>693</v>
      </c>
      <c r="C7" s="187" t="s">
        <v>7470</v>
      </c>
      <c r="D7" s="99">
        <v>15</v>
      </c>
      <c r="E7" s="99">
        <v>17</v>
      </c>
      <c r="F7" s="211"/>
      <c r="G7" s="212" t="s">
        <v>12960</v>
      </c>
      <c r="H7" s="99">
        <v>1400</v>
      </c>
      <c r="I7" s="175">
        <v>9</v>
      </c>
      <c r="J7" s="9"/>
      <c r="K7" s="9"/>
      <c r="L7" s="9"/>
      <c r="M7" s="9"/>
      <c r="N7" s="9"/>
      <c r="O7" s="188" t="s">
        <v>8243</v>
      </c>
      <c r="P7" s="189" t="s">
        <v>4123</v>
      </c>
      <c r="Q7" s="212" t="s">
        <v>3401</v>
      </c>
      <c r="R7" s="227"/>
      <c r="S7" s="202"/>
      <c r="T7" s="228"/>
    </row>
    <row r="8" spans="1:20" ht="22.5" customHeight="1">
      <c r="A8" s="166" t="s">
        <v>7281</v>
      </c>
      <c r="B8" s="99" t="s">
        <v>693</v>
      </c>
      <c r="C8" s="187" t="s">
        <v>7471</v>
      </c>
      <c r="D8" s="99">
        <v>15</v>
      </c>
      <c r="E8" s="99">
        <v>17</v>
      </c>
      <c r="F8" s="211"/>
      <c r="G8" s="212" t="s">
        <v>12961</v>
      </c>
      <c r="H8" s="99">
        <v>1380</v>
      </c>
      <c r="I8" s="175">
        <v>9</v>
      </c>
      <c r="J8" s="9"/>
      <c r="K8" s="9"/>
      <c r="L8" s="9"/>
      <c r="M8" s="9"/>
      <c r="N8" s="9"/>
      <c r="O8" s="188" t="s">
        <v>4401</v>
      </c>
      <c r="P8" s="189" t="s">
        <v>6149</v>
      </c>
      <c r="Q8" s="227"/>
      <c r="R8" s="227"/>
      <c r="S8" s="202"/>
      <c r="T8" s="228"/>
    </row>
    <row r="9" spans="1:20" ht="22.5" customHeight="1">
      <c r="A9" s="166" t="s">
        <v>6862</v>
      </c>
      <c r="B9" s="99" t="s">
        <v>693</v>
      </c>
      <c r="C9" s="187" t="s">
        <v>7462</v>
      </c>
      <c r="D9" s="99">
        <v>15</v>
      </c>
      <c r="E9" s="99">
        <v>17</v>
      </c>
      <c r="F9" s="211"/>
      <c r="G9" s="212" t="s">
        <v>12957</v>
      </c>
      <c r="H9" s="99">
        <v>1370</v>
      </c>
      <c r="I9" s="175">
        <v>9</v>
      </c>
      <c r="J9" s="9"/>
      <c r="K9" s="9"/>
      <c r="L9" s="9"/>
      <c r="M9" s="9"/>
      <c r="N9" s="9"/>
      <c r="O9" s="188" t="s">
        <v>3659</v>
      </c>
      <c r="P9" s="189" t="s">
        <v>4876</v>
      </c>
      <c r="Q9" s="212" t="s">
        <v>7460</v>
      </c>
      <c r="R9" s="227"/>
      <c r="S9" s="202"/>
      <c r="T9" s="228"/>
    </row>
    <row r="10" spans="1:20" ht="22.5" customHeight="1">
      <c r="A10" s="166" t="s">
        <v>7281</v>
      </c>
      <c r="B10" s="99" t="s">
        <v>693</v>
      </c>
      <c r="C10" s="187" t="s">
        <v>7473</v>
      </c>
      <c r="D10" s="99">
        <v>15</v>
      </c>
      <c r="E10" s="99">
        <v>17</v>
      </c>
      <c r="F10" s="211"/>
      <c r="G10" s="212" t="s">
        <v>7475</v>
      </c>
      <c r="H10" s="99">
        <v>1370</v>
      </c>
      <c r="I10" s="175">
        <v>9</v>
      </c>
      <c r="J10" s="9"/>
      <c r="K10" s="9"/>
      <c r="L10" s="9"/>
      <c r="M10" s="9"/>
      <c r="N10" s="9"/>
      <c r="O10" s="188" t="s">
        <v>3648</v>
      </c>
      <c r="P10" s="189" t="s">
        <v>6146</v>
      </c>
      <c r="Q10" s="227"/>
      <c r="R10" s="227"/>
      <c r="S10" s="202"/>
      <c r="T10" s="228"/>
    </row>
    <row r="11" spans="1:20" ht="22.5" customHeight="1">
      <c r="A11" s="166" t="s">
        <v>7281</v>
      </c>
      <c r="B11" s="99" t="s">
        <v>693</v>
      </c>
      <c r="C11" s="187" t="s">
        <v>7472</v>
      </c>
      <c r="D11" s="99">
        <v>15</v>
      </c>
      <c r="E11" s="99">
        <v>17</v>
      </c>
      <c r="F11" s="211"/>
      <c r="G11" s="212" t="s">
        <v>12958</v>
      </c>
      <c r="H11" s="99">
        <v>1370</v>
      </c>
      <c r="I11" s="175">
        <v>9</v>
      </c>
      <c r="J11" s="9"/>
      <c r="K11" s="9"/>
      <c r="L11" s="9"/>
      <c r="M11" s="9"/>
      <c r="N11" s="9"/>
      <c r="O11" s="188" t="s">
        <v>3649</v>
      </c>
      <c r="P11" s="189" t="s">
        <v>6143</v>
      </c>
      <c r="Q11" s="227"/>
      <c r="R11" s="227"/>
      <c r="S11" s="202"/>
      <c r="T11" s="228"/>
    </row>
    <row r="12" spans="1:20" ht="22.5" customHeight="1">
      <c r="A12" s="166" t="s">
        <v>7281</v>
      </c>
      <c r="B12" s="99" t="s">
        <v>693</v>
      </c>
      <c r="C12" s="187" t="s">
        <v>7474</v>
      </c>
      <c r="D12" s="99">
        <v>15</v>
      </c>
      <c r="E12" s="99">
        <v>17</v>
      </c>
      <c r="F12" s="211"/>
      <c r="G12" s="212" t="s">
        <v>12962</v>
      </c>
      <c r="H12" s="99">
        <v>1370</v>
      </c>
      <c r="I12" s="175">
        <v>9</v>
      </c>
      <c r="J12" s="9"/>
      <c r="K12" s="9"/>
      <c r="L12" s="9"/>
      <c r="M12" s="9"/>
      <c r="N12" s="9"/>
      <c r="O12" s="188" t="s">
        <v>3649</v>
      </c>
      <c r="P12" s="189" t="s">
        <v>8167</v>
      </c>
      <c r="Q12" s="212" t="s">
        <v>7475</v>
      </c>
      <c r="R12" s="212" t="s">
        <v>13008</v>
      </c>
      <c r="S12" s="202"/>
      <c r="T12" s="228"/>
    </row>
    <row r="13" spans="1:20" ht="22.5" customHeight="1">
      <c r="A13" s="166" t="s">
        <v>7281</v>
      </c>
      <c r="B13" s="99" t="s">
        <v>693</v>
      </c>
      <c r="C13" s="187" t="s">
        <v>7476</v>
      </c>
      <c r="D13" s="99">
        <v>15</v>
      </c>
      <c r="E13" s="99">
        <v>17</v>
      </c>
      <c r="F13" s="211"/>
      <c r="G13" s="212" t="s">
        <v>12963</v>
      </c>
      <c r="H13" s="99">
        <v>1360</v>
      </c>
      <c r="I13" s="175">
        <v>9</v>
      </c>
      <c r="J13" s="9"/>
      <c r="K13" s="9"/>
      <c r="L13" s="9"/>
      <c r="M13" s="9"/>
      <c r="N13" s="9"/>
      <c r="O13" s="188" t="s">
        <v>3642</v>
      </c>
      <c r="P13" s="189" t="s">
        <v>7469</v>
      </c>
      <c r="Q13" s="227"/>
      <c r="R13" s="227"/>
      <c r="S13" s="202"/>
      <c r="T13" s="228"/>
    </row>
    <row r="14" spans="1:20" ht="22.5" customHeight="1">
      <c r="A14" s="166" t="s">
        <v>7281</v>
      </c>
      <c r="B14" s="99" t="s">
        <v>693</v>
      </c>
      <c r="C14" s="187" t="s">
        <v>7477</v>
      </c>
      <c r="D14" s="99">
        <v>15</v>
      </c>
      <c r="E14" s="99">
        <v>17</v>
      </c>
      <c r="F14" s="211"/>
      <c r="G14" s="212" t="s">
        <v>12964</v>
      </c>
      <c r="H14" s="99">
        <v>1340</v>
      </c>
      <c r="I14" s="175">
        <v>9</v>
      </c>
      <c r="J14" s="9"/>
      <c r="K14" s="9"/>
      <c r="L14" s="9"/>
      <c r="M14" s="9"/>
      <c r="N14" s="9"/>
      <c r="O14" s="188" t="s">
        <v>3738</v>
      </c>
      <c r="P14" s="189" t="s">
        <v>7478</v>
      </c>
      <c r="Q14" s="212" t="s">
        <v>1814</v>
      </c>
      <c r="R14" s="227"/>
      <c r="S14" s="202"/>
      <c r="T14" s="228"/>
    </row>
    <row r="15" spans="1:20" ht="22.5" customHeight="1">
      <c r="A15" s="166" t="s">
        <v>7281</v>
      </c>
      <c r="B15" s="99" t="s">
        <v>693</v>
      </c>
      <c r="C15" s="187" t="s">
        <v>7479</v>
      </c>
      <c r="D15" s="99">
        <v>15</v>
      </c>
      <c r="E15" s="99">
        <v>17</v>
      </c>
      <c r="F15" s="211"/>
      <c r="G15" s="212" t="s">
        <v>12965</v>
      </c>
      <c r="H15" s="99">
        <v>1330</v>
      </c>
      <c r="I15" s="175">
        <v>9</v>
      </c>
      <c r="J15" s="9"/>
      <c r="K15" s="9"/>
      <c r="L15" s="9"/>
      <c r="M15" s="9"/>
      <c r="N15" s="9"/>
      <c r="O15" s="188" t="s">
        <v>3659</v>
      </c>
      <c r="P15" s="189" t="s">
        <v>4876</v>
      </c>
      <c r="Q15" s="212" t="s">
        <v>12956</v>
      </c>
      <c r="R15" s="227"/>
      <c r="S15" s="202"/>
      <c r="T15" s="228"/>
    </row>
    <row r="16" spans="1:20" ht="22.5" customHeight="1">
      <c r="A16" s="166" t="s">
        <v>7281</v>
      </c>
      <c r="B16" s="99" t="s">
        <v>693</v>
      </c>
      <c r="C16" s="187" t="s">
        <v>7480</v>
      </c>
      <c r="D16" s="99">
        <v>15</v>
      </c>
      <c r="E16" s="99">
        <v>17</v>
      </c>
      <c r="F16" s="211"/>
      <c r="G16" s="212" t="s">
        <v>12966</v>
      </c>
      <c r="H16" s="99">
        <v>1330</v>
      </c>
      <c r="I16" s="175">
        <v>9</v>
      </c>
      <c r="J16" s="9"/>
      <c r="K16" s="9"/>
      <c r="L16" s="9"/>
      <c r="M16" s="9"/>
      <c r="N16" s="9"/>
      <c r="O16" s="188" t="s">
        <v>204</v>
      </c>
      <c r="P16" s="189" t="s">
        <v>2572</v>
      </c>
      <c r="Q16" s="228"/>
      <c r="R16" s="212"/>
      <c r="S16" s="227"/>
      <c r="T16" s="228"/>
    </row>
    <row r="17" spans="1:20" ht="22.5" customHeight="1">
      <c r="A17" s="166" t="s">
        <v>1331</v>
      </c>
      <c r="B17" s="99" t="s">
        <v>693</v>
      </c>
      <c r="C17" s="187" t="s">
        <v>2847</v>
      </c>
      <c r="D17" s="99">
        <v>15</v>
      </c>
      <c r="E17" s="99">
        <v>15</v>
      </c>
      <c r="F17" s="213"/>
      <c r="G17" s="212" t="s">
        <v>2848</v>
      </c>
      <c r="H17" s="99">
        <v>1310</v>
      </c>
      <c r="I17" s="175">
        <v>10</v>
      </c>
      <c r="J17" s="9"/>
      <c r="K17" s="9"/>
      <c r="L17" s="9"/>
      <c r="M17" s="9"/>
      <c r="N17" s="9"/>
      <c r="O17" s="181" t="s">
        <v>6144</v>
      </c>
      <c r="P17" s="189" t="s">
        <v>3920</v>
      </c>
      <c r="Q17" s="212"/>
      <c r="R17" s="227"/>
      <c r="S17" s="227"/>
      <c r="T17" s="229"/>
    </row>
    <row r="18" spans="1:20" ht="22.5" customHeight="1">
      <c r="A18" s="166" t="s">
        <v>6264</v>
      </c>
      <c r="B18" s="99" t="s">
        <v>693</v>
      </c>
      <c r="C18" s="187" t="s">
        <v>6402</v>
      </c>
      <c r="D18" s="99">
        <v>13</v>
      </c>
      <c r="E18" s="99">
        <v>15</v>
      </c>
      <c r="F18" s="211"/>
      <c r="G18" s="212" t="s">
        <v>6396</v>
      </c>
      <c r="H18" s="99">
        <v>1300</v>
      </c>
      <c r="I18" s="175">
        <v>9</v>
      </c>
      <c r="J18" s="9"/>
      <c r="K18" s="9"/>
      <c r="L18" s="9"/>
      <c r="M18" s="9"/>
      <c r="N18" s="9"/>
      <c r="O18" s="188" t="s">
        <v>3011</v>
      </c>
      <c r="P18" s="189" t="s">
        <v>4001</v>
      </c>
      <c r="Q18" s="212" t="s">
        <v>3473</v>
      </c>
      <c r="R18" s="212" t="s">
        <v>13009</v>
      </c>
      <c r="S18" s="227"/>
      <c r="T18" s="229"/>
    </row>
    <row r="19" spans="1:20" ht="22.5" customHeight="1">
      <c r="A19" s="166" t="s">
        <v>2397</v>
      </c>
      <c r="B19" s="99" t="s">
        <v>693</v>
      </c>
      <c r="C19" s="187" t="s">
        <v>2849</v>
      </c>
      <c r="D19" s="99">
        <v>12</v>
      </c>
      <c r="E19" s="99">
        <v>14</v>
      </c>
      <c r="F19" s="99"/>
      <c r="G19" s="214" t="s">
        <v>2850</v>
      </c>
      <c r="H19" s="99">
        <v>1170</v>
      </c>
      <c r="I19" s="175">
        <v>10</v>
      </c>
      <c r="J19" s="9"/>
      <c r="K19" s="9"/>
      <c r="L19" s="9"/>
      <c r="M19" s="9"/>
      <c r="N19" s="9"/>
      <c r="O19" s="230" t="s">
        <v>204</v>
      </c>
      <c r="P19" s="189" t="s">
        <v>6147</v>
      </c>
      <c r="Q19" s="212" t="s">
        <v>2858</v>
      </c>
      <c r="R19" s="231"/>
      <c r="S19" s="227"/>
      <c r="T19" s="229"/>
    </row>
    <row r="20" spans="1:20" ht="22.5" customHeight="1">
      <c r="A20" s="166" t="s">
        <v>42</v>
      </c>
      <c r="B20" s="215" t="s">
        <v>8063</v>
      </c>
      <c r="C20" s="216" t="s">
        <v>8064</v>
      </c>
      <c r="D20" s="215">
        <v>8</v>
      </c>
      <c r="E20" s="215">
        <v>10</v>
      </c>
      <c r="F20" s="217"/>
      <c r="G20" s="212" t="s">
        <v>2851</v>
      </c>
      <c r="H20" s="215">
        <v>1100</v>
      </c>
      <c r="I20" s="215">
        <v>9</v>
      </c>
      <c r="J20" s="9"/>
      <c r="K20" s="9"/>
      <c r="L20" s="9"/>
      <c r="M20" s="9"/>
      <c r="N20" s="9"/>
      <c r="O20" s="232" t="s">
        <v>8065</v>
      </c>
      <c r="P20" s="233" t="s">
        <v>8066</v>
      </c>
      <c r="Q20" s="212" t="s">
        <v>2854</v>
      </c>
      <c r="R20" s="212"/>
      <c r="S20" s="202"/>
      <c r="T20" s="234" t="s">
        <v>2855</v>
      </c>
    </row>
    <row r="21" spans="1:20" ht="22.5" customHeight="1">
      <c r="A21" s="166" t="s">
        <v>42</v>
      </c>
      <c r="B21" s="215" t="s">
        <v>8063</v>
      </c>
      <c r="C21" s="107" t="s">
        <v>8067</v>
      </c>
      <c r="D21" s="215">
        <v>8</v>
      </c>
      <c r="E21" s="215">
        <v>10</v>
      </c>
      <c r="F21" s="218"/>
      <c r="G21" s="212" t="s">
        <v>2856</v>
      </c>
      <c r="H21" s="215">
        <v>1100</v>
      </c>
      <c r="I21" s="215">
        <v>9</v>
      </c>
      <c r="J21" s="9"/>
      <c r="K21" s="9"/>
      <c r="L21" s="9"/>
      <c r="M21" s="9"/>
      <c r="N21" s="9"/>
      <c r="O21" s="188" t="s">
        <v>8068</v>
      </c>
      <c r="P21" s="189" t="s">
        <v>8066</v>
      </c>
      <c r="Q21" s="214" t="s">
        <v>6595</v>
      </c>
      <c r="R21" s="212" t="s">
        <v>2853</v>
      </c>
      <c r="S21" s="235"/>
      <c r="T21" s="234" t="s">
        <v>2857</v>
      </c>
    </row>
    <row r="22" spans="1:20" ht="22.5" customHeight="1">
      <c r="A22" s="166" t="s">
        <v>72</v>
      </c>
      <c r="B22" s="99" t="s">
        <v>8069</v>
      </c>
      <c r="C22" s="187" t="s">
        <v>8070</v>
      </c>
      <c r="D22" s="99">
        <v>11</v>
      </c>
      <c r="E22" s="99">
        <v>13</v>
      </c>
      <c r="F22" s="211"/>
      <c r="G22" s="212" t="s">
        <v>2858</v>
      </c>
      <c r="H22" s="99">
        <v>1070</v>
      </c>
      <c r="I22" s="175">
        <v>10</v>
      </c>
      <c r="J22" s="9"/>
      <c r="K22" s="9"/>
      <c r="L22" s="9"/>
      <c r="M22" s="9"/>
      <c r="N22" s="9"/>
      <c r="O22" s="188" t="s">
        <v>8071</v>
      </c>
      <c r="P22" s="189" t="s">
        <v>8072</v>
      </c>
      <c r="Q22" s="212" t="s">
        <v>163</v>
      </c>
      <c r="R22" s="219" t="s">
        <v>12657</v>
      </c>
      <c r="S22" s="227"/>
      <c r="T22" s="229"/>
    </row>
    <row r="23" spans="1:20" ht="22.5" customHeight="1">
      <c r="A23" s="166" t="s">
        <v>42</v>
      </c>
      <c r="B23" s="215" t="s">
        <v>8063</v>
      </c>
      <c r="C23" s="107" t="s">
        <v>8073</v>
      </c>
      <c r="D23" s="99">
        <v>7</v>
      </c>
      <c r="E23" s="99">
        <v>9</v>
      </c>
      <c r="F23" s="211"/>
      <c r="G23" s="212" t="s">
        <v>2854</v>
      </c>
      <c r="H23" s="99">
        <v>1020</v>
      </c>
      <c r="I23" s="175">
        <v>8</v>
      </c>
      <c r="J23" s="9"/>
      <c r="K23" s="9"/>
      <c r="L23" s="9"/>
      <c r="M23" s="9"/>
      <c r="N23" s="9"/>
      <c r="O23" s="188" t="s">
        <v>8074</v>
      </c>
      <c r="P23" s="189" t="s">
        <v>8075</v>
      </c>
      <c r="Q23" s="212" t="s">
        <v>2856</v>
      </c>
      <c r="R23" s="212" t="s">
        <v>13010</v>
      </c>
      <c r="S23" s="202"/>
      <c r="T23" s="234" t="s">
        <v>2859</v>
      </c>
    </row>
    <row r="24" spans="1:20" ht="22.5" customHeight="1">
      <c r="A24" s="166" t="s">
        <v>8076</v>
      </c>
      <c r="B24" s="99" t="s">
        <v>8069</v>
      </c>
      <c r="C24" s="187" t="s">
        <v>8077</v>
      </c>
      <c r="D24" s="99">
        <v>10</v>
      </c>
      <c r="E24" s="99">
        <v>12</v>
      </c>
      <c r="F24" s="211"/>
      <c r="G24" s="219" t="s">
        <v>12657</v>
      </c>
      <c r="H24" s="99">
        <v>1010</v>
      </c>
      <c r="I24" s="175">
        <v>8</v>
      </c>
      <c r="J24" s="9"/>
      <c r="K24" s="9"/>
      <c r="L24" s="9"/>
      <c r="M24" s="9"/>
      <c r="N24" s="9"/>
      <c r="O24" s="188" t="s">
        <v>8078</v>
      </c>
      <c r="P24" s="189" t="s">
        <v>8079</v>
      </c>
      <c r="Q24" s="219" t="s">
        <v>13011</v>
      </c>
      <c r="R24" s="212" t="s">
        <v>2860</v>
      </c>
      <c r="S24" s="227"/>
      <c r="T24" s="229"/>
    </row>
    <row r="25" spans="1:20" ht="22.5" customHeight="1">
      <c r="A25" s="166" t="s">
        <v>11228</v>
      </c>
      <c r="B25" s="99" t="s">
        <v>11232</v>
      </c>
      <c r="C25" s="107" t="s">
        <v>11229</v>
      </c>
      <c r="D25" s="99">
        <v>9</v>
      </c>
      <c r="E25" s="99">
        <v>11</v>
      </c>
      <c r="F25" s="211"/>
      <c r="G25" s="212" t="s">
        <v>12967</v>
      </c>
      <c r="H25" s="99">
        <v>980</v>
      </c>
      <c r="I25" s="99">
        <v>9</v>
      </c>
      <c r="O25" s="188" t="s">
        <v>11234</v>
      </c>
      <c r="P25" s="189" t="s">
        <v>11235</v>
      </c>
      <c r="Q25" s="212" t="s">
        <v>12424</v>
      </c>
      <c r="R25" s="212" t="s">
        <v>11236</v>
      </c>
      <c r="S25" s="202"/>
      <c r="T25" s="229"/>
    </row>
    <row r="26" spans="1:20" ht="22.5" customHeight="1">
      <c r="A26" s="166" t="s">
        <v>6222</v>
      </c>
      <c r="B26" s="99" t="s">
        <v>8069</v>
      </c>
      <c r="C26" s="187" t="s">
        <v>8080</v>
      </c>
      <c r="D26" s="99">
        <v>10</v>
      </c>
      <c r="E26" s="99">
        <v>12</v>
      </c>
      <c r="F26" s="211"/>
      <c r="G26" s="212" t="s">
        <v>6254</v>
      </c>
      <c r="H26" s="99">
        <v>970</v>
      </c>
      <c r="I26" s="175">
        <v>9</v>
      </c>
      <c r="J26" s="24"/>
      <c r="K26" s="24"/>
      <c r="L26" s="24"/>
      <c r="M26" s="24"/>
      <c r="N26" s="24"/>
      <c r="O26" s="188" t="s">
        <v>8081</v>
      </c>
      <c r="P26" s="189" t="s">
        <v>8082</v>
      </c>
      <c r="Q26" s="212" t="s">
        <v>3473</v>
      </c>
      <c r="R26" s="212" t="s">
        <v>2931</v>
      </c>
      <c r="S26" s="227"/>
      <c r="T26" s="229"/>
    </row>
    <row r="27" spans="1:20" ht="22.5" customHeight="1">
      <c r="A27" s="166" t="s">
        <v>42</v>
      </c>
      <c r="B27" s="215" t="s">
        <v>8063</v>
      </c>
      <c r="C27" s="107" t="s">
        <v>8083</v>
      </c>
      <c r="D27" s="99">
        <v>6</v>
      </c>
      <c r="E27" s="99">
        <v>8</v>
      </c>
      <c r="F27" s="220"/>
      <c r="G27" s="212" t="s">
        <v>2861</v>
      </c>
      <c r="H27" s="99">
        <v>950</v>
      </c>
      <c r="I27" s="99">
        <v>7</v>
      </c>
      <c r="J27" s="29"/>
      <c r="K27" s="29"/>
      <c r="L27" s="29"/>
      <c r="M27" s="29"/>
      <c r="N27" s="29"/>
      <c r="O27" s="188" t="s">
        <v>8084</v>
      </c>
      <c r="P27" s="189" t="s">
        <v>8085</v>
      </c>
      <c r="Q27" s="212" t="s">
        <v>2854</v>
      </c>
      <c r="R27" s="212"/>
      <c r="S27" s="212"/>
      <c r="T27" s="234" t="s">
        <v>2862</v>
      </c>
    </row>
    <row r="28" spans="1:20" ht="22.5" customHeight="1">
      <c r="A28" s="166" t="s">
        <v>42</v>
      </c>
      <c r="B28" s="215" t="s">
        <v>8063</v>
      </c>
      <c r="C28" s="107" t="s">
        <v>8086</v>
      </c>
      <c r="D28" s="99">
        <v>6</v>
      </c>
      <c r="E28" s="99">
        <v>8</v>
      </c>
      <c r="F28" s="211"/>
      <c r="G28" s="212" t="s">
        <v>2853</v>
      </c>
      <c r="H28" s="99">
        <v>940</v>
      </c>
      <c r="I28" s="175">
        <v>7</v>
      </c>
      <c r="J28" s="29"/>
      <c r="K28" s="29"/>
      <c r="L28" s="29"/>
      <c r="M28" s="29"/>
      <c r="N28" s="29"/>
      <c r="O28" s="188" t="s">
        <v>8087</v>
      </c>
      <c r="P28" s="189" t="s">
        <v>8088</v>
      </c>
      <c r="Q28" s="212" t="s">
        <v>2863</v>
      </c>
      <c r="R28" s="227"/>
      <c r="S28" s="227"/>
      <c r="T28" s="234" t="s">
        <v>2864</v>
      </c>
    </row>
    <row r="29" spans="1:20" ht="22.5" customHeight="1">
      <c r="A29" s="166" t="s">
        <v>1385</v>
      </c>
      <c r="B29" s="99" t="s">
        <v>8089</v>
      </c>
      <c r="C29" s="107" t="s">
        <v>8090</v>
      </c>
      <c r="D29" s="99">
        <v>10</v>
      </c>
      <c r="E29" s="99">
        <v>10</v>
      </c>
      <c r="F29" s="211" t="s">
        <v>8091</v>
      </c>
      <c r="G29" s="212" t="s">
        <v>2848</v>
      </c>
      <c r="H29" s="99">
        <v>940</v>
      </c>
      <c r="I29" s="175">
        <v>9</v>
      </c>
      <c r="J29" s="29"/>
      <c r="K29" s="29"/>
      <c r="L29" s="29"/>
      <c r="M29" s="29"/>
      <c r="N29" s="29"/>
      <c r="O29" s="236" t="s">
        <v>8092</v>
      </c>
      <c r="P29" s="189" t="s">
        <v>2405</v>
      </c>
      <c r="Q29" s="237"/>
      <c r="R29" s="227"/>
      <c r="S29" s="227"/>
      <c r="T29" s="229"/>
    </row>
    <row r="30" spans="1:20" ht="22.5" customHeight="1">
      <c r="A30" s="166" t="s">
        <v>42</v>
      </c>
      <c r="B30" s="215" t="s">
        <v>8063</v>
      </c>
      <c r="C30" s="107" t="s">
        <v>2865</v>
      </c>
      <c r="D30" s="99">
        <v>6</v>
      </c>
      <c r="E30" s="99">
        <v>8</v>
      </c>
      <c r="F30" s="220"/>
      <c r="G30" s="219" t="s">
        <v>2866</v>
      </c>
      <c r="H30" s="99">
        <v>930</v>
      </c>
      <c r="I30" s="99">
        <v>7</v>
      </c>
      <c r="J30" s="29"/>
      <c r="K30" s="29"/>
      <c r="L30" s="29"/>
      <c r="M30" s="29"/>
      <c r="N30" s="29"/>
      <c r="O30" s="188" t="s">
        <v>8093</v>
      </c>
      <c r="P30" s="189" t="s">
        <v>8094</v>
      </c>
      <c r="Q30" s="212" t="s">
        <v>2867</v>
      </c>
      <c r="R30" s="212" t="s">
        <v>2868</v>
      </c>
      <c r="S30" s="202"/>
      <c r="T30" s="234" t="s">
        <v>8095</v>
      </c>
    </row>
    <row r="31" spans="1:20" ht="22.5" customHeight="1">
      <c r="A31" s="166" t="s">
        <v>8096</v>
      </c>
      <c r="B31" s="99" t="s">
        <v>8097</v>
      </c>
      <c r="C31" s="107" t="s">
        <v>8098</v>
      </c>
      <c r="D31" s="99">
        <v>9</v>
      </c>
      <c r="E31" s="99">
        <v>11</v>
      </c>
      <c r="F31" s="211" t="s">
        <v>8099</v>
      </c>
      <c r="G31" s="212" t="s">
        <v>2869</v>
      </c>
      <c r="H31" s="99">
        <v>930</v>
      </c>
      <c r="I31" s="175">
        <v>10</v>
      </c>
      <c r="J31" s="24"/>
      <c r="K31" s="24"/>
      <c r="L31" s="24"/>
      <c r="M31" s="24"/>
      <c r="N31" s="24"/>
      <c r="O31" s="188" t="s">
        <v>8100</v>
      </c>
      <c r="P31" s="189" t="s">
        <v>8101</v>
      </c>
      <c r="Q31" s="219" t="s">
        <v>91</v>
      </c>
      <c r="R31" s="219" t="s">
        <v>2870</v>
      </c>
      <c r="S31" s="227"/>
      <c r="T31" s="229"/>
    </row>
    <row r="32" spans="1:20" ht="22.5" customHeight="1">
      <c r="A32" s="166" t="s">
        <v>8102</v>
      </c>
      <c r="B32" s="99" t="s">
        <v>8103</v>
      </c>
      <c r="C32" s="187" t="s">
        <v>8104</v>
      </c>
      <c r="D32" s="99">
        <v>11</v>
      </c>
      <c r="E32" s="99">
        <v>11</v>
      </c>
      <c r="F32" s="99"/>
      <c r="G32" s="214" t="s">
        <v>8105</v>
      </c>
      <c r="H32" s="99">
        <v>930</v>
      </c>
      <c r="I32" s="175">
        <v>9</v>
      </c>
      <c r="J32" s="24"/>
      <c r="K32" s="24"/>
      <c r="L32" s="24"/>
      <c r="M32" s="24"/>
      <c r="N32" s="24"/>
      <c r="O32" s="236" t="s">
        <v>8106</v>
      </c>
      <c r="P32" s="189" t="s">
        <v>8107</v>
      </c>
      <c r="Q32" s="212"/>
      <c r="R32" s="227"/>
      <c r="S32" s="227"/>
      <c r="T32" s="229"/>
    </row>
    <row r="33" spans="1:20" ht="22.5" customHeight="1">
      <c r="A33" s="166" t="s">
        <v>2841</v>
      </c>
      <c r="B33" s="99" t="s">
        <v>8108</v>
      </c>
      <c r="C33" s="187" t="s">
        <v>8109</v>
      </c>
      <c r="D33" s="99">
        <v>9</v>
      </c>
      <c r="E33" s="99">
        <v>11</v>
      </c>
      <c r="F33" s="211"/>
      <c r="G33" s="212" t="s">
        <v>8110</v>
      </c>
      <c r="H33" s="99">
        <v>830</v>
      </c>
      <c r="I33" s="175">
        <v>8</v>
      </c>
      <c r="J33" s="24"/>
      <c r="K33" s="24"/>
      <c r="L33" s="24"/>
      <c r="M33" s="24"/>
      <c r="N33" s="24"/>
      <c r="O33" s="188" t="s">
        <v>118</v>
      </c>
      <c r="P33" s="189" t="s">
        <v>8111</v>
      </c>
      <c r="Q33" s="212" t="s">
        <v>8112</v>
      </c>
      <c r="R33" s="238" t="s">
        <v>12659</v>
      </c>
      <c r="S33" s="227"/>
      <c r="T33" s="239"/>
    </row>
    <row r="34" spans="1:20" ht="22.5" customHeight="1">
      <c r="A34" s="166" t="s">
        <v>11032</v>
      </c>
      <c r="B34" s="99" t="s">
        <v>11090</v>
      </c>
      <c r="C34" s="187" t="s">
        <v>11104</v>
      </c>
      <c r="D34" s="99">
        <v>9</v>
      </c>
      <c r="E34" s="99">
        <v>11</v>
      </c>
      <c r="F34" s="211"/>
      <c r="G34" s="212" t="s">
        <v>11103</v>
      </c>
      <c r="H34" s="99">
        <v>830</v>
      </c>
      <c r="I34" s="175">
        <v>9</v>
      </c>
      <c r="J34" s="24"/>
      <c r="K34" s="24"/>
      <c r="L34" s="24"/>
      <c r="M34" s="24"/>
      <c r="N34" s="24"/>
      <c r="O34" s="188" t="s">
        <v>11106</v>
      </c>
      <c r="P34" s="189" t="s">
        <v>11105</v>
      </c>
      <c r="Q34" s="212" t="s">
        <v>7482</v>
      </c>
      <c r="R34" s="227"/>
      <c r="S34" s="227"/>
      <c r="T34" s="229"/>
    </row>
    <row r="35" spans="1:20" ht="22.5" customHeight="1">
      <c r="A35" s="166" t="s">
        <v>1385</v>
      </c>
      <c r="B35" s="99" t="s">
        <v>8089</v>
      </c>
      <c r="C35" s="107" t="s">
        <v>8113</v>
      </c>
      <c r="D35" s="99">
        <v>10</v>
      </c>
      <c r="E35" s="99">
        <v>10</v>
      </c>
      <c r="F35" s="211" t="s">
        <v>8091</v>
      </c>
      <c r="G35" s="212" t="s">
        <v>2848</v>
      </c>
      <c r="H35" s="99">
        <v>820</v>
      </c>
      <c r="I35" s="175">
        <v>9</v>
      </c>
      <c r="J35" s="24"/>
      <c r="K35" s="24"/>
      <c r="L35" s="24"/>
      <c r="M35" s="24"/>
      <c r="N35" s="24"/>
      <c r="O35" s="236" t="s">
        <v>8114</v>
      </c>
      <c r="P35" s="189" t="s">
        <v>2871</v>
      </c>
      <c r="Q35" s="237"/>
      <c r="R35" s="227"/>
      <c r="S35" s="227"/>
      <c r="T35" s="229"/>
    </row>
    <row r="36" spans="1:20" ht="22.5" customHeight="1">
      <c r="A36" s="166" t="s">
        <v>90</v>
      </c>
      <c r="B36" s="99" t="s">
        <v>8108</v>
      </c>
      <c r="C36" s="107" t="s">
        <v>8115</v>
      </c>
      <c r="D36" s="99">
        <v>10</v>
      </c>
      <c r="E36" s="99">
        <v>10</v>
      </c>
      <c r="F36" s="211"/>
      <c r="G36" s="214" t="s">
        <v>8105</v>
      </c>
      <c r="H36" s="99">
        <v>820</v>
      </c>
      <c r="I36" s="175">
        <v>7</v>
      </c>
      <c r="J36" s="24"/>
      <c r="K36" s="24"/>
      <c r="L36" s="24"/>
      <c r="M36" s="24"/>
      <c r="N36" s="24"/>
      <c r="O36" s="236" t="s">
        <v>8116</v>
      </c>
      <c r="P36" s="189" t="s">
        <v>8117</v>
      </c>
      <c r="Q36" s="202"/>
      <c r="R36" s="227"/>
      <c r="S36" s="227"/>
      <c r="T36" s="229"/>
    </row>
    <row r="37" spans="1:20" ht="22.5" customHeight="1">
      <c r="A37" s="166" t="s">
        <v>8118</v>
      </c>
      <c r="B37" s="99" t="s">
        <v>8108</v>
      </c>
      <c r="C37" s="107" t="s">
        <v>8119</v>
      </c>
      <c r="D37" s="99">
        <v>9</v>
      </c>
      <c r="E37" s="99">
        <v>11</v>
      </c>
      <c r="F37" s="211"/>
      <c r="G37" s="212" t="s">
        <v>8112</v>
      </c>
      <c r="H37" s="99">
        <v>820</v>
      </c>
      <c r="I37" s="175">
        <v>10</v>
      </c>
      <c r="J37" s="24"/>
      <c r="K37" s="24"/>
      <c r="L37" s="24"/>
      <c r="M37" s="24"/>
      <c r="N37" s="24"/>
      <c r="O37" s="188" t="s">
        <v>3263</v>
      </c>
      <c r="P37" s="189" t="s">
        <v>8120</v>
      </c>
      <c r="Q37" s="212" t="s">
        <v>2861</v>
      </c>
      <c r="R37" s="227"/>
      <c r="S37" s="227"/>
      <c r="T37" s="202" t="s">
        <v>8121</v>
      </c>
    </row>
    <row r="38" spans="1:20" ht="22.5" customHeight="1">
      <c r="A38" s="166" t="s">
        <v>8122</v>
      </c>
      <c r="B38" s="99" t="s">
        <v>8123</v>
      </c>
      <c r="C38" s="107" t="s">
        <v>8124</v>
      </c>
      <c r="D38" s="99">
        <v>9</v>
      </c>
      <c r="E38" s="99">
        <v>11</v>
      </c>
      <c r="F38" s="211"/>
      <c r="G38" s="212" t="s">
        <v>3473</v>
      </c>
      <c r="H38" s="99">
        <v>820</v>
      </c>
      <c r="I38" s="99">
        <v>8</v>
      </c>
      <c r="J38" s="24"/>
      <c r="K38" s="24"/>
      <c r="L38" s="24"/>
      <c r="M38" s="24"/>
      <c r="N38" s="24"/>
      <c r="O38" s="230" t="s">
        <v>8125</v>
      </c>
      <c r="P38" s="189" t="s">
        <v>8126</v>
      </c>
      <c r="Q38" s="212" t="s">
        <v>12969</v>
      </c>
      <c r="R38" s="227"/>
      <c r="S38" s="227"/>
      <c r="T38" s="229"/>
    </row>
    <row r="39" spans="1:20" ht="22.5" customHeight="1">
      <c r="A39" s="166" t="s">
        <v>42</v>
      </c>
      <c r="B39" s="215" t="s">
        <v>8063</v>
      </c>
      <c r="C39" s="107" t="s">
        <v>8127</v>
      </c>
      <c r="D39" s="99">
        <v>7</v>
      </c>
      <c r="E39" s="99">
        <v>7</v>
      </c>
      <c r="F39" s="211" t="s">
        <v>8128</v>
      </c>
      <c r="G39" s="214" t="s">
        <v>8105</v>
      </c>
      <c r="H39" s="99">
        <v>810</v>
      </c>
      <c r="I39" s="175">
        <v>7</v>
      </c>
      <c r="J39" s="24"/>
      <c r="K39" s="24"/>
      <c r="L39" s="24"/>
      <c r="M39" s="24"/>
      <c r="N39" s="24"/>
      <c r="O39" s="236" t="s">
        <v>8129</v>
      </c>
      <c r="P39" s="189" t="s">
        <v>8130</v>
      </c>
      <c r="Q39" s="212"/>
      <c r="R39" s="227"/>
      <c r="S39" s="227"/>
      <c r="T39" s="227"/>
    </row>
    <row r="40" spans="1:20" ht="22.5" customHeight="1">
      <c r="A40" s="166" t="s">
        <v>8131</v>
      </c>
      <c r="B40" s="99" t="s">
        <v>8069</v>
      </c>
      <c r="C40" s="187" t="s">
        <v>8132</v>
      </c>
      <c r="D40" s="99">
        <v>8</v>
      </c>
      <c r="E40" s="99">
        <v>10</v>
      </c>
      <c r="F40" s="211"/>
      <c r="G40" s="212" t="s">
        <v>2873</v>
      </c>
      <c r="H40" s="99">
        <v>810</v>
      </c>
      <c r="I40" s="175">
        <v>8</v>
      </c>
      <c r="J40" s="24"/>
      <c r="K40" s="24"/>
      <c r="L40" s="24"/>
      <c r="M40" s="24"/>
      <c r="N40" s="24"/>
      <c r="O40" s="188" t="s">
        <v>8133</v>
      </c>
      <c r="P40" s="189" t="s">
        <v>8134</v>
      </c>
      <c r="Q40" s="212" t="s">
        <v>2874</v>
      </c>
      <c r="R40" s="212" t="s">
        <v>13012</v>
      </c>
      <c r="S40" s="227"/>
      <c r="T40" s="229"/>
    </row>
    <row r="41" spans="1:20" ht="22.5" customHeight="1">
      <c r="A41" s="166" t="s">
        <v>8135</v>
      </c>
      <c r="B41" s="99" t="s">
        <v>8136</v>
      </c>
      <c r="C41" s="187" t="s">
        <v>8137</v>
      </c>
      <c r="D41" s="99">
        <v>10</v>
      </c>
      <c r="E41" s="99">
        <v>10</v>
      </c>
      <c r="F41" s="211"/>
      <c r="G41" s="214" t="s">
        <v>8105</v>
      </c>
      <c r="H41" s="99">
        <v>800</v>
      </c>
      <c r="I41" s="175">
        <v>8</v>
      </c>
      <c r="J41" s="24"/>
      <c r="K41" s="24"/>
      <c r="L41" s="24"/>
      <c r="M41" s="24"/>
      <c r="N41" s="24"/>
      <c r="O41" s="236" t="s">
        <v>8139</v>
      </c>
      <c r="P41" s="189" t="s">
        <v>8140</v>
      </c>
      <c r="Q41" s="212"/>
      <c r="R41" s="227"/>
      <c r="S41" s="227"/>
      <c r="T41" s="229"/>
    </row>
    <row r="42" spans="1:20" ht="22.5" customHeight="1">
      <c r="A42" s="166" t="s">
        <v>42</v>
      </c>
      <c r="B42" s="99" t="s">
        <v>8141</v>
      </c>
      <c r="C42" s="107" t="s">
        <v>2875</v>
      </c>
      <c r="D42" s="99">
        <v>5</v>
      </c>
      <c r="E42" s="99">
        <v>7</v>
      </c>
      <c r="F42" s="220"/>
      <c r="G42" s="212" t="s">
        <v>2876</v>
      </c>
      <c r="H42" s="99">
        <v>790</v>
      </c>
      <c r="I42" s="99">
        <v>6</v>
      </c>
      <c r="J42" s="24"/>
      <c r="K42" s="24"/>
      <c r="L42" s="24"/>
      <c r="M42" s="24"/>
      <c r="N42" s="24"/>
      <c r="O42" s="188" t="s">
        <v>3264</v>
      </c>
      <c r="P42" s="189" t="s">
        <v>8142</v>
      </c>
      <c r="Q42" s="212" t="s">
        <v>2877</v>
      </c>
      <c r="R42" s="202"/>
      <c r="S42" s="202"/>
      <c r="T42" s="234" t="s">
        <v>2878</v>
      </c>
    </row>
    <row r="43" spans="1:20" ht="22.5" customHeight="1">
      <c r="A43" s="166" t="s">
        <v>42</v>
      </c>
      <c r="B43" s="99" t="s">
        <v>8141</v>
      </c>
      <c r="C43" s="107" t="s">
        <v>2879</v>
      </c>
      <c r="D43" s="99">
        <v>5</v>
      </c>
      <c r="E43" s="99">
        <v>7</v>
      </c>
      <c r="F43" s="211"/>
      <c r="G43" s="212" t="s">
        <v>2852</v>
      </c>
      <c r="H43" s="99">
        <v>790</v>
      </c>
      <c r="I43" s="175">
        <v>6</v>
      </c>
      <c r="J43" s="24"/>
      <c r="K43" s="24"/>
      <c r="L43" s="24"/>
      <c r="M43" s="24"/>
      <c r="N43" s="24"/>
      <c r="O43" s="188" t="s">
        <v>8143</v>
      </c>
      <c r="P43" s="189" t="s">
        <v>8144</v>
      </c>
      <c r="Q43" s="212" t="s">
        <v>2880</v>
      </c>
      <c r="R43" s="212" t="s">
        <v>2863</v>
      </c>
      <c r="S43" s="212"/>
      <c r="T43" s="234" t="s">
        <v>2881</v>
      </c>
    </row>
    <row r="44" spans="1:20" ht="22.5" customHeight="1">
      <c r="A44" s="166" t="s">
        <v>11630</v>
      </c>
      <c r="B44" s="99" t="s">
        <v>11499</v>
      </c>
      <c r="C44" s="107" t="s">
        <v>11365</v>
      </c>
      <c r="D44" s="99">
        <v>8</v>
      </c>
      <c r="E44" s="99">
        <v>10</v>
      </c>
      <c r="F44" s="211"/>
      <c r="G44" s="212" t="s">
        <v>12973</v>
      </c>
      <c r="H44" s="99">
        <v>780</v>
      </c>
      <c r="I44" s="99">
        <v>8</v>
      </c>
      <c r="O44" s="188" t="s">
        <v>11366</v>
      </c>
      <c r="P44" s="189" t="s">
        <v>11367</v>
      </c>
      <c r="Q44" s="212" t="s">
        <v>2854</v>
      </c>
      <c r="R44" s="212" t="s">
        <v>2944</v>
      </c>
      <c r="S44" s="202"/>
      <c r="T44" s="229"/>
    </row>
    <row r="45" spans="1:20" ht="22.5" customHeight="1">
      <c r="A45" s="166" t="s">
        <v>42</v>
      </c>
      <c r="B45" s="99" t="s">
        <v>8141</v>
      </c>
      <c r="C45" s="107" t="s">
        <v>2882</v>
      </c>
      <c r="D45" s="99">
        <v>5</v>
      </c>
      <c r="E45" s="99">
        <v>7</v>
      </c>
      <c r="F45" s="220"/>
      <c r="G45" s="212" t="s">
        <v>2883</v>
      </c>
      <c r="H45" s="99">
        <v>770</v>
      </c>
      <c r="I45" s="99">
        <v>6</v>
      </c>
      <c r="J45" s="24"/>
      <c r="K45" s="24"/>
      <c r="L45" s="24"/>
      <c r="M45" s="24"/>
      <c r="N45" s="24"/>
      <c r="O45" s="188" t="s">
        <v>230</v>
      </c>
      <c r="P45" s="189" t="s">
        <v>8145</v>
      </c>
      <c r="Q45" s="212" t="s">
        <v>2884</v>
      </c>
      <c r="R45" s="212" t="s">
        <v>2877</v>
      </c>
      <c r="S45" s="202"/>
      <c r="T45" s="234" t="s">
        <v>2885</v>
      </c>
    </row>
    <row r="46" spans="1:20" ht="22.5" customHeight="1">
      <c r="A46" s="166" t="s">
        <v>42</v>
      </c>
      <c r="B46" s="99" t="s">
        <v>8141</v>
      </c>
      <c r="C46" s="187" t="s">
        <v>2886</v>
      </c>
      <c r="D46" s="99">
        <v>6</v>
      </c>
      <c r="E46" s="99">
        <v>6</v>
      </c>
      <c r="F46" s="211" t="s">
        <v>8128</v>
      </c>
      <c r="G46" s="214" t="s">
        <v>8105</v>
      </c>
      <c r="H46" s="99">
        <v>770</v>
      </c>
      <c r="I46" s="175">
        <v>4</v>
      </c>
      <c r="J46" s="24"/>
      <c r="K46" s="24"/>
      <c r="L46" s="24"/>
      <c r="M46" s="24"/>
      <c r="N46" s="24"/>
      <c r="O46" s="236" t="s">
        <v>8146</v>
      </c>
      <c r="P46" s="189" t="s">
        <v>8147</v>
      </c>
      <c r="Q46" s="237"/>
      <c r="R46" s="240"/>
      <c r="S46" s="240"/>
      <c r="T46" s="227"/>
    </row>
    <row r="47" spans="1:20" ht="22.5" customHeight="1">
      <c r="A47" s="166" t="s">
        <v>1385</v>
      </c>
      <c r="B47" s="99" t="s">
        <v>7876</v>
      </c>
      <c r="C47" s="107" t="s">
        <v>2887</v>
      </c>
      <c r="D47" s="99">
        <v>8</v>
      </c>
      <c r="E47" s="99">
        <v>10</v>
      </c>
      <c r="F47" s="211" t="s">
        <v>8148</v>
      </c>
      <c r="G47" s="219" t="s">
        <v>41</v>
      </c>
      <c r="H47" s="99">
        <v>770</v>
      </c>
      <c r="I47" s="175">
        <v>9</v>
      </c>
      <c r="J47" s="24"/>
      <c r="K47" s="24"/>
      <c r="L47" s="24"/>
      <c r="M47" s="24"/>
      <c r="N47" s="24"/>
      <c r="O47" s="188" t="s">
        <v>8149</v>
      </c>
      <c r="P47" s="189" t="s">
        <v>8150</v>
      </c>
      <c r="Q47" s="219" t="s">
        <v>2853</v>
      </c>
      <c r="R47" s="212" t="s">
        <v>527</v>
      </c>
      <c r="S47" s="227"/>
      <c r="T47" s="229"/>
    </row>
    <row r="48" spans="1:20" ht="22.5" customHeight="1">
      <c r="A48" s="166" t="s">
        <v>90</v>
      </c>
      <c r="B48" s="99" t="s">
        <v>7823</v>
      </c>
      <c r="C48" s="107" t="s">
        <v>8151</v>
      </c>
      <c r="D48" s="99">
        <v>9</v>
      </c>
      <c r="E48" s="99">
        <v>9</v>
      </c>
      <c r="F48" s="211"/>
      <c r="G48" s="214" t="s">
        <v>8105</v>
      </c>
      <c r="H48" s="99">
        <v>770</v>
      </c>
      <c r="I48" s="175">
        <v>6</v>
      </c>
      <c r="J48" s="24"/>
      <c r="K48" s="24"/>
      <c r="L48" s="24"/>
      <c r="M48" s="24"/>
      <c r="N48" s="24"/>
      <c r="O48" s="236" t="s">
        <v>8152</v>
      </c>
      <c r="P48" s="189" t="s">
        <v>8153</v>
      </c>
      <c r="Q48" s="202"/>
      <c r="R48" s="227"/>
      <c r="S48" s="227"/>
      <c r="T48" s="229"/>
    </row>
    <row r="49" spans="1:20" ht="22.5" customHeight="1">
      <c r="A49" s="166" t="s">
        <v>1385</v>
      </c>
      <c r="B49" s="99" t="s">
        <v>7876</v>
      </c>
      <c r="C49" s="107" t="s">
        <v>2888</v>
      </c>
      <c r="D49" s="99">
        <v>8</v>
      </c>
      <c r="E49" s="99">
        <v>10</v>
      </c>
      <c r="F49" s="211"/>
      <c r="G49" s="219" t="s">
        <v>2874</v>
      </c>
      <c r="H49" s="99">
        <v>750</v>
      </c>
      <c r="I49" s="175">
        <v>9</v>
      </c>
      <c r="J49" s="24"/>
      <c r="K49" s="24"/>
      <c r="L49" s="24"/>
      <c r="M49" s="24"/>
      <c r="N49" s="24"/>
      <c r="O49" s="188" t="s">
        <v>8154</v>
      </c>
      <c r="P49" s="189" t="s">
        <v>8155</v>
      </c>
      <c r="Q49" s="212" t="s">
        <v>2921</v>
      </c>
      <c r="R49" s="227"/>
      <c r="S49" s="227"/>
      <c r="T49" s="229"/>
    </row>
    <row r="50" spans="1:20" ht="22.5" customHeight="1">
      <c r="A50" s="166" t="s">
        <v>42</v>
      </c>
      <c r="B50" s="99" t="s">
        <v>8141</v>
      </c>
      <c r="C50" s="187" t="s">
        <v>8156</v>
      </c>
      <c r="D50" s="99">
        <v>6</v>
      </c>
      <c r="E50" s="99">
        <v>6</v>
      </c>
      <c r="F50" s="211" t="s">
        <v>8128</v>
      </c>
      <c r="G50" s="214" t="s">
        <v>8105</v>
      </c>
      <c r="H50" s="99">
        <v>740</v>
      </c>
      <c r="I50" s="175">
        <v>6</v>
      </c>
      <c r="J50" s="24"/>
      <c r="K50" s="24"/>
      <c r="L50" s="24"/>
      <c r="M50" s="24"/>
      <c r="N50" s="24"/>
      <c r="O50" s="236" t="s">
        <v>8157</v>
      </c>
      <c r="P50" s="189" t="s">
        <v>8158</v>
      </c>
      <c r="Q50" s="202"/>
      <c r="R50" s="202"/>
      <c r="S50" s="202"/>
      <c r="T50" s="227"/>
    </row>
    <row r="51" spans="1:20" ht="22.5" customHeight="1">
      <c r="A51" s="166" t="s">
        <v>2889</v>
      </c>
      <c r="B51" s="99" t="s">
        <v>8159</v>
      </c>
      <c r="C51" s="187" t="s">
        <v>8160</v>
      </c>
      <c r="D51" s="99">
        <v>9</v>
      </c>
      <c r="E51" s="99">
        <v>9</v>
      </c>
      <c r="F51" s="221"/>
      <c r="G51" s="214" t="s">
        <v>8105</v>
      </c>
      <c r="H51" s="99">
        <v>740</v>
      </c>
      <c r="I51" s="175">
        <v>8</v>
      </c>
      <c r="J51" s="24"/>
      <c r="K51" s="24"/>
      <c r="L51" s="24"/>
      <c r="M51" s="24"/>
      <c r="N51" s="24"/>
      <c r="O51" s="241" t="s">
        <v>8161</v>
      </c>
      <c r="P51" s="189" t="s">
        <v>3275</v>
      </c>
      <c r="Q51" s="212"/>
      <c r="R51" s="227"/>
      <c r="S51" s="227"/>
      <c r="T51" s="229"/>
    </row>
    <row r="52" spans="1:20" ht="22.5" customHeight="1">
      <c r="A52" s="166" t="s">
        <v>42</v>
      </c>
      <c r="B52" s="99" t="s">
        <v>8141</v>
      </c>
      <c r="C52" s="187" t="s">
        <v>8162</v>
      </c>
      <c r="D52" s="99">
        <v>6</v>
      </c>
      <c r="E52" s="99">
        <v>6</v>
      </c>
      <c r="F52" s="211" t="s">
        <v>8128</v>
      </c>
      <c r="G52" s="214" t="s">
        <v>8105</v>
      </c>
      <c r="H52" s="99">
        <v>730</v>
      </c>
      <c r="I52" s="99">
        <v>6</v>
      </c>
      <c r="J52" s="24"/>
      <c r="K52" s="24"/>
      <c r="L52" s="24"/>
      <c r="M52" s="24"/>
      <c r="N52" s="24"/>
      <c r="O52" s="236" t="s">
        <v>8163</v>
      </c>
      <c r="P52" s="189" t="s">
        <v>8164</v>
      </c>
      <c r="Q52" s="202"/>
      <c r="R52" s="202"/>
      <c r="S52" s="202"/>
      <c r="T52" s="227"/>
    </row>
    <row r="53" spans="1:20" ht="22.5" customHeight="1">
      <c r="A53" s="166" t="s">
        <v>2841</v>
      </c>
      <c r="B53" s="99" t="s">
        <v>7823</v>
      </c>
      <c r="C53" s="187" t="s">
        <v>8165</v>
      </c>
      <c r="D53" s="99">
        <v>9</v>
      </c>
      <c r="E53" s="99">
        <v>9</v>
      </c>
      <c r="F53" s="211"/>
      <c r="G53" s="214" t="s">
        <v>8105</v>
      </c>
      <c r="H53" s="99">
        <v>730</v>
      </c>
      <c r="I53" s="175">
        <v>7</v>
      </c>
      <c r="J53" s="24"/>
      <c r="K53" s="24"/>
      <c r="L53" s="24"/>
      <c r="M53" s="24"/>
      <c r="N53" s="24"/>
      <c r="O53" s="236" t="s">
        <v>8166</v>
      </c>
      <c r="P53" s="189" t="s">
        <v>8167</v>
      </c>
      <c r="Q53" s="212"/>
      <c r="R53" s="227"/>
      <c r="S53" s="227"/>
      <c r="T53" s="229"/>
    </row>
    <row r="54" spans="1:20" ht="22.5" customHeight="1">
      <c r="A54" s="166" t="s">
        <v>42</v>
      </c>
      <c r="B54" s="99" t="s">
        <v>8141</v>
      </c>
      <c r="C54" s="187" t="s">
        <v>2890</v>
      </c>
      <c r="D54" s="99">
        <v>4</v>
      </c>
      <c r="E54" s="99">
        <v>6</v>
      </c>
      <c r="F54" s="211"/>
      <c r="G54" s="212" t="s">
        <v>2877</v>
      </c>
      <c r="H54" s="99">
        <v>720</v>
      </c>
      <c r="I54" s="175">
        <v>5</v>
      </c>
      <c r="J54" s="24"/>
      <c r="K54" s="24"/>
      <c r="L54" s="24"/>
      <c r="M54" s="24"/>
      <c r="N54" s="24"/>
      <c r="O54" s="188" t="s">
        <v>8168</v>
      </c>
      <c r="P54" s="189" t="s">
        <v>3275</v>
      </c>
      <c r="Q54" s="212" t="s">
        <v>13013</v>
      </c>
      <c r="R54" s="214" t="s">
        <v>12660</v>
      </c>
      <c r="S54" s="212"/>
      <c r="T54" s="234" t="s">
        <v>2891</v>
      </c>
    </row>
    <row r="55" spans="1:20" ht="22.5" customHeight="1">
      <c r="A55" s="166" t="s">
        <v>42</v>
      </c>
      <c r="B55" s="99" t="s">
        <v>8141</v>
      </c>
      <c r="C55" s="187" t="s">
        <v>8169</v>
      </c>
      <c r="D55" s="99">
        <v>4</v>
      </c>
      <c r="E55" s="99">
        <v>6</v>
      </c>
      <c r="F55" s="220" t="s">
        <v>8170</v>
      </c>
      <c r="G55" s="212" t="s">
        <v>2868</v>
      </c>
      <c r="H55" s="99">
        <v>720</v>
      </c>
      <c r="I55" s="99">
        <v>5</v>
      </c>
      <c r="J55" s="24"/>
      <c r="K55" s="24"/>
      <c r="L55" s="24"/>
      <c r="M55" s="24"/>
      <c r="N55" s="24"/>
      <c r="O55" s="188" t="s">
        <v>8171</v>
      </c>
      <c r="P55" s="189" t="s">
        <v>8172</v>
      </c>
      <c r="Q55" s="212" t="s">
        <v>13014</v>
      </c>
      <c r="R55" s="212" t="s">
        <v>13015</v>
      </c>
      <c r="S55" s="202"/>
      <c r="T55" s="234" t="s">
        <v>2892</v>
      </c>
    </row>
    <row r="56" spans="1:20" ht="22.5" customHeight="1">
      <c r="A56" s="166" t="s">
        <v>42</v>
      </c>
      <c r="B56" s="99" t="s">
        <v>8141</v>
      </c>
      <c r="C56" s="187" t="s">
        <v>2893</v>
      </c>
      <c r="D56" s="99">
        <v>4</v>
      </c>
      <c r="E56" s="99">
        <v>6</v>
      </c>
      <c r="F56" s="211"/>
      <c r="G56" s="212" t="s">
        <v>163</v>
      </c>
      <c r="H56" s="99">
        <v>710</v>
      </c>
      <c r="I56" s="175">
        <v>5</v>
      </c>
      <c r="J56" s="24"/>
      <c r="K56" s="24"/>
      <c r="L56" s="24"/>
      <c r="M56" s="24"/>
      <c r="N56" s="24"/>
      <c r="O56" s="188" t="s">
        <v>8173</v>
      </c>
      <c r="P56" s="189" t="s">
        <v>8147</v>
      </c>
      <c r="Q56" s="227"/>
      <c r="R56" s="202"/>
      <c r="S56" s="202"/>
      <c r="T56" s="239"/>
    </row>
    <row r="57" spans="1:20" ht="22.5" customHeight="1">
      <c r="A57" s="166" t="s">
        <v>1385</v>
      </c>
      <c r="B57" s="99" t="s">
        <v>7876</v>
      </c>
      <c r="C57" s="107" t="s">
        <v>8174</v>
      </c>
      <c r="D57" s="99">
        <v>9</v>
      </c>
      <c r="E57" s="99">
        <v>9</v>
      </c>
      <c r="F57" s="211" t="s">
        <v>8091</v>
      </c>
      <c r="G57" s="214" t="s">
        <v>8105</v>
      </c>
      <c r="H57" s="99">
        <v>710</v>
      </c>
      <c r="I57" s="175">
        <v>8</v>
      </c>
      <c r="J57" s="24"/>
      <c r="K57" s="24"/>
      <c r="L57" s="24"/>
      <c r="M57" s="24"/>
      <c r="N57" s="24"/>
      <c r="O57" s="236" t="s">
        <v>8175</v>
      </c>
      <c r="P57" s="189" t="s">
        <v>2894</v>
      </c>
      <c r="Q57" s="237"/>
      <c r="R57" s="227"/>
      <c r="S57" s="227"/>
      <c r="T57" s="229"/>
    </row>
    <row r="58" spans="1:20" ht="22.5" customHeight="1">
      <c r="A58" s="166" t="s">
        <v>8176</v>
      </c>
      <c r="B58" s="99" t="s">
        <v>8177</v>
      </c>
      <c r="C58" s="107" t="s">
        <v>8178</v>
      </c>
      <c r="D58" s="99">
        <v>9</v>
      </c>
      <c r="E58" s="99">
        <v>9</v>
      </c>
      <c r="F58" s="211" t="s">
        <v>8179</v>
      </c>
      <c r="G58" s="214" t="s">
        <v>8105</v>
      </c>
      <c r="H58" s="99">
        <v>710</v>
      </c>
      <c r="I58" s="99">
        <v>7</v>
      </c>
      <c r="J58" s="24"/>
      <c r="K58" s="24"/>
      <c r="L58" s="24"/>
      <c r="M58" s="24"/>
      <c r="N58" s="24"/>
      <c r="O58" s="181" t="s">
        <v>8180</v>
      </c>
      <c r="P58" s="189" t="s">
        <v>8181</v>
      </c>
      <c r="Q58" s="202"/>
      <c r="R58" s="227"/>
      <c r="S58" s="227"/>
      <c r="T58" s="229"/>
    </row>
    <row r="59" spans="1:20" ht="22.5" customHeight="1">
      <c r="A59" s="166" t="s">
        <v>8256</v>
      </c>
      <c r="B59" s="99" t="s">
        <v>8136</v>
      </c>
      <c r="C59" s="187" t="s">
        <v>8257</v>
      </c>
      <c r="D59" s="99">
        <v>10</v>
      </c>
      <c r="E59" s="99">
        <v>10</v>
      </c>
      <c r="F59" s="211"/>
      <c r="G59" s="222" t="s">
        <v>8138</v>
      </c>
      <c r="H59" s="99">
        <v>710</v>
      </c>
      <c r="I59" s="175">
        <v>9</v>
      </c>
      <c r="J59" s="24"/>
      <c r="K59" s="24"/>
      <c r="L59" s="24"/>
      <c r="M59" s="24"/>
      <c r="N59" s="24"/>
      <c r="O59" s="236" t="s">
        <v>11282</v>
      </c>
      <c r="P59" s="189" t="s">
        <v>8258</v>
      </c>
      <c r="Q59" s="237"/>
      <c r="R59" s="227"/>
      <c r="S59" s="227"/>
      <c r="T59" s="228" t="s">
        <v>11129</v>
      </c>
    </row>
    <row r="60" spans="1:20" ht="22.5" customHeight="1">
      <c r="A60" s="166" t="s">
        <v>72</v>
      </c>
      <c r="B60" s="99" t="s">
        <v>7876</v>
      </c>
      <c r="C60" s="187" t="s">
        <v>8182</v>
      </c>
      <c r="D60" s="99">
        <v>7</v>
      </c>
      <c r="E60" s="99">
        <v>9</v>
      </c>
      <c r="F60" s="211"/>
      <c r="G60" s="212" t="s">
        <v>7481</v>
      </c>
      <c r="H60" s="99">
        <v>700</v>
      </c>
      <c r="I60" s="175">
        <v>7</v>
      </c>
      <c r="J60" s="24"/>
      <c r="K60" s="24"/>
      <c r="L60" s="24"/>
      <c r="M60" s="24"/>
      <c r="N60" s="24"/>
      <c r="O60" s="188" t="s">
        <v>8183</v>
      </c>
      <c r="P60" s="189" t="s">
        <v>8184</v>
      </c>
      <c r="Q60" s="219" t="s">
        <v>8247</v>
      </c>
      <c r="R60" s="227"/>
      <c r="S60" s="227"/>
      <c r="T60" s="202" t="s">
        <v>8185</v>
      </c>
    </row>
    <row r="61" spans="1:20" ht="22.5" customHeight="1">
      <c r="A61" s="166" t="s">
        <v>7281</v>
      </c>
      <c r="B61" s="99" t="s">
        <v>7876</v>
      </c>
      <c r="C61" s="187" t="s">
        <v>8186</v>
      </c>
      <c r="D61" s="99">
        <v>9</v>
      </c>
      <c r="E61" s="99">
        <v>11</v>
      </c>
      <c r="F61" s="211"/>
      <c r="G61" s="212" t="s">
        <v>12974</v>
      </c>
      <c r="H61" s="99">
        <v>700</v>
      </c>
      <c r="I61" s="175">
        <v>7</v>
      </c>
      <c r="J61" s="24"/>
      <c r="K61" s="24"/>
      <c r="L61" s="24"/>
      <c r="M61" s="24"/>
      <c r="N61" s="24"/>
      <c r="O61" s="188" t="s">
        <v>8187</v>
      </c>
      <c r="P61" s="189" t="s">
        <v>8184</v>
      </c>
      <c r="Q61" s="212" t="s">
        <v>7481</v>
      </c>
      <c r="R61" s="212"/>
      <c r="S61" s="227"/>
      <c r="T61" s="229"/>
    </row>
    <row r="62" spans="1:20" ht="22.5" customHeight="1">
      <c r="A62" s="166" t="s">
        <v>7281</v>
      </c>
      <c r="B62" s="99" t="s">
        <v>7876</v>
      </c>
      <c r="C62" s="187" t="s">
        <v>8188</v>
      </c>
      <c r="D62" s="99">
        <v>9</v>
      </c>
      <c r="E62" s="99">
        <v>9</v>
      </c>
      <c r="F62" s="211"/>
      <c r="G62" s="214" t="s">
        <v>8105</v>
      </c>
      <c r="H62" s="99">
        <v>700</v>
      </c>
      <c r="I62" s="175">
        <v>6</v>
      </c>
      <c r="J62" s="24"/>
      <c r="K62" s="24"/>
      <c r="L62" s="24"/>
      <c r="M62" s="24"/>
      <c r="N62" s="24"/>
      <c r="O62" s="236" t="s">
        <v>8189</v>
      </c>
      <c r="P62" s="189" t="s">
        <v>8190</v>
      </c>
      <c r="Q62" s="228"/>
      <c r="R62" s="212"/>
      <c r="S62" s="227"/>
      <c r="T62" s="229"/>
    </row>
    <row r="63" spans="1:20" ht="22.5" customHeight="1">
      <c r="A63" s="166" t="s">
        <v>1385</v>
      </c>
      <c r="B63" s="99" t="s">
        <v>7876</v>
      </c>
      <c r="C63" s="107" t="s">
        <v>8191</v>
      </c>
      <c r="D63" s="99">
        <v>7</v>
      </c>
      <c r="E63" s="99">
        <v>9</v>
      </c>
      <c r="F63" s="211"/>
      <c r="G63" s="212" t="s">
        <v>2895</v>
      </c>
      <c r="H63" s="99">
        <v>690</v>
      </c>
      <c r="I63" s="175">
        <v>8</v>
      </c>
      <c r="J63" s="24"/>
      <c r="K63" s="24"/>
      <c r="L63" s="24"/>
      <c r="M63" s="24"/>
      <c r="N63" s="24"/>
      <c r="O63" s="188" t="s">
        <v>26</v>
      </c>
      <c r="P63" s="189" t="s">
        <v>8192</v>
      </c>
      <c r="Q63" s="219" t="s">
        <v>13016</v>
      </c>
      <c r="R63" s="227"/>
      <c r="S63" s="227"/>
      <c r="T63" s="229"/>
    </row>
    <row r="64" spans="1:20" ht="22.5" customHeight="1">
      <c r="A64" s="166" t="s">
        <v>72</v>
      </c>
      <c r="B64" s="99" t="s">
        <v>7876</v>
      </c>
      <c r="C64" s="187" t="s">
        <v>8193</v>
      </c>
      <c r="D64" s="99">
        <v>7</v>
      </c>
      <c r="E64" s="99">
        <v>9</v>
      </c>
      <c r="F64" s="211"/>
      <c r="G64" s="212" t="s">
        <v>11236</v>
      </c>
      <c r="H64" s="99">
        <v>690</v>
      </c>
      <c r="I64" s="175">
        <v>7</v>
      </c>
      <c r="J64" s="24"/>
      <c r="K64" s="24"/>
      <c r="L64" s="24"/>
      <c r="M64" s="24"/>
      <c r="N64" s="24"/>
      <c r="O64" s="188" t="s">
        <v>8187</v>
      </c>
      <c r="P64" s="189" t="s">
        <v>8194</v>
      </c>
      <c r="Q64" s="212" t="s">
        <v>2861</v>
      </c>
      <c r="R64" s="227"/>
      <c r="S64" s="227"/>
      <c r="T64" s="229"/>
    </row>
    <row r="65" spans="1:20" ht="22.5" customHeight="1">
      <c r="A65" s="166" t="s">
        <v>7281</v>
      </c>
      <c r="B65" s="99" t="s">
        <v>7876</v>
      </c>
      <c r="C65" s="187" t="s">
        <v>8195</v>
      </c>
      <c r="D65" s="99">
        <v>7</v>
      </c>
      <c r="E65" s="99">
        <v>9</v>
      </c>
      <c r="F65" s="211"/>
      <c r="G65" s="212" t="s">
        <v>7482</v>
      </c>
      <c r="H65" s="99">
        <v>690</v>
      </c>
      <c r="I65" s="175">
        <v>6</v>
      </c>
      <c r="J65" s="24"/>
      <c r="K65" s="24"/>
      <c r="L65" s="24"/>
      <c r="M65" s="24"/>
      <c r="N65" s="24"/>
      <c r="O65" s="188" t="s">
        <v>8196</v>
      </c>
      <c r="P65" s="189" t="s">
        <v>8197</v>
      </c>
      <c r="Q65" s="212" t="s">
        <v>3465</v>
      </c>
      <c r="R65" s="212" t="s">
        <v>7483</v>
      </c>
      <c r="S65" s="227"/>
      <c r="T65" s="229"/>
    </row>
    <row r="66" spans="1:20" ht="22.5" customHeight="1">
      <c r="A66" s="166" t="s">
        <v>8198</v>
      </c>
      <c r="B66" s="99" t="s">
        <v>7876</v>
      </c>
      <c r="C66" s="187" t="s">
        <v>8199</v>
      </c>
      <c r="D66" s="99">
        <v>10</v>
      </c>
      <c r="E66" s="99">
        <v>10</v>
      </c>
      <c r="F66" s="99"/>
      <c r="G66" s="214" t="s">
        <v>8105</v>
      </c>
      <c r="H66" s="99">
        <v>680</v>
      </c>
      <c r="I66" s="175">
        <v>8</v>
      </c>
      <c r="J66" s="24"/>
      <c r="K66" s="24"/>
      <c r="L66" s="24"/>
      <c r="M66" s="24"/>
      <c r="N66" s="24"/>
      <c r="O66" s="181" t="s">
        <v>8200</v>
      </c>
      <c r="P66" s="189" t="s">
        <v>8201</v>
      </c>
      <c r="Q66" s="212"/>
      <c r="R66" s="227"/>
      <c r="S66" s="227"/>
      <c r="T66" s="229"/>
    </row>
    <row r="67" spans="1:20" ht="22.5" customHeight="1">
      <c r="A67" s="166" t="s">
        <v>42</v>
      </c>
      <c r="B67" s="99" t="s">
        <v>8141</v>
      </c>
      <c r="C67" s="187" t="s">
        <v>8202</v>
      </c>
      <c r="D67" s="99">
        <v>3</v>
      </c>
      <c r="E67" s="99">
        <v>5</v>
      </c>
      <c r="F67" s="221"/>
      <c r="G67" s="212" t="s">
        <v>2896</v>
      </c>
      <c r="H67" s="99">
        <v>670</v>
      </c>
      <c r="I67" s="175">
        <v>4</v>
      </c>
      <c r="J67" s="24"/>
      <c r="K67" s="24"/>
      <c r="L67" s="24"/>
      <c r="M67" s="24"/>
      <c r="N67" s="24"/>
      <c r="O67" s="188" t="s">
        <v>8203</v>
      </c>
      <c r="P67" s="189" t="s">
        <v>8204</v>
      </c>
      <c r="Q67" s="212" t="s">
        <v>2897</v>
      </c>
      <c r="R67" s="212" t="s">
        <v>2898</v>
      </c>
      <c r="S67" s="212"/>
      <c r="T67" s="234" t="s">
        <v>2899</v>
      </c>
    </row>
    <row r="68" spans="1:20" ht="22.5" customHeight="1">
      <c r="A68" s="166" t="s">
        <v>1385</v>
      </c>
      <c r="B68" s="99" t="s">
        <v>7876</v>
      </c>
      <c r="C68" s="107" t="s">
        <v>2900</v>
      </c>
      <c r="D68" s="99">
        <v>7</v>
      </c>
      <c r="E68" s="99">
        <v>9</v>
      </c>
      <c r="F68" s="211"/>
      <c r="G68" s="219" t="s">
        <v>2901</v>
      </c>
      <c r="H68" s="99">
        <v>660</v>
      </c>
      <c r="I68" s="175">
        <v>8</v>
      </c>
      <c r="J68" s="24"/>
      <c r="K68" s="24"/>
      <c r="L68" s="24"/>
      <c r="M68" s="24"/>
      <c r="N68" s="24"/>
      <c r="O68" s="188" t="s">
        <v>26</v>
      </c>
      <c r="P68" s="189" t="s">
        <v>8205</v>
      </c>
      <c r="Q68" s="212" t="s">
        <v>3399</v>
      </c>
      <c r="R68" s="227"/>
      <c r="S68" s="227"/>
      <c r="T68" s="229"/>
    </row>
    <row r="69" spans="1:20" ht="22.5" customHeight="1">
      <c r="A69" s="166" t="s">
        <v>2902</v>
      </c>
      <c r="B69" s="99" t="s">
        <v>8206</v>
      </c>
      <c r="C69" s="187" t="s">
        <v>8207</v>
      </c>
      <c r="D69" s="99">
        <v>4</v>
      </c>
      <c r="E69" s="99">
        <v>6</v>
      </c>
      <c r="F69" s="99"/>
      <c r="G69" s="212" t="s">
        <v>12975</v>
      </c>
      <c r="H69" s="99">
        <v>660</v>
      </c>
      <c r="I69" s="175">
        <v>8</v>
      </c>
      <c r="J69" s="24"/>
      <c r="K69" s="24"/>
      <c r="L69" s="24"/>
      <c r="M69" s="24"/>
      <c r="N69" s="24"/>
      <c r="O69" s="230" t="s">
        <v>8208</v>
      </c>
      <c r="P69" s="189" t="s">
        <v>8209</v>
      </c>
      <c r="Q69" s="212" t="s">
        <v>1849</v>
      </c>
      <c r="R69" s="214" t="s">
        <v>13017</v>
      </c>
      <c r="S69" s="227"/>
      <c r="T69" s="229"/>
    </row>
    <row r="70" spans="1:20" ht="22.5" customHeight="1">
      <c r="A70" s="166" t="s">
        <v>8210</v>
      </c>
      <c r="B70" s="215" t="s">
        <v>8211</v>
      </c>
      <c r="C70" s="187" t="s">
        <v>8212</v>
      </c>
      <c r="D70" s="99">
        <v>8</v>
      </c>
      <c r="E70" s="99">
        <v>8</v>
      </c>
      <c r="F70" s="211" t="s">
        <v>8213</v>
      </c>
      <c r="G70" s="214" t="s">
        <v>8105</v>
      </c>
      <c r="H70" s="99">
        <v>660</v>
      </c>
      <c r="I70" s="215">
        <v>3</v>
      </c>
      <c r="J70" s="24"/>
      <c r="K70" s="24"/>
      <c r="L70" s="24"/>
      <c r="M70" s="24"/>
      <c r="N70" s="24"/>
      <c r="O70" s="236" t="s">
        <v>8214</v>
      </c>
      <c r="P70" s="189" t="s">
        <v>8215</v>
      </c>
      <c r="Q70" s="212"/>
      <c r="R70" s="227"/>
      <c r="S70" s="227"/>
      <c r="T70" s="229"/>
    </row>
    <row r="71" spans="1:20" ht="22.5" customHeight="1">
      <c r="A71" s="166" t="s">
        <v>8216</v>
      </c>
      <c r="B71" s="99" t="s">
        <v>8206</v>
      </c>
      <c r="C71" s="107" t="s">
        <v>8217</v>
      </c>
      <c r="D71" s="99">
        <v>6</v>
      </c>
      <c r="E71" s="99">
        <v>8</v>
      </c>
      <c r="F71" s="99" t="s">
        <v>8218</v>
      </c>
      <c r="G71" s="212" t="s">
        <v>3464</v>
      </c>
      <c r="H71" s="99">
        <v>650</v>
      </c>
      <c r="I71" s="99">
        <v>6</v>
      </c>
      <c r="J71" s="25"/>
      <c r="K71" s="25"/>
      <c r="L71" s="25"/>
      <c r="M71" s="25"/>
      <c r="N71" s="25"/>
      <c r="O71" s="230" t="s">
        <v>8219</v>
      </c>
      <c r="P71" s="189" t="s">
        <v>3400</v>
      </c>
      <c r="Q71" s="212" t="s">
        <v>2867</v>
      </c>
      <c r="R71" s="212" t="s">
        <v>3401</v>
      </c>
      <c r="S71" s="227"/>
      <c r="T71" s="229"/>
    </row>
    <row r="72" spans="1:20" ht="22.5" customHeight="1">
      <c r="A72" s="166" t="s">
        <v>42</v>
      </c>
      <c r="B72" s="99" t="s">
        <v>8141</v>
      </c>
      <c r="C72" s="187" t="s">
        <v>8220</v>
      </c>
      <c r="D72" s="99">
        <v>3</v>
      </c>
      <c r="E72" s="99">
        <v>5</v>
      </c>
      <c r="F72" s="211"/>
      <c r="G72" s="212" t="s">
        <v>2880</v>
      </c>
      <c r="H72" s="99">
        <v>650</v>
      </c>
      <c r="I72" s="175">
        <v>4</v>
      </c>
      <c r="J72" s="24"/>
      <c r="K72" s="24"/>
      <c r="L72" s="24"/>
      <c r="M72" s="24"/>
      <c r="N72" s="24"/>
      <c r="O72" s="188" t="s">
        <v>3265</v>
      </c>
      <c r="P72" s="189" t="s">
        <v>8221</v>
      </c>
      <c r="Q72" s="212" t="s">
        <v>2898</v>
      </c>
      <c r="R72" s="212"/>
      <c r="S72" s="212"/>
      <c r="T72" s="234" t="s">
        <v>2903</v>
      </c>
    </row>
    <row r="73" spans="1:20" ht="22.5" customHeight="1">
      <c r="A73" s="166" t="s">
        <v>42</v>
      </c>
      <c r="B73" s="99" t="s">
        <v>8141</v>
      </c>
      <c r="C73" s="187" t="s">
        <v>2904</v>
      </c>
      <c r="D73" s="99">
        <v>3</v>
      </c>
      <c r="E73" s="99">
        <v>5</v>
      </c>
      <c r="F73" s="220"/>
      <c r="G73" s="212" t="s">
        <v>2863</v>
      </c>
      <c r="H73" s="99">
        <v>650</v>
      </c>
      <c r="I73" s="99">
        <v>4</v>
      </c>
      <c r="J73" s="24"/>
      <c r="K73" s="24"/>
      <c r="L73" s="24"/>
      <c r="M73" s="24"/>
      <c r="N73" s="24"/>
      <c r="O73" s="188" t="s">
        <v>8222</v>
      </c>
      <c r="P73" s="189" t="s">
        <v>2905</v>
      </c>
      <c r="Q73" s="212" t="s">
        <v>2906</v>
      </c>
      <c r="R73" s="212" t="s">
        <v>13018</v>
      </c>
      <c r="S73" s="202"/>
      <c r="T73" s="234" t="s">
        <v>2907</v>
      </c>
    </row>
    <row r="74" spans="1:20" ht="22.5" customHeight="1">
      <c r="A74" s="166" t="s">
        <v>42</v>
      </c>
      <c r="B74" s="99" t="s">
        <v>8141</v>
      </c>
      <c r="C74" s="187" t="s">
        <v>8223</v>
      </c>
      <c r="D74" s="99">
        <v>3</v>
      </c>
      <c r="E74" s="99">
        <v>5</v>
      </c>
      <c r="F74" s="211"/>
      <c r="G74" s="212" t="s">
        <v>2867</v>
      </c>
      <c r="H74" s="99">
        <v>650</v>
      </c>
      <c r="I74" s="175">
        <v>4</v>
      </c>
      <c r="J74" s="24"/>
      <c r="K74" s="24"/>
      <c r="L74" s="24"/>
      <c r="M74" s="24"/>
      <c r="N74" s="24"/>
      <c r="O74" s="188" t="s">
        <v>8224</v>
      </c>
      <c r="P74" s="189" t="s">
        <v>8225</v>
      </c>
      <c r="Q74" s="212" t="s">
        <v>2908</v>
      </c>
      <c r="R74" s="202"/>
      <c r="S74" s="202"/>
      <c r="T74" s="234" t="s">
        <v>2909</v>
      </c>
    </row>
    <row r="75" spans="1:20" ht="22.5" customHeight="1">
      <c r="A75" s="166" t="s">
        <v>42</v>
      </c>
      <c r="B75" s="99" t="s">
        <v>8141</v>
      </c>
      <c r="C75" s="187" t="s">
        <v>8226</v>
      </c>
      <c r="D75" s="99">
        <v>5</v>
      </c>
      <c r="E75" s="99">
        <v>5</v>
      </c>
      <c r="F75" s="211" t="s">
        <v>8128</v>
      </c>
      <c r="G75" s="214" t="s">
        <v>8105</v>
      </c>
      <c r="H75" s="99">
        <v>650</v>
      </c>
      <c r="I75" s="99">
        <v>5</v>
      </c>
      <c r="J75" s="24"/>
      <c r="K75" s="24"/>
      <c r="L75" s="24"/>
      <c r="M75" s="24"/>
      <c r="N75" s="24"/>
      <c r="O75" s="236" t="s">
        <v>8227</v>
      </c>
      <c r="P75" s="189" t="s">
        <v>8228</v>
      </c>
      <c r="Q75" s="212"/>
      <c r="R75" s="202"/>
      <c r="S75" s="202"/>
      <c r="T75" s="227"/>
    </row>
    <row r="76" spans="1:20" ht="22.5" customHeight="1">
      <c r="A76" s="166" t="s">
        <v>42</v>
      </c>
      <c r="B76" s="99" t="s">
        <v>8141</v>
      </c>
      <c r="C76" s="187" t="s">
        <v>8229</v>
      </c>
      <c r="D76" s="99">
        <v>5</v>
      </c>
      <c r="E76" s="99">
        <v>5</v>
      </c>
      <c r="F76" s="211" t="s">
        <v>8128</v>
      </c>
      <c r="G76" s="214" t="s">
        <v>8105</v>
      </c>
      <c r="H76" s="99">
        <v>650</v>
      </c>
      <c r="I76" s="175">
        <v>5</v>
      </c>
      <c r="J76" s="24"/>
      <c r="K76" s="24"/>
      <c r="L76" s="24"/>
      <c r="M76" s="24"/>
      <c r="N76" s="24"/>
      <c r="O76" s="236" t="s">
        <v>8230</v>
      </c>
      <c r="P76" s="189" t="s">
        <v>8231</v>
      </c>
      <c r="Q76" s="202"/>
      <c r="R76" s="202"/>
      <c r="S76" s="202"/>
      <c r="T76" s="227"/>
    </row>
    <row r="77" spans="1:20" ht="22.5" customHeight="1">
      <c r="A77" s="166" t="s">
        <v>42</v>
      </c>
      <c r="B77" s="99" t="s">
        <v>8141</v>
      </c>
      <c r="C77" s="187" t="s">
        <v>8232</v>
      </c>
      <c r="D77" s="99">
        <v>4</v>
      </c>
      <c r="E77" s="99">
        <v>5</v>
      </c>
      <c r="F77" s="211" t="s">
        <v>8128</v>
      </c>
      <c r="G77" s="214" t="s">
        <v>8105</v>
      </c>
      <c r="H77" s="99">
        <v>650</v>
      </c>
      <c r="I77" s="99">
        <v>5</v>
      </c>
      <c r="J77" s="24"/>
      <c r="K77" s="24"/>
      <c r="L77" s="24"/>
      <c r="M77" s="24"/>
      <c r="N77" s="24"/>
      <c r="O77" s="236" t="s">
        <v>8233</v>
      </c>
      <c r="P77" s="189" t="s">
        <v>8228</v>
      </c>
      <c r="Q77" s="212"/>
      <c r="R77" s="202"/>
      <c r="S77" s="202"/>
      <c r="T77" s="227"/>
    </row>
    <row r="78" spans="1:20" ht="22.5" customHeight="1">
      <c r="A78" s="166" t="s">
        <v>42</v>
      </c>
      <c r="B78" s="99" t="s">
        <v>8141</v>
      </c>
      <c r="C78" s="107" t="s">
        <v>2910</v>
      </c>
      <c r="D78" s="99">
        <v>3</v>
      </c>
      <c r="E78" s="99">
        <v>5</v>
      </c>
      <c r="F78" s="211"/>
      <c r="G78" s="212" t="s">
        <v>8234</v>
      </c>
      <c r="H78" s="99">
        <v>640</v>
      </c>
      <c r="I78" s="175">
        <v>4</v>
      </c>
      <c r="J78" s="24"/>
      <c r="K78" s="24"/>
      <c r="L78" s="24"/>
      <c r="M78" s="24"/>
      <c r="N78" s="24"/>
      <c r="O78" s="188" t="s">
        <v>8235</v>
      </c>
      <c r="P78" s="189" t="s">
        <v>8236</v>
      </c>
      <c r="Q78" s="212"/>
      <c r="R78" s="202"/>
      <c r="S78" s="202"/>
      <c r="T78" s="227"/>
    </row>
    <row r="79" spans="1:20" ht="22.5" customHeight="1">
      <c r="A79" s="166" t="s">
        <v>2889</v>
      </c>
      <c r="B79" s="99" t="s">
        <v>8159</v>
      </c>
      <c r="C79" s="187" t="s">
        <v>8237</v>
      </c>
      <c r="D79" s="99">
        <v>8</v>
      </c>
      <c r="E79" s="99">
        <v>8</v>
      </c>
      <c r="F79" s="221"/>
      <c r="G79" s="214" t="s">
        <v>8105</v>
      </c>
      <c r="H79" s="99">
        <v>640</v>
      </c>
      <c r="I79" s="175">
        <v>7</v>
      </c>
      <c r="J79" s="24"/>
      <c r="K79" s="24"/>
      <c r="L79" s="24"/>
      <c r="M79" s="24"/>
      <c r="N79" s="24"/>
      <c r="O79" s="242" t="s">
        <v>8238</v>
      </c>
      <c r="P79" s="189" t="s">
        <v>8239</v>
      </c>
      <c r="Q79" s="212"/>
      <c r="R79" s="227"/>
      <c r="S79" s="227"/>
      <c r="T79" s="229"/>
    </row>
    <row r="80" spans="1:20" ht="22.5" customHeight="1">
      <c r="A80" s="166" t="s">
        <v>42</v>
      </c>
      <c r="B80" s="99" t="s">
        <v>8141</v>
      </c>
      <c r="C80" s="187" t="s">
        <v>2911</v>
      </c>
      <c r="D80" s="99">
        <v>3</v>
      </c>
      <c r="E80" s="99">
        <v>5</v>
      </c>
      <c r="F80" s="211" t="s">
        <v>8240</v>
      </c>
      <c r="G80" s="212" t="s">
        <v>2912</v>
      </c>
      <c r="H80" s="99">
        <v>630</v>
      </c>
      <c r="I80" s="175">
        <v>4</v>
      </c>
      <c r="J80" s="24"/>
      <c r="K80" s="24"/>
      <c r="L80" s="24"/>
      <c r="M80" s="24"/>
      <c r="N80" s="24"/>
      <c r="O80" s="188" t="s">
        <v>3266</v>
      </c>
      <c r="P80" s="189" t="s">
        <v>8241</v>
      </c>
      <c r="Q80" s="214" t="s">
        <v>12660</v>
      </c>
      <c r="R80" s="240"/>
      <c r="S80" s="240"/>
      <c r="T80" s="227"/>
    </row>
    <row r="81" spans="1:20" ht="22.5" customHeight="1">
      <c r="A81" s="166" t="s">
        <v>8131</v>
      </c>
      <c r="B81" s="99" t="s">
        <v>8136</v>
      </c>
      <c r="C81" s="107" t="s">
        <v>8242</v>
      </c>
      <c r="D81" s="99">
        <v>6</v>
      </c>
      <c r="E81" s="99">
        <v>8</v>
      </c>
      <c r="F81" s="211"/>
      <c r="G81" s="212" t="s">
        <v>3401</v>
      </c>
      <c r="H81" s="99">
        <v>630</v>
      </c>
      <c r="I81" s="175">
        <v>6</v>
      </c>
      <c r="J81" s="24"/>
      <c r="K81" s="24"/>
      <c r="L81" s="24"/>
      <c r="M81" s="24"/>
      <c r="N81" s="24"/>
      <c r="O81" s="188" t="s">
        <v>8243</v>
      </c>
      <c r="P81" s="189" t="s">
        <v>8244</v>
      </c>
      <c r="Q81" s="212" t="s">
        <v>2866</v>
      </c>
      <c r="R81" s="227"/>
      <c r="S81" s="227"/>
      <c r="T81" s="229"/>
    </row>
    <row r="82" spans="1:20" ht="22.5" customHeight="1">
      <c r="A82" s="166" t="s">
        <v>8076</v>
      </c>
      <c r="B82" s="99" t="s">
        <v>8136</v>
      </c>
      <c r="C82" s="187" t="s">
        <v>8245</v>
      </c>
      <c r="D82" s="99">
        <v>6</v>
      </c>
      <c r="E82" s="99">
        <v>8</v>
      </c>
      <c r="F82" s="211" t="s">
        <v>8246</v>
      </c>
      <c r="G82" s="219" t="s">
        <v>8247</v>
      </c>
      <c r="H82" s="99">
        <v>630</v>
      </c>
      <c r="I82" s="175">
        <v>6</v>
      </c>
      <c r="J82" s="24"/>
      <c r="K82" s="24"/>
      <c r="L82" s="24"/>
      <c r="M82" s="24"/>
      <c r="N82" s="24"/>
      <c r="O82" s="188" t="s">
        <v>8248</v>
      </c>
      <c r="P82" s="189" t="s">
        <v>8249</v>
      </c>
      <c r="Q82" s="212" t="s">
        <v>2853</v>
      </c>
      <c r="R82" s="227"/>
      <c r="S82" s="227"/>
      <c r="T82" s="229"/>
    </row>
    <row r="83" spans="1:20" ht="22.5" customHeight="1">
      <c r="A83" s="166" t="s">
        <v>6263</v>
      </c>
      <c r="B83" s="99" t="s">
        <v>7876</v>
      </c>
      <c r="C83" s="187" t="s">
        <v>8250</v>
      </c>
      <c r="D83" s="99">
        <v>6</v>
      </c>
      <c r="E83" s="99">
        <v>8</v>
      </c>
      <c r="F83" s="211"/>
      <c r="G83" s="212" t="s">
        <v>6397</v>
      </c>
      <c r="H83" s="99">
        <v>630</v>
      </c>
      <c r="I83" s="175">
        <v>6</v>
      </c>
      <c r="J83" s="24"/>
      <c r="K83" s="24"/>
      <c r="L83" s="24"/>
      <c r="M83" s="24"/>
      <c r="N83" s="24"/>
      <c r="O83" s="188" t="s">
        <v>8251</v>
      </c>
      <c r="P83" s="189" t="s">
        <v>8252</v>
      </c>
      <c r="Q83" s="212" t="s">
        <v>2931</v>
      </c>
      <c r="R83" s="212" t="s">
        <v>2941</v>
      </c>
      <c r="S83" s="227"/>
      <c r="T83" s="229"/>
    </row>
    <row r="84" spans="1:20" ht="22.5" customHeight="1">
      <c r="A84" s="166" t="s">
        <v>42</v>
      </c>
      <c r="B84" s="99" t="s">
        <v>8141</v>
      </c>
      <c r="C84" s="187" t="s">
        <v>8253</v>
      </c>
      <c r="D84" s="99">
        <v>5</v>
      </c>
      <c r="E84" s="99">
        <v>5</v>
      </c>
      <c r="F84" s="211" t="s">
        <v>8128</v>
      </c>
      <c r="G84" s="214" t="s">
        <v>8105</v>
      </c>
      <c r="H84" s="99">
        <v>610</v>
      </c>
      <c r="I84" s="99">
        <v>4</v>
      </c>
      <c r="J84" s="24"/>
      <c r="K84" s="24"/>
      <c r="L84" s="24"/>
      <c r="M84" s="24"/>
      <c r="N84" s="24"/>
      <c r="O84" s="236" t="s">
        <v>8254</v>
      </c>
      <c r="P84" s="189" t="s">
        <v>8255</v>
      </c>
      <c r="Q84" s="202"/>
      <c r="R84" s="202"/>
      <c r="S84" s="202"/>
      <c r="T84" s="227"/>
    </row>
    <row r="85" spans="1:20" ht="22.5" customHeight="1">
      <c r="A85" s="166" t="s">
        <v>1385</v>
      </c>
      <c r="B85" s="99" t="s">
        <v>7916</v>
      </c>
      <c r="C85" s="187" t="s">
        <v>8259</v>
      </c>
      <c r="D85" s="99">
        <v>6</v>
      </c>
      <c r="E85" s="99">
        <v>8</v>
      </c>
      <c r="F85" s="211"/>
      <c r="G85" s="212" t="s">
        <v>2913</v>
      </c>
      <c r="H85" s="99">
        <v>600</v>
      </c>
      <c r="I85" s="175">
        <v>8</v>
      </c>
      <c r="J85" s="24"/>
      <c r="K85" s="24"/>
      <c r="L85" s="24"/>
      <c r="M85" s="24"/>
      <c r="N85" s="24"/>
      <c r="O85" s="188" t="s">
        <v>8260</v>
      </c>
      <c r="P85" s="189" t="s">
        <v>8261</v>
      </c>
      <c r="Q85" s="212" t="s">
        <v>2880</v>
      </c>
      <c r="R85" s="212" t="s">
        <v>2867</v>
      </c>
      <c r="S85" s="227"/>
      <c r="T85" s="229"/>
    </row>
    <row r="86" spans="1:20" ht="22.5" customHeight="1">
      <c r="A86" s="166" t="s">
        <v>42</v>
      </c>
      <c r="B86" s="99" t="s">
        <v>8262</v>
      </c>
      <c r="C86" s="107" t="s">
        <v>2914</v>
      </c>
      <c r="D86" s="99">
        <v>2</v>
      </c>
      <c r="E86" s="99">
        <v>4</v>
      </c>
      <c r="F86" s="211"/>
      <c r="G86" s="212" t="s">
        <v>2915</v>
      </c>
      <c r="H86" s="99">
        <v>520</v>
      </c>
      <c r="I86" s="175">
        <v>3</v>
      </c>
      <c r="J86" s="24"/>
      <c r="K86" s="24"/>
      <c r="L86" s="24"/>
      <c r="M86" s="24"/>
      <c r="N86" s="24"/>
      <c r="O86" s="188" t="s">
        <v>8263</v>
      </c>
      <c r="P86" s="189" t="s">
        <v>8264</v>
      </c>
      <c r="Q86" s="202"/>
      <c r="R86" s="202"/>
      <c r="S86" s="202"/>
      <c r="T86" s="243"/>
    </row>
    <row r="87" spans="1:20" ht="22.5" customHeight="1">
      <c r="A87" s="166" t="s">
        <v>8265</v>
      </c>
      <c r="B87" s="99" t="s">
        <v>8266</v>
      </c>
      <c r="C87" s="107" t="s">
        <v>12680</v>
      </c>
      <c r="D87" s="99">
        <v>8</v>
      </c>
      <c r="E87" s="99">
        <v>8</v>
      </c>
      <c r="G87" s="214" t="s">
        <v>8105</v>
      </c>
      <c r="H87" s="99">
        <v>510</v>
      </c>
      <c r="I87" s="99">
        <v>7</v>
      </c>
      <c r="O87" s="236" t="s">
        <v>8268</v>
      </c>
      <c r="P87" s="189" t="s">
        <v>8269</v>
      </c>
      <c r="Q87" s="202"/>
      <c r="R87" s="202"/>
      <c r="S87" s="202"/>
      <c r="T87" s="244"/>
    </row>
    <row r="88" spans="1:20" ht="22.5" customHeight="1">
      <c r="A88" s="166" t="s">
        <v>42</v>
      </c>
      <c r="B88" s="99" t="s">
        <v>8262</v>
      </c>
      <c r="C88" s="107" t="s">
        <v>8270</v>
      </c>
      <c r="D88" s="99">
        <v>2</v>
      </c>
      <c r="E88" s="99">
        <v>4</v>
      </c>
      <c r="F88" s="220"/>
      <c r="G88" s="212" t="s">
        <v>2897</v>
      </c>
      <c r="H88" s="99">
        <v>510</v>
      </c>
      <c r="I88" s="99">
        <v>3</v>
      </c>
      <c r="J88" s="24"/>
      <c r="K88" s="24"/>
      <c r="L88" s="24"/>
      <c r="M88" s="24"/>
      <c r="N88" s="24"/>
      <c r="O88" s="188" t="s">
        <v>8271</v>
      </c>
      <c r="P88" s="189" t="s">
        <v>8272</v>
      </c>
      <c r="Q88" s="212" t="s">
        <v>2916</v>
      </c>
      <c r="R88" s="212"/>
      <c r="S88" s="212"/>
      <c r="T88" s="234" t="s">
        <v>2917</v>
      </c>
    </row>
    <row r="89" spans="1:20" ht="22.5" customHeight="1">
      <c r="A89" s="166" t="s">
        <v>42</v>
      </c>
      <c r="B89" s="99" t="s">
        <v>8262</v>
      </c>
      <c r="C89" s="107" t="s">
        <v>2918</v>
      </c>
      <c r="D89" s="99">
        <v>2</v>
      </c>
      <c r="E89" s="99">
        <v>4</v>
      </c>
      <c r="F89" s="211"/>
      <c r="G89" s="212" t="s">
        <v>2898</v>
      </c>
      <c r="H89" s="99">
        <v>510</v>
      </c>
      <c r="I89" s="175">
        <v>3</v>
      </c>
      <c r="J89" s="24"/>
      <c r="K89" s="24"/>
      <c r="L89" s="24"/>
      <c r="M89" s="24"/>
      <c r="N89" s="24"/>
      <c r="O89" s="188" t="s">
        <v>8273</v>
      </c>
      <c r="P89" s="189" t="s">
        <v>8274</v>
      </c>
      <c r="Q89" s="212" t="s">
        <v>2916</v>
      </c>
      <c r="R89" s="227"/>
      <c r="S89" s="227"/>
      <c r="T89" s="234" t="s">
        <v>2919</v>
      </c>
    </row>
    <row r="90" spans="1:20" ht="22.5" customHeight="1">
      <c r="A90" s="166" t="s">
        <v>42</v>
      </c>
      <c r="B90" s="99" t="s">
        <v>8262</v>
      </c>
      <c r="C90" s="107" t="s">
        <v>8275</v>
      </c>
      <c r="D90" s="99">
        <v>2</v>
      </c>
      <c r="E90" s="99">
        <v>4</v>
      </c>
      <c r="F90" s="220"/>
      <c r="G90" s="212" t="s">
        <v>2908</v>
      </c>
      <c r="H90" s="99">
        <v>510</v>
      </c>
      <c r="I90" s="99">
        <v>3</v>
      </c>
      <c r="J90" s="24"/>
      <c r="K90" s="24"/>
      <c r="L90" s="24"/>
      <c r="M90" s="24"/>
      <c r="N90" s="24"/>
      <c r="O90" s="188" t="s">
        <v>8276</v>
      </c>
      <c r="P90" s="189" t="s">
        <v>8277</v>
      </c>
      <c r="Q90" s="212" t="s">
        <v>2896</v>
      </c>
      <c r="R90" s="212"/>
      <c r="S90" s="212"/>
      <c r="T90" s="234" t="s">
        <v>2920</v>
      </c>
    </row>
    <row r="91" spans="1:20" ht="22.5" customHeight="1">
      <c r="A91" s="166" t="s">
        <v>2889</v>
      </c>
      <c r="B91" s="99" t="s">
        <v>8278</v>
      </c>
      <c r="C91" s="187" t="s">
        <v>8279</v>
      </c>
      <c r="D91" s="99">
        <v>6</v>
      </c>
      <c r="E91" s="99">
        <v>6</v>
      </c>
      <c r="F91" s="221"/>
      <c r="G91" s="214" t="s">
        <v>8105</v>
      </c>
      <c r="H91" s="99">
        <v>510</v>
      </c>
      <c r="I91" s="175">
        <v>6</v>
      </c>
      <c r="J91" s="24"/>
      <c r="K91" s="24"/>
      <c r="L91" s="24"/>
      <c r="M91" s="24"/>
      <c r="N91" s="24"/>
      <c r="O91" s="242" t="s">
        <v>8238</v>
      </c>
      <c r="P91" s="189" t="s">
        <v>8280</v>
      </c>
      <c r="Q91" s="212"/>
      <c r="R91" s="227"/>
      <c r="S91" s="227"/>
      <c r="T91" s="229"/>
    </row>
    <row r="92" spans="1:20" ht="22.5" customHeight="1">
      <c r="A92" s="166" t="s">
        <v>8281</v>
      </c>
      <c r="B92" s="99" t="s">
        <v>8278</v>
      </c>
      <c r="C92" s="187" t="s">
        <v>8282</v>
      </c>
      <c r="D92" s="99">
        <v>5</v>
      </c>
      <c r="E92" s="99">
        <v>7</v>
      </c>
      <c r="F92" s="211" t="s">
        <v>8283</v>
      </c>
      <c r="G92" s="223" t="s">
        <v>8284</v>
      </c>
      <c r="H92" s="99">
        <v>510</v>
      </c>
      <c r="I92" s="175">
        <v>5</v>
      </c>
      <c r="J92" s="24"/>
      <c r="K92" s="24"/>
      <c r="L92" s="24"/>
      <c r="M92" s="24"/>
      <c r="N92" s="24"/>
      <c r="O92" s="188" t="s">
        <v>8285</v>
      </c>
      <c r="P92" s="189" t="s">
        <v>8286</v>
      </c>
      <c r="Q92" s="212" t="s">
        <v>1166</v>
      </c>
      <c r="R92" s="212" t="s">
        <v>2921</v>
      </c>
      <c r="S92" s="227"/>
      <c r="T92" s="229"/>
    </row>
    <row r="93" spans="1:20" ht="22.5" customHeight="1">
      <c r="A93" s="166" t="s">
        <v>1385</v>
      </c>
      <c r="B93" s="99" t="s">
        <v>7916</v>
      </c>
      <c r="C93" s="187" t="s">
        <v>8287</v>
      </c>
      <c r="D93" s="99">
        <v>5</v>
      </c>
      <c r="E93" s="99">
        <v>7</v>
      </c>
      <c r="F93" s="211"/>
      <c r="G93" s="219" t="s">
        <v>2922</v>
      </c>
      <c r="H93" s="99">
        <v>500</v>
      </c>
      <c r="I93" s="175">
        <v>6</v>
      </c>
      <c r="J93" s="24"/>
      <c r="K93" s="24"/>
      <c r="L93" s="24"/>
      <c r="M93" s="24"/>
      <c r="N93" s="24"/>
      <c r="O93" s="188" t="s">
        <v>26</v>
      </c>
      <c r="P93" s="189" t="s">
        <v>8288</v>
      </c>
      <c r="Q93" s="219" t="s">
        <v>2923</v>
      </c>
      <c r="R93" s="245"/>
      <c r="S93" s="227"/>
      <c r="T93" s="229"/>
    </row>
    <row r="94" spans="1:20" ht="22.5" customHeight="1">
      <c r="A94" s="166" t="s">
        <v>8289</v>
      </c>
      <c r="B94" s="99" t="s">
        <v>7916</v>
      </c>
      <c r="C94" s="187" t="s">
        <v>8290</v>
      </c>
      <c r="D94" s="99">
        <v>5</v>
      </c>
      <c r="E94" s="99">
        <v>7</v>
      </c>
      <c r="F94" s="211"/>
      <c r="G94" s="212" t="s">
        <v>2924</v>
      </c>
      <c r="H94" s="99">
        <v>490</v>
      </c>
      <c r="I94" s="175">
        <v>5</v>
      </c>
      <c r="J94" s="24"/>
      <c r="K94" s="24"/>
      <c r="L94" s="24"/>
      <c r="M94" s="24"/>
      <c r="N94" s="24"/>
      <c r="O94" s="188" t="s">
        <v>8291</v>
      </c>
      <c r="P94" s="189" t="s">
        <v>8292</v>
      </c>
      <c r="Q94" s="212" t="s">
        <v>2921</v>
      </c>
      <c r="R94" s="227"/>
      <c r="S94" s="227"/>
      <c r="T94" s="229"/>
    </row>
    <row r="95" spans="1:20" ht="22.5" customHeight="1">
      <c r="A95" s="166" t="s">
        <v>7281</v>
      </c>
      <c r="B95" s="99" t="s">
        <v>7916</v>
      </c>
      <c r="C95" s="187" t="s">
        <v>8293</v>
      </c>
      <c r="D95" s="99">
        <v>5</v>
      </c>
      <c r="E95" s="99">
        <v>5</v>
      </c>
      <c r="F95" s="211"/>
      <c r="G95" s="214" t="s">
        <v>8105</v>
      </c>
      <c r="H95" s="99">
        <v>490</v>
      </c>
      <c r="I95" s="175">
        <v>5</v>
      </c>
      <c r="J95" s="24"/>
      <c r="K95" s="24"/>
      <c r="L95" s="24"/>
      <c r="M95" s="24"/>
      <c r="N95" s="24"/>
      <c r="O95" s="236" t="s">
        <v>8294</v>
      </c>
      <c r="P95" s="189" t="s">
        <v>8252</v>
      </c>
      <c r="Q95" s="228"/>
      <c r="R95" s="212"/>
      <c r="S95" s="227"/>
      <c r="T95" s="229"/>
    </row>
    <row r="96" spans="1:20" ht="22.5" customHeight="1">
      <c r="A96" s="166" t="s">
        <v>42</v>
      </c>
      <c r="B96" s="99" t="s">
        <v>8262</v>
      </c>
      <c r="C96" s="187" t="s">
        <v>8295</v>
      </c>
      <c r="D96" s="99">
        <v>1</v>
      </c>
      <c r="E96" s="99">
        <v>3</v>
      </c>
      <c r="F96" s="221"/>
      <c r="G96" s="212" t="s">
        <v>2916</v>
      </c>
      <c r="H96" s="99">
        <v>480</v>
      </c>
      <c r="I96" s="175">
        <v>2</v>
      </c>
      <c r="J96" s="24"/>
      <c r="K96" s="24"/>
      <c r="L96" s="24"/>
      <c r="M96" s="24"/>
      <c r="N96" s="24"/>
      <c r="O96" s="188" t="s">
        <v>8296</v>
      </c>
      <c r="P96" s="189" t="s">
        <v>8297</v>
      </c>
      <c r="Q96" s="212" t="s">
        <v>2925</v>
      </c>
      <c r="R96" s="240"/>
      <c r="S96" s="240"/>
      <c r="T96" s="234" t="s">
        <v>2926</v>
      </c>
    </row>
    <row r="97" spans="1:20" ht="22.5" customHeight="1">
      <c r="A97" s="166" t="s">
        <v>2902</v>
      </c>
      <c r="B97" s="99" t="s">
        <v>8266</v>
      </c>
      <c r="C97" s="187" t="s">
        <v>8298</v>
      </c>
      <c r="D97" s="99">
        <v>5</v>
      </c>
      <c r="E97" s="99">
        <v>7</v>
      </c>
      <c r="F97" s="99"/>
      <c r="G97" s="212" t="s">
        <v>2927</v>
      </c>
      <c r="H97" s="99">
        <v>480</v>
      </c>
      <c r="I97" s="175">
        <v>6</v>
      </c>
      <c r="J97" s="24"/>
      <c r="K97" s="24"/>
      <c r="L97" s="24"/>
      <c r="M97" s="24"/>
      <c r="N97" s="24"/>
      <c r="O97" s="230" t="s">
        <v>9485</v>
      </c>
      <c r="P97" s="189" t="s">
        <v>8299</v>
      </c>
      <c r="Q97" s="212" t="s">
        <v>7263</v>
      </c>
      <c r="R97" s="212" t="s">
        <v>2906</v>
      </c>
      <c r="S97" s="227"/>
      <c r="T97" s="229"/>
    </row>
    <row r="98" spans="1:20" ht="22.5" customHeight="1">
      <c r="A98" s="166" t="s">
        <v>8256</v>
      </c>
      <c r="B98" s="99" t="s">
        <v>8266</v>
      </c>
      <c r="C98" s="187" t="s">
        <v>8300</v>
      </c>
      <c r="D98" s="99">
        <v>5</v>
      </c>
      <c r="E98" s="99">
        <v>7</v>
      </c>
      <c r="F98" s="211"/>
      <c r="G98" s="212" t="s">
        <v>7822</v>
      </c>
      <c r="H98" s="99">
        <v>480</v>
      </c>
      <c r="I98" s="175">
        <v>9</v>
      </c>
      <c r="J98" s="24"/>
      <c r="K98" s="24"/>
      <c r="L98" s="24"/>
      <c r="M98" s="24"/>
      <c r="N98" s="24"/>
      <c r="O98" s="188" t="s">
        <v>8301</v>
      </c>
      <c r="P98" s="189" t="s">
        <v>8258</v>
      </c>
      <c r="Q98" s="212" t="s">
        <v>2858</v>
      </c>
      <c r="R98" s="227"/>
      <c r="S98" s="227"/>
      <c r="T98" s="229"/>
    </row>
    <row r="99" spans="1:20" ht="22.5" customHeight="1">
      <c r="A99" s="166" t="s">
        <v>1385</v>
      </c>
      <c r="B99" s="99" t="s">
        <v>7916</v>
      </c>
      <c r="C99" s="107" t="s">
        <v>2928</v>
      </c>
      <c r="D99" s="99">
        <v>5</v>
      </c>
      <c r="E99" s="99">
        <v>7</v>
      </c>
      <c r="F99" s="211"/>
      <c r="G99" s="219" t="s">
        <v>2929</v>
      </c>
      <c r="H99" s="99">
        <v>470</v>
      </c>
      <c r="I99" s="175">
        <v>7</v>
      </c>
      <c r="J99" s="24"/>
      <c r="K99" s="24"/>
      <c r="L99" s="24"/>
      <c r="M99" s="24"/>
      <c r="N99" s="24"/>
      <c r="O99" s="188" t="s">
        <v>26</v>
      </c>
      <c r="P99" s="189" t="s">
        <v>8302</v>
      </c>
      <c r="Q99" s="212" t="s">
        <v>2921</v>
      </c>
      <c r="R99" s="227"/>
      <c r="S99" s="227"/>
      <c r="T99" s="229"/>
    </row>
    <row r="100" spans="1:20" ht="22.5" customHeight="1">
      <c r="A100" s="166" t="s">
        <v>8303</v>
      </c>
      <c r="B100" s="99" t="s">
        <v>8304</v>
      </c>
      <c r="C100" s="187" t="s">
        <v>8305</v>
      </c>
      <c r="D100" s="99">
        <v>6</v>
      </c>
      <c r="E100" s="99">
        <v>6</v>
      </c>
      <c r="F100" s="211"/>
      <c r="G100" s="222" t="s">
        <v>8267</v>
      </c>
      <c r="H100" s="99">
        <v>470</v>
      </c>
      <c r="I100" s="175">
        <v>9</v>
      </c>
      <c r="J100" s="24"/>
      <c r="K100" s="24"/>
      <c r="L100" s="24"/>
      <c r="M100" s="24"/>
      <c r="N100" s="24"/>
      <c r="O100" s="236" t="s">
        <v>8306</v>
      </c>
      <c r="P100" s="189" t="s">
        <v>8307</v>
      </c>
      <c r="Q100" s="212"/>
      <c r="R100" s="227"/>
      <c r="S100" s="227"/>
      <c r="T100" s="229"/>
    </row>
    <row r="101" spans="1:20" ht="22.5" customHeight="1">
      <c r="A101" s="166" t="s">
        <v>8308</v>
      </c>
      <c r="B101" s="99" t="s">
        <v>8304</v>
      </c>
      <c r="C101" s="187" t="s">
        <v>8309</v>
      </c>
      <c r="D101" s="99">
        <v>3</v>
      </c>
      <c r="E101" s="99">
        <v>5</v>
      </c>
      <c r="F101" s="211"/>
      <c r="G101" s="212" t="s">
        <v>12661</v>
      </c>
      <c r="H101" s="99">
        <v>460</v>
      </c>
      <c r="I101" s="175">
        <v>6</v>
      </c>
      <c r="J101" s="24"/>
      <c r="K101" s="24"/>
      <c r="L101" s="24"/>
      <c r="M101" s="24"/>
      <c r="N101" s="24"/>
      <c r="O101" s="188" t="s">
        <v>3276</v>
      </c>
      <c r="P101" s="189" t="s">
        <v>8205</v>
      </c>
      <c r="Q101" s="212" t="s">
        <v>2931</v>
      </c>
      <c r="R101" s="212" t="s">
        <v>2932</v>
      </c>
      <c r="S101" s="227"/>
      <c r="T101" s="229"/>
    </row>
    <row r="102" spans="1:20" ht="22.5" customHeight="1">
      <c r="A102" s="166" t="s">
        <v>8210</v>
      </c>
      <c r="B102" s="215" t="s">
        <v>8310</v>
      </c>
      <c r="C102" s="187" t="s">
        <v>8311</v>
      </c>
      <c r="D102" s="99">
        <v>11</v>
      </c>
      <c r="E102" s="99">
        <v>11</v>
      </c>
      <c r="F102" s="211"/>
      <c r="G102" s="214" t="s">
        <v>12970</v>
      </c>
      <c r="H102" s="224">
        <v>460</v>
      </c>
      <c r="I102" s="225">
        <v>4</v>
      </c>
      <c r="J102" s="24"/>
      <c r="K102" s="24"/>
      <c r="L102" s="24"/>
      <c r="M102" s="24"/>
      <c r="N102" s="24"/>
      <c r="O102" s="188" t="s">
        <v>8312</v>
      </c>
      <c r="P102" s="189" t="s">
        <v>8313</v>
      </c>
      <c r="Q102" s="212" t="s">
        <v>13019</v>
      </c>
      <c r="R102" s="245"/>
      <c r="S102" s="227"/>
      <c r="T102" s="229"/>
    </row>
    <row r="103" spans="1:20" ht="22.5" customHeight="1">
      <c r="A103" s="166" t="s">
        <v>42</v>
      </c>
      <c r="B103" s="99" t="s">
        <v>8262</v>
      </c>
      <c r="C103" s="187" t="s">
        <v>8314</v>
      </c>
      <c r="D103" s="99">
        <v>1</v>
      </c>
      <c r="E103" s="99">
        <v>3</v>
      </c>
      <c r="F103" s="211" t="s">
        <v>8128</v>
      </c>
      <c r="G103" s="214" t="s">
        <v>8105</v>
      </c>
      <c r="H103" s="99">
        <v>450</v>
      </c>
      <c r="I103" s="175">
        <v>3</v>
      </c>
      <c r="J103" s="24"/>
      <c r="K103" s="24"/>
      <c r="L103" s="24"/>
      <c r="M103" s="24"/>
      <c r="N103" s="24"/>
      <c r="O103" s="236" t="s">
        <v>8315</v>
      </c>
      <c r="P103" s="189" t="s">
        <v>8316</v>
      </c>
      <c r="Q103" s="202"/>
      <c r="R103" s="202"/>
      <c r="S103" s="202"/>
      <c r="T103" s="227"/>
    </row>
    <row r="104" spans="1:20" ht="22.5" customHeight="1">
      <c r="A104" s="166" t="s">
        <v>42</v>
      </c>
      <c r="B104" s="99" t="s">
        <v>8262</v>
      </c>
      <c r="C104" s="187" t="s">
        <v>8317</v>
      </c>
      <c r="D104" s="99">
        <v>1</v>
      </c>
      <c r="E104" s="99">
        <v>3</v>
      </c>
      <c r="F104" s="211" t="s">
        <v>8128</v>
      </c>
      <c r="G104" s="214" t="s">
        <v>8105</v>
      </c>
      <c r="H104" s="99">
        <v>450</v>
      </c>
      <c r="I104" s="99">
        <v>3</v>
      </c>
      <c r="J104" s="24"/>
      <c r="K104" s="24"/>
      <c r="L104" s="24"/>
      <c r="M104" s="24"/>
      <c r="N104" s="24"/>
      <c r="O104" s="236" t="s">
        <v>8318</v>
      </c>
      <c r="P104" s="189" t="s">
        <v>8319</v>
      </c>
      <c r="Q104" s="212"/>
      <c r="R104" s="202"/>
      <c r="S104" s="202"/>
      <c r="T104" s="227"/>
    </row>
    <row r="105" spans="1:20" ht="22.5" customHeight="1">
      <c r="A105" s="166" t="s">
        <v>42</v>
      </c>
      <c r="B105" s="99" t="s">
        <v>8262</v>
      </c>
      <c r="C105" s="107" t="s">
        <v>2933</v>
      </c>
      <c r="D105" s="99">
        <v>1</v>
      </c>
      <c r="E105" s="99">
        <v>3</v>
      </c>
      <c r="F105" s="211" t="s">
        <v>8320</v>
      </c>
      <c r="G105" s="212" t="s">
        <v>2934</v>
      </c>
      <c r="H105" s="99">
        <v>450</v>
      </c>
      <c r="I105" s="175">
        <v>2</v>
      </c>
      <c r="J105" s="24"/>
      <c r="K105" s="24"/>
      <c r="L105" s="24"/>
      <c r="M105" s="24"/>
      <c r="N105" s="24"/>
      <c r="O105" s="188" t="s">
        <v>8321</v>
      </c>
      <c r="P105" s="189" t="s">
        <v>8249</v>
      </c>
      <c r="Q105" s="212" t="s">
        <v>2935</v>
      </c>
      <c r="R105" s="212"/>
      <c r="S105" s="212"/>
      <c r="T105" s="239"/>
    </row>
    <row r="106" spans="1:20" ht="22.5" customHeight="1">
      <c r="A106" s="166" t="s">
        <v>1385</v>
      </c>
      <c r="B106" s="99" t="s">
        <v>7916</v>
      </c>
      <c r="C106" s="107" t="s">
        <v>2936</v>
      </c>
      <c r="D106" s="99">
        <v>4</v>
      </c>
      <c r="E106" s="99">
        <v>6</v>
      </c>
      <c r="F106" s="211"/>
      <c r="G106" s="212" t="s">
        <v>8322</v>
      </c>
      <c r="H106" s="99">
        <v>440</v>
      </c>
      <c r="I106" s="175">
        <v>5</v>
      </c>
      <c r="J106" s="24"/>
      <c r="K106" s="24"/>
      <c r="L106" s="24"/>
      <c r="M106" s="24"/>
      <c r="N106" s="24"/>
      <c r="O106" s="188" t="s">
        <v>26</v>
      </c>
      <c r="P106" s="189" t="s">
        <v>8323</v>
      </c>
      <c r="Q106" s="214" t="s">
        <v>309</v>
      </c>
      <c r="R106" s="227"/>
      <c r="S106" s="227"/>
      <c r="T106" s="229"/>
    </row>
    <row r="107" spans="1:20" ht="22.5" customHeight="1">
      <c r="A107" s="166" t="s">
        <v>8324</v>
      </c>
      <c r="B107" s="99" t="s">
        <v>8304</v>
      </c>
      <c r="C107" s="107" t="s">
        <v>8325</v>
      </c>
      <c r="D107" s="99">
        <v>11</v>
      </c>
      <c r="E107" s="99">
        <v>11</v>
      </c>
      <c r="F107" s="211"/>
      <c r="G107" s="219" t="s">
        <v>12662</v>
      </c>
      <c r="H107" s="99">
        <v>440</v>
      </c>
      <c r="I107" s="175">
        <v>7</v>
      </c>
      <c r="J107" s="24"/>
      <c r="K107" s="24"/>
      <c r="L107" s="24"/>
      <c r="M107" s="24"/>
      <c r="N107" s="24"/>
      <c r="O107" s="188" t="s">
        <v>8326</v>
      </c>
      <c r="P107" s="189" t="s">
        <v>8327</v>
      </c>
      <c r="Q107" s="212" t="s">
        <v>8112</v>
      </c>
      <c r="R107" s="227"/>
      <c r="S107" s="227"/>
      <c r="T107" s="229"/>
    </row>
    <row r="108" spans="1:20" ht="22.5" customHeight="1">
      <c r="A108" s="166" t="s">
        <v>8210</v>
      </c>
      <c r="B108" s="215" t="s">
        <v>8310</v>
      </c>
      <c r="C108" s="187" t="s">
        <v>8328</v>
      </c>
      <c r="D108" s="99">
        <v>10</v>
      </c>
      <c r="E108" s="99">
        <v>10</v>
      </c>
      <c r="F108" s="211"/>
      <c r="G108" s="214" t="s">
        <v>12971</v>
      </c>
      <c r="H108" s="224">
        <v>440</v>
      </c>
      <c r="I108" s="225">
        <v>4</v>
      </c>
      <c r="J108" s="24"/>
      <c r="K108" s="24"/>
      <c r="L108" s="24"/>
      <c r="M108" s="24"/>
      <c r="N108" s="24"/>
      <c r="O108" s="188" t="s">
        <v>8329</v>
      </c>
      <c r="P108" s="189" t="s">
        <v>8330</v>
      </c>
      <c r="Q108" s="212" t="s">
        <v>13020</v>
      </c>
      <c r="R108" s="227"/>
      <c r="S108" s="227"/>
      <c r="T108" s="229"/>
    </row>
    <row r="109" spans="1:20" ht="22.5" customHeight="1">
      <c r="A109" s="166" t="s">
        <v>42</v>
      </c>
      <c r="B109" s="99" t="s">
        <v>8331</v>
      </c>
      <c r="C109" s="187" t="s">
        <v>12968</v>
      </c>
      <c r="D109" s="99">
        <v>1</v>
      </c>
      <c r="E109" s="99">
        <v>2</v>
      </c>
      <c r="F109" s="211" t="s">
        <v>8128</v>
      </c>
      <c r="G109" s="214" t="s">
        <v>8105</v>
      </c>
      <c r="H109" s="99">
        <v>380</v>
      </c>
      <c r="I109" s="99">
        <v>2</v>
      </c>
      <c r="J109" s="24"/>
      <c r="K109" s="24"/>
      <c r="L109" s="24"/>
      <c r="M109" s="24"/>
      <c r="N109" s="24"/>
      <c r="O109" s="236" t="s">
        <v>8139</v>
      </c>
      <c r="P109" s="189" t="s">
        <v>8332</v>
      </c>
      <c r="Q109" s="212"/>
      <c r="R109" s="227"/>
      <c r="S109" s="227"/>
      <c r="T109" s="227"/>
    </row>
    <row r="110" spans="1:20" ht="22.5" customHeight="1">
      <c r="A110" s="166" t="s">
        <v>6222</v>
      </c>
      <c r="B110" s="99" t="s">
        <v>8333</v>
      </c>
      <c r="C110" s="187" t="s">
        <v>8334</v>
      </c>
      <c r="D110" s="99">
        <v>4</v>
      </c>
      <c r="E110" s="99">
        <v>6</v>
      </c>
      <c r="F110" s="211"/>
      <c r="G110" s="212" t="s">
        <v>13007</v>
      </c>
      <c r="H110" s="99">
        <v>380</v>
      </c>
      <c r="I110" s="175">
        <v>4</v>
      </c>
      <c r="J110" s="24"/>
      <c r="K110" s="24"/>
      <c r="L110" s="24"/>
      <c r="M110" s="24"/>
      <c r="N110" s="24"/>
      <c r="O110" s="188" t="s">
        <v>8301</v>
      </c>
      <c r="P110" s="189" t="s">
        <v>8335</v>
      </c>
      <c r="Q110" s="212" t="s">
        <v>3638</v>
      </c>
      <c r="R110" s="227"/>
      <c r="S110" s="227"/>
      <c r="T110" s="229"/>
    </row>
    <row r="111" spans="1:20" ht="22.5" customHeight="1">
      <c r="A111" s="166" t="s">
        <v>42</v>
      </c>
      <c r="B111" s="99" t="s">
        <v>8331</v>
      </c>
      <c r="C111" s="187" t="s">
        <v>8336</v>
      </c>
      <c r="D111" s="99">
        <v>1</v>
      </c>
      <c r="E111" s="99">
        <v>2</v>
      </c>
      <c r="F111" s="211"/>
      <c r="G111" s="212" t="s">
        <v>12663</v>
      </c>
      <c r="H111" s="99">
        <v>370</v>
      </c>
      <c r="I111" s="175">
        <v>1</v>
      </c>
      <c r="J111" s="24"/>
      <c r="K111" s="24"/>
      <c r="L111" s="24"/>
      <c r="M111" s="24"/>
      <c r="N111" s="24"/>
      <c r="O111" s="188" t="s">
        <v>8337</v>
      </c>
      <c r="P111" s="189" t="s">
        <v>8338</v>
      </c>
      <c r="Q111" s="212" t="s">
        <v>2931</v>
      </c>
      <c r="R111" s="227"/>
      <c r="S111" s="227"/>
      <c r="T111" s="227"/>
    </row>
    <row r="112" spans="1:20" ht="22.5" customHeight="1">
      <c r="A112" s="166" t="s">
        <v>42</v>
      </c>
      <c r="B112" s="99" t="s">
        <v>8331</v>
      </c>
      <c r="C112" s="187" t="s">
        <v>8339</v>
      </c>
      <c r="D112" s="99">
        <v>1</v>
      </c>
      <c r="E112" s="99">
        <v>2</v>
      </c>
      <c r="F112" s="220"/>
      <c r="G112" s="212" t="s">
        <v>2925</v>
      </c>
      <c r="H112" s="99">
        <v>370</v>
      </c>
      <c r="I112" s="99">
        <v>1</v>
      </c>
      <c r="J112" s="24"/>
      <c r="K112" s="24"/>
      <c r="L112" s="24"/>
      <c r="M112" s="24"/>
      <c r="N112" s="24"/>
      <c r="O112" s="188" t="s">
        <v>8296</v>
      </c>
      <c r="P112" s="189" t="s">
        <v>8340</v>
      </c>
      <c r="Q112" s="212" t="s">
        <v>2931</v>
      </c>
      <c r="R112" s="212"/>
      <c r="S112" s="212"/>
      <c r="T112" s="234" t="s">
        <v>2937</v>
      </c>
    </row>
    <row r="113" spans="1:20" ht="22.5" customHeight="1">
      <c r="A113" s="166" t="s">
        <v>1385</v>
      </c>
      <c r="B113" s="99" t="s">
        <v>7983</v>
      </c>
      <c r="C113" s="107" t="s">
        <v>2938</v>
      </c>
      <c r="D113" s="99">
        <v>4</v>
      </c>
      <c r="E113" s="99">
        <v>6</v>
      </c>
      <c r="F113" s="211" t="s">
        <v>8341</v>
      </c>
      <c r="G113" s="219" t="s">
        <v>2921</v>
      </c>
      <c r="H113" s="99">
        <v>370</v>
      </c>
      <c r="I113" s="175">
        <v>5</v>
      </c>
      <c r="J113" s="24"/>
      <c r="K113" s="24"/>
      <c r="L113" s="24"/>
      <c r="M113" s="24"/>
      <c r="N113" s="24"/>
      <c r="O113" s="188" t="s">
        <v>8342</v>
      </c>
      <c r="P113" s="189" t="s">
        <v>8343</v>
      </c>
      <c r="Q113" s="219" t="s">
        <v>2930</v>
      </c>
      <c r="R113" s="245"/>
      <c r="S113" s="227"/>
      <c r="T113" s="229"/>
    </row>
    <row r="114" spans="1:20" ht="22.5" customHeight="1">
      <c r="A114" s="166" t="s">
        <v>8344</v>
      </c>
      <c r="B114" s="99" t="s">
        <v>8345</v>
      </c>
      <c r="C114" s="187" t="s">
        <v>8346</v>
      </c>
      <c r="D114" s="99">
        <v>6</v>
      </c>
      <c r="E114" s="99">
        <v>8</v>
      </c>
      <c r="F114" s="211"/>
      <c r="G114" s="212" t="s">
        <v>8347</v>
      </c>
      <c r="H114" s="99">
        <v>370</v>
      </c>
      <c r="I114" s="175">
        <v>5</v>
      </c>
      <c r="J114" s="24"/>
      <c r="K114" s="24"/>
      <c r="L114" s="24"/>
      <c r="M114" s="24"/>
      <c r="N114" s="24"/>
      <c r="O114" s="188" t="s">
        <v>8348</v>
      </c>
      <c r="P114" s="189" t="s">
        <v>8349</v>
      </c>
      <c r="Q114" s="212" t="s">
        <v>64</v>
      </c>
      <c r="R114" s="212" t="s">
        <v>12669</v>
      </c>
      <c r="S114" s="227"/>
      <c r="T114" s="229"/>
    </row>
    <row r="115" spans="1:20" ht="22.5" customHeight="1">
      <c r="A115" s="166" t="s">
        <v>8344</v>
      </c>
      <c r="B115" s="99" t="s">
        <v>8345</v>
      </c>
      <c r="C115" s="107" t="s">
        <v>8351</v>
      </c>
      <c r="D115" s="99">
        <v>12</v>
      </c>
      <c r="E115" s="99">
        <v>12</v>
      </c>
      <c r="F115" s="211"/>
      <c r="G115" s="219" t="s">
        <v>12664</v>
      </c>
      <c r="H115" s="99">
        <v>370</v>
      </c>
      <c r="I115" s="175">
        <v>7</v>
      </c>
      <c r="J115" s="24"/>
      <c r="K115" s="24"/>
      <c r="L115" s="24"/>
      <c r="M115" s="24"/>
      <c r="N115" s="24"/>
      <c r="O115" s="188" t="s">
        <v>127</v>
      </c>
      <c r="P115" s="189" t="s">
        <v>8352</v>
      </c>
      <c r="Q115" s="212"/>
      <c r="R115" s="245"/>
      <c r="S115" s="227"/>
      <c r="T115" s="229"/>
    </row>
    <row r="116" spans="1:20" ht="22.5" customHeight="1">
      <c r="A116" s="166" t="s">
        <v>8353</v>
      </c>
      <c r="B116" s="99" t="s">
        <v>8354</v>
      </c>
      <c r="C116" s="187" t="s">
        <v>8355</v>
      </c>
      <c r="D116" s="99">
        <v>9</v>
      </c>
      <c r="E116" s="99">
        <v>11</v>
      </c>
      <c r="F116" s="99" t="s">
        <v>8356</v>
      </c>
      <c r="G116" s="212" t="s">
        <v>12976</v>
      </c>
      <c r="H116" s="99">
        <v>370</v>
      </c>
      <c r="I116" s="175">
        <v>5</v>
      </c>
      <c r="J116" s="24"/>
      <c r="K116" s="24"/>
      <c r="L116" s="24"/>
      <c r="M116" s="24"/>
      <c r="N116" s="24"/>
      <c r="O116" s="230" t="s">
        <v>8357</v>
      </c>
      <c r="P116" s="189" t="s">
        <v>8358</v>
      </c>
      <c r="Q116" s="212" t="s">
        <v>2944</v>
      </c>
      <c r="R116" s="212" t="s">
        <v>2854</v>
      </c>
      <c r="S116" s="227"/>
      <c r="T116" s="229"/>
    </row>
    <row r="117" spans="1:20" ht="22.5" customHeight="1">
      <c r="A117" s="166" t="s">
        <v>8359</v>
      </c>
      <c r="B117" s="99" t="s">
        <v>8354</v>
      </c>
      <c r="C117" s="107" t="s">
        <v>8360</v>
      </c>
      <c r="D117" s="99">
        <v>3</v>
      </c>
      <c r="E117" s="99">
        <v>5</v>
      </c>
      <c r="F117" s="99"/>
      <c r="G117" s="212" t="s">
        <v>3465</v>
      </c>
      <c r="H117" s="99">
        <v>350</v>
      </c>
      <c r="I117" s="99">
        <v>3</v>
      </c>
      <c r="J117" s="25"/>
      <c r="K117" s="25"/>
      <c r="L117" s="25"/>
      <c r="M117" s="25"/>
      <c r="N117" s="25"/>
      <c r="O117" s="230" t="s">
        <v>8361</v>
      </c>
      <c r="P117" s="189" t="s">
        <v>8362</v>
      </c>
      <c r="Q117" s="212"/>
      <c r="R117" s="227"/>
      <c r="S117" s="227"/>
      <c r="T117" s="229"/>
    </row>
    <row r="118" spans="1:20" ht="22.5" customHeight="1">
      <c r="A118" s="166" t="s">
        <v>2889</v>
      </c>
      <c r="B118" s="215" t="s">
        <v>8363</v>
      </c>
      <c r="C118" s="187" t="s">
        <v>8364</v>
      </c>
      <c r="D118" s="99">
        <v>3</v>
      </c>
      <c r="E118" s="99">
        <v>5</v>
      </c>
      <c r="F118" s="211"/>
      <c r="G118" s="212" t="s">
        <v>8350</v>
      </c>
      <c r="H118" s="99">
        <v>350</v>
      </c>
      <c r="I118" s="175">
        <v>5</v>
      </c>
      <c r="J118" s="24"/>
      <c r="K118" s="24"/>
      <c r="L118" s="24"/>
      <c r="M118" s="24"/>
      <c r="N118" s="24"/>
      <c r="O118" s="188" t="s">
        <v>8365</v>
      </c>
      <c r="P118" s="189" t="s">
        <v>8286</v>
      </c>
      <c r="Q118" s="212" t="s">
        <v>13021</v>
      </c>
      <c r="R118" s="227"/>
      <c r="S118" s="227"/>
      <c r="T118" s="229"/>
    </row>
    <row r="119" spans="1:20" ht="22.5" customHeight="1">
      <c r="A119" s="166" t="s">
        <v>42</v>
      </c>
      <c r="B119" s="99" t="s">
        <v>8331</v>
      </c>
      <c r="C119" s="187" t="s">
        <v>8366</v>
      </c>
      <c r="D119" s="99">
        <v>1</v>
      </c>
      <c r="E119" s="99">
        <v>2</v>
      </c>
      <c r="F119" s="211"/>
      <c r="G119" s="212" t="s">
        <v>2935</v>
      </c>
      <c r="H119" s="99">
        <v>350</v>
      </c>
      <c r="I119" s="175">
        <v>1</v>
      </c>
      <c r="J119" s="24"/>
      <c r="K119" s="24"/>
      <c r="L119" s="24"/>
      <c r="M119" s="24"/>
      <c r="N119" s="24"/>
      <c r="O119" s="188" t="s">
        <v>8367</v>
      </c>
      <c r="P119" s="189" t="s">
        <v>8368</v>
      </c>
      <c r="Q119" s="212" t="s">
        <v>13022</v>
      </c>
      <c r="R119" s="212" t="s">
        <v>13023</v>
      </c>
      <c r="S119" s="227"/>
      <c r="T119" s="227"/>
    </row>
    <row r="120" spans="1:20" ht="22.5" customHeight="1">
      <c r="A120" s="166" t="s">
        <v>8131</v>
      </c>
      <c r="B120" s="99" t="s">
        <v>8333</v>
      </c>
      <c r="C120" s="187" t="s">
        <v>8369</v>
      </c>
      <c r="D120" s="99">
        <v>2</v>
      </c>
      <c r="E120" s="99">
        <v>4</v>
      </c>
      <c r="F120" s="211"/>
      <c r="G120" s="212" t="s">
        <v>2939</v>
      </c>
      <c r="H120" s="99">
        <v>350</v>
      </c>
      <c r="I120" s="175">
        <v>5</v>
      </c>
      <c r="J120" s="24"/>
      <c r="K120" s="24"/>
      <c r="L120" s="24"/>
      <c r="M120" s="24"/>
      <c r="N120" s="24"/>
      <c r="O120" s="188" t="s">
        <v>8370</v>
      </c>
      <c r="P120" s="189" t="s">
        <v>8244</v>
      </c>
      <c r="Q120" s="212" t="s">
        <v>2940</v>
      </c>
      <c r="R120" s="227"/>
      <c r="S120" s="227"/>
      <c r="T120" s="229"/>
    </row>
    <row r="121" spans="1:20" ht="22.5" customHeight="1">
      <c r="A121" s="166" t="s">
        <v>90</v>
      </c>
      <c r="B121" s="99" t="s">
        <v>7964</v>
      </c>
      <c r="C121" s="107" t="s">
        <v>8371</v>
      </c>
      <c r="D121" s="99">
        <v>9</v>
      </c>
      <c r="E121" s="99">
        <v>9</v>
      </c>
      <c r="F121" s="211"/>
      <c r="G121" s="214" t="s">
        <v>8105</v>
      </c>
      <c r="H121" s="99">
        <v>350</v>
      </c>
      <c r="I121" s="175">
        <v>4</v>
      </c>
      <c r="J121" s="24"/>
      <c r="K121" s="24"/>
      <c r="L121" s="24"/>
      <c r="M121" s="24"/>
      <c r="N121" s="24"/>
      <c r="O121" s="236" t="s">
        <v>8372</v>
      </c>
      <c r="P121" s="189" t="s">
        <v>8373</v>
      </c>
      <c r="Q121" s="202"/>
      <c r="R121" s="227"/>
      <c r="S121" s="227"/>
      <c r="T121" s="202"/>
    </row>
    <row r="122" spans="1:20" ht="22.5" customHeight="1">
      <c r="A122" s="166" t="s">
        <v>8374</v>
      </c>
      <c r="B122" s="99" t="s">
        <v>7964</v>
      </c>
      <c r="C122" s="187" t="s">
        <v>8375</v>
      </c>
      <c r="D122" s="99">
        <v>3</v>
      </c>
      <c r="E122" s="99">
        <v>5</v>
      </c>
      <c r="F122" s="211"/>
      <c r="G122" s="212" t="s">
        <v>3638</v>
      </c>
      <c r="H122" s="99">
        <v>350</v>
      </c>
      <c r="I122" s="175">
        <v>30</v>
      </c>
      <c r="J122" s="24"/>
      <c r="K122" s="24"/>
      <c r="L122" s="24"/>
      <c r="M122" s="24"/>
      <c r="N122" s="24"/>
      <c r="O122" s="188" t="s">
        <v>6309</v>
      </c>
      <c r="P122" s="189" t="s">
        <v>8376</v>
      </c>
      <c r="Q122" s="212" t="s">
        <v>13024</v>
      </c>
      <c r="R122" s="227"/>
      <c r="S122" s="227"/>
      <c r="T122" s="229"/>
    </row>
    <row r="123" spans="1:20" ht="22.5" customHeight="1">
      <c r="A123" s="166" t="s">
        <v>42</v>
      </c>
      <c r="B123" s="99" t="s">
        <v>8331</v>
      </c>
      <c r="C123" s="187" t="s">
        <v>8377</v>
      </c>
      <c r="D123" s="99">
        <v>1</v>
      </c>
      <c r="E123" s="99">
        <v>2</v>
      </c>
      <c r="F123" s="211" t="s">
        <v>8128</v>
      </c>
      <c r="G123" s="214" t="s">
        <v>8105</v>
      </c>
      <c r="H123" s="99">
        <v>340</v>
      </c>
      <c r="I123" s="99">
        <v>2</v>
      </c>
      <c r="J123" s="24"/>
      <c r="K123" s="24"/>
      <c r="L123" s="24"/>
      <c r="M123" s="24"/>
      <c r="N123" s="24"/>
      <c r="O123" s="236" t="s">
        <v>8378</v>
      </c>
      <c r="P123" s="189" t="s">
        <v>8379</v>
      </c>
      <c r="Q123" s="212"/>
      <c r="R123" s="212"/>
      <c r="S123" s="212"/>
      <c r="T123" s="227"/>
    </row>
    <row r="124" spans="1:20" ht="22.5" customHeight="1">
      <c r="A124" s="166" t="s">
        <v>42</v>
      </c>
      <c r="B124" s="99" t="s">
        <v>8331</v>
      </c>
      <c r="C124" s="187" t="s">
        <v>8380</v>
      </c>
      <c r="D124" s="99">
        <v>1</v>
      </c>
      <c r="E124" s="99">
        <v>2</v>
      </c>
      <c r="F124" s="211" t="s">
        <v>8128</v>
      </c>
      <c r="G124" s="214" t="s">
        <v>8105</v>
      </c>
      <c r="H124" s="99">
        <v>340</v>
      </c>
      <c r="I124" s="175">
        <v>2</v>
      </c>
      <c r="J124" s="24"/>
      <c r="K124" s="24"/>
      <c r="L124" s="24"/>
      <c r="M124" s="24"/>
      <c r="N124" s="24"/>
      <c r="O124" s="236" t="s">
        <v>8381</v>
      </c>
      <c r="P124" s="189" t="s">
        <v>8382</v>
      </c>
      <c r="Q124" s="246"/>
      <c r="R124" s="212"/>
      <c r="S124" s="212"/>
      <c r="T124" s="227"/>
    </row>
    <row r="125" spans="1:20" ht="22.5" customHeight="1">
      <c r="A125" s="166" t="s">
        <v>8131</v>
      </c>
      <c r="B125" s="99" t="s">
        <v>8333</v>
      </c>
      <c r="C125" s="187" t="s">
        <v>8383</v>
      </c>
      <c r="D125" s="99">
        <v>3</v>
      </c>
      <c r="E125" s="99">
        <v>5</v>
      </c>
      <c r="F125" s="211"/>
      <c r="G125" s="212" t="s">
        <v>2941</v>
      </c>
      <c r="H125" s="99">
        <v>340</v>
      </c>
      <c r="I125" s="175">
        <v>5</v>
      </c>
      <c r="J125" s="24"/>
      <c r="K125" s="24"/>
      <c r="L125" s="24"/>
      <c r="M125" s="24"/>
      <c r="N125" s="24"/>
      <c r="O125" s="188" t="s">
        <v>8384</v>
      </c>
      <c r="P125" s="189" t="s">
        <v>8134</v>
      </c>
      <c r="Q125" s="212" t="s">
        <v>12661</v>
      </c>
      <c r="R125" s="227"/>
      <c r="S125" s="227"/>
      <c r="T125" s="229"/>
    </row>
    <row r="126" spans="1:20" ht="22.5" customHeight="1">
      <c r="A126" s="166" t="s">
        <v>8385</v>
      </c>
      <c r="B126" s="99" t="s">
        <v>8333</v>
      </c>
      <c r="C126" s="107" t="s">
        <v>8386</v>
      </c>
      <c r="D126" s="99">
        <v>10</v>
      </c>
      <c r="E126" s="99">
        <v>10</v>
      </c>
      <c r="F126" s="99"/>
      <c r="G126" s="212" t="s">
        <v>8387</v>
      </c>
      <c r="H126" s="99">
        <v>330</v>
      </c>
      <c r="I126" s="99">
        <v>7</v>
      </c>
      <c r="J126" s="25"/>
      <c r="K126" s="25"/>
      <c r="L126" s="25"/>
      <c r="M126" s="25"/>
      <c r="N126" s="25"/>
      <c r="O126" s="230" t="s">
        <v>8388</v>
      </c>
      <c r="P126" s="189" t="s">
        <v>8389</v>
      </c>
      <c r="Q126" s="212"/>
      <c r="R126" s="227"/>
      <c r="S126" s="227"/>
      <c r="T126" s="229"/>
    </row>
    <row r="127" spans="1:20" ht="22.5" customHeight="1">
      <c r="A127" s="166" t="s">
        <v>42</v>
      </c>
      <c r="B127" s="99" t="s">
        <v>8331</v>
      </c>
      <c r="C127" s="107" t="s">
        <v>8390</v>
      </c>
      <c r="D127" s="99">
        <v>1</v>
      </c>
      <c r="E127" s="99">
        <v>2</v>
      </c>
      <c r="F127" s="220"/>
      <c r="G127" s="212" t="s">
        <v>2942</v>
      </c>
      <c r="H127" s="99">
        <v>330</v>
      </c>
      <c r="I127" s="99">
        <v>1</v>
      </c>
      <c r="J127" s="24"/>
      <c r="K127" s="24"/>
      <c r="L127" s="24"/>
      <c r="M127" s="24"/>
      <c r="N127" s="24"/>
      <c r="O127" s="188" t="s">
        <v>8391</v>
      </c>
      <c r="P127" s="189" t="s">
        <v>8338</v>
      </c>
      <c r="Q127" s="212" t="s">
        <v>2906</v>
      </c>
      <c r="R127" s="227"/>
      <c r="S127" s="227"/>
      <c r="T127" s="234" t="s">
        <v>8392</v>
      </c>
    </row>
    <row r="128" spans="1:20" ht="22.5" customHeight="1">
      <c r="A128" s="166" t="s">
        <v>1385</v>
      </c>
      <c r="B128" s="99" t="s">
        <v>7983</v>
      </c>
      <c r="C128" s="187" t="s">
        <v>8393</v>
      </c>
      <c r="D128" s="99">
        <v>9</v>
      </c>
      <c r="E128" s="99">
        <v>9</v>
      </c>
      <c r="F128" s="211"/>
      <c r="G128" s="219" t="s">
        <v>12665</v>
      </c>
      <c r="H128" s="99">
        <v>330</v>
      </c>
      <c r="I128" s="175">
        <v>7</v>
      </c>
      <c r="J128" s="24"/>
      <c r="K128" s="24"/>
      <c r="L128" s="24"/>
      <c r="M128" s="24"/>
      <c r="N128" s="24"/>
      <c r="O128" s="188" t="s">
        <v>8394</v>
      </c>
      <c r="P128" s="189" t="s">
        <v>8395</v>
      </c>
      <c r="Q128" s="219" t="s">
        <v>2901</v>
      </c>
      <c r="R128" s="227"/>
      <c r="S128" s="227"/>
      <c r="T128" s="229"/>
    </row>
    <row r="129" spans="1:20" ht="22.5" customHeight="1">
      <c r="A129" s="166" t="s">
        <v>1385</v>
      </c>
      <c r="B129" s="99" t="s">
        <v>7983</v>
      </c>
      <c r="C129" s="187" t="s">
        <v>8396</v>
      </c>
      <c r="D129" s="99">
        <v>10</v>
      </c>
      <c r="E129" s="99">
        <v>10</v>
      </c>
      <c r="F129" s="211"/>
      <c r="G129" s="219" t="s">
        <v>8387</v>
      </c>
      <c r="H129" s="99">
        <v>330</v>
      </c>
      <c r="I129" s="175">
        <v>8</v>
      </c>
      <c r="J129" s="24"/>
      <c r="K129" s="24"/>
      <c r="L129" s="24"/>
      <c r="M129" s="24"/>
      <c r="N129" s="24"/>
      <c r="O129" s="188" t="s">
        <v>8397</v>
      </c>
      <c r="P129" s="189" t="s">
        <v>8292</v>
      </c>
      <c r="Q129" s="219" t="s">
        <v>2913</v>
      </c>
      <c r="R129" s="227"/>
      <c r="S129" s="227"/>
      <c r="T129" s="229"/>
    </row>
    <row r="130" spans="1:20" ht="22.5" customHeight="1">
      <c r="A130" s="166" t="s">
        <v>90</v>
      </c>
      <c r="B130" s="99" t="s">
        <v>7964</v>
      </c>
      <c r="C130" s="107" t="s">
        <v>8398</v>
      </c>
      <c r="D130" s="99">
        <v>10</v>
      </c>
      <c r="E130" s="99">
        <v>10</v>
      </c>
      <c r="F130" s="211"/>
      <c r="G130" s="219" t="s">
        <v>8399</v>
      </c>
      <c r="H130" s="99">
        <v>330</v>
      </c>
      <c r="I130" s="175">
        <v>7</v>
      </c>
      <c r="J130" s="24"/>
      <c r="K130" s="24"/>
      <c r="L130" s="24"/>
      <c r="M130" s="24"/>
      <c r="N130" s="24"/>
      <c r="O130" s="188" t="s">
        <v>8400</v>
      </c>
      <c r="P130" s="189" t="s">
        <v>8401</v>
      </c>
      <c r="Q130" s="212" t="s">
        <v>41</v>
      </c>
      <c r="R130" s="212" t="s">
        <v>2853</v>
      </c>
      <c r="S130" s="227"/>
      <c r="T130" s="229"/>
    </row>
    <row r="131" spans="1:20" ht="22.5" customHeight="1">
      <c r="A131" s="166" t="s">
        <v>90</v>
      </c>
      <c r="B131" s="99" t="s">
        <v>7964</v>
      </c>
      <c r="C131" s="107" t="s">
        <v>12667</v>
      </c>
      <c r="D131" s="99">
        <v>9</v>
      </c>
      <c r="E131" s="99">
        <v>9</v>
      </c>
      <c r="F131" s="211"/>
      <c r="G131" s="219" t="s">
        <v>12666</v>
      </c>
      <c r="H131" s="99">
        <v>330</v>
      </c>
      <c r="I131" s="175">
        <v>7</v>
      </c>
      <c r="J131" s="24"/>
      <c r="K131" s="24"/>
      <c r="L131" s="24"/>
      <c r="M131" s="24"/>
      <c r="N131" s="24"/>
      <c r="O131" s="188" t="s">
        <v>8402</v>
      </c>
      <c r="P131" s="189" t="s">
        <v>8403</v>
      </c>
      <c r="Q131" s="219" t="s">
        <v>2895</v>
      </c>
      <c r="R131" s="227"/>
      <c r="S131" s="227"/>
      <c r="T131" s="229"/>
    </row>
    <row r="132" spans="1:20" ht="22.5" customHeight="1">
      <c r="A132" s="166" t="s">
        <v>8404</v>
      </c>
      <c r="B132" s="215" t="s">
        <v>8007</v>
      </c>
      <c r="C132" s="187" t="s">
        <v>8405</v>
      </c>
      <c r="D132" s="99">
        <v>11</v>
      </c>
      <c r="E132" s="99">
        <v>11</v>
      </c>
      <c r="F132" s="211"/>
      <c r="G132" s="214" t="s">
        <v>12970</v>
      </c>
      <c r="H132" s="224">
        <v>330</v>
      </c>
      <c r="I132" s="225">
        <v>5</v>
      </c>
      <c r="J132" s="24"/>
      <c r="K132" s="24"/>
      <c r="L132" s="24"/>
      <c r="M132" s="24"/>
      <c r="N132" s="24"/>
      <c r="O132" s="188" t="s">
        <v>8406</v>
      </c>
      <c r="P132" s="189" t="s">
        <v>8407</v>
      </c>
      <c r="Q132" s="214" t="s">
        <v>13008</v>
      </c>
      <c r="R132" s="227"/>
      <c r="S132" s="227"/>
      <c r="T132" s="229"/>
    </row>
    <row r="133" spans="1:20" ht="22.5" customHeight="1">
      <c r="A133" s="166" t="s">
        <v>90</v>
      </c>
      <c r="B133" s="99" t="s">
        <v>7964</v>
      </c>
      <c r="C133" s="107" t="s">
        <v>8408</v>
      </c>
      <c r="D133" s="99">
        <v>9</v>
      </c>
      <c r="E133" s="99">
        <v>9</v>
      </c>
      <c r="F133" s="211"/>
      <c r="G133" s="219" t="s">
        <v>12666</v>
      </c>
      <c r="H133" s="99">
        <v>320</v>
      </c>
      <c r="I133" s="175">
        <v>6</v>
      </c>
      <c r="J133" s="24"/>
      <c r="K133" s="24"/>
      <c r="L133" s="24"/>
      <c r="M133" s="24"/>
      <c r="N133" s="24"/>
      <c r="O133" s="188" t="s">
        <v>8409</v>
      </c>
      <c r="P133" s="189" t="s">
        <v>8120</v>
      </c>
      <c r="Q133" s="212" t="s">
        <v>3401</v>
      </c>
      <c r="R133" s="227"/>
      <c r="S133" s="227"/>
      <c r="T133" s="229"/>
    </row>
    <row r="134" spans="1:20" ht="22.5" customHeight="1">
      <c r="A134" s="166" t="s">
        <v>2902</v>
      </c>
      <c r="B134" s="99" t="s">
        <v>7964</v>
      </c>
      <c r="C134" s="187" t="s">
        <v>8410</v>
      </c>
      <c r="D134" s="99">
        <v>10</v>
      </c>
      <c r="E134" s="99">
        <v>10</v>
      </c>
      <c r="F134" s="99"/>
      <c r="G134" s="219" t="s">
        <v>8411</v>
      </c>
      <c r="H134" s="99">
        <v>320</v>
      </c>
      <c r="I134" s="175">
        <v>6</v>
      </c>
      <c r="J134" s="24"/>
      <c r="K134" s="24"/>
      <c r="L134" s="24"/>
      <c r="M134" s="24"/>
      <c r="N134" s="24"/>
      <c r="O134" s="230" t="s">
        <v>8412</v>
      </c>
      <c r="P134" s="189" t="s">
        <v>8413</v>
      </c>
      <c r="Q134" s="219"/>
      <c r="R134" s="227"/>
      <c r="S134" s="227"/>
      <c r="T134" s="229"/>
    </row>
    <row r="135" spans="1:20" ht="22.5" customHeight="1">
      <c r="A135" s="166" t="s">
        <v>2841</v>
      </c>
      <c r="B135" s="99" t="s">
        <v>7964</v>
      </c>
      <c r="C135" s="187" t="s">
        <v>8414</v>
      </c>
      <c r="D135" s="99">
        <v>10</v>
      </c>
      <c r="E135" s="99">
        <v>10</v>
      </c>
      <c r="F135" s="211"/>
      <c r="G135" s="214" t="s">
        <v>12977</v>
      </c>
      <c r="H135" s="99">
        <v>320</v>
      </c>
      <c r="I135" s="175">
        <v>7</v>
      </c>
      <c r="J135" s="24"/>
      <c r="K135" s="24"/>
      <c r="L135" s="24"/>
      <c r="M135" s="24"/>
      <c r="N135" s="24"/>
      <c r="O135" s="188" t="s">
        <v>2734</v>
      </c>
      <c r="P135" s="189" t="s">
        <v>3260</v>
      </c>
      <c r="Q135" s="219" t="s">
        <v>13008</v>
      </c>
      <c r="R135" s="231"/>
      <c r="S135" s="227"/>
      <c r="T135" s="229"/>
    </row>
    <row r="136" spans="1:20" ht="22.5" customHeight="1">
      <c r="A136" s="166" t="s">
        <v>8415</v>
      </c>
      <c r="B136" s="99" t="s">
        <v>7964</v>
      </c>
      <c r="C136" s="107" t="s">
        <v>8416</v>
      </c>
      <c r="D136" s="99">
        <v>9</v>
      </c>
      <c r="E136" s="99">
        <v>9</v>
      </c>
      <c r="F136" s="99"/>
      <c r="G136" s="212" t="s">
        <v>8417</v>
      </c>
      <c r="H136" s="99">
        <v>310</v>
      </c>
      <c r="I136" s="99">
        <v>7</v>
      </c>
      <c r="O136" s="230" t="s">
        <v>11124</v>
      </c>
      <c r="P136" s="189" t="s">
        <v>8418</v>
      </c>
      <c r="Q136" s="212" t="s">
        <v>3464</v>
      </c>
      <c r="R136" s="202"/>
      <c r="S136" s="227"/>
      <c r="T136" s="229"/>
    </row>
    <row r="137" spans="1:20" ht="22.5" customHeight="1">
      <c r="A137" s="166" t="s">
        <v>1385</v>
      </c>
      <c r="B137" s="99" t="s">
        <v>7983</v>
      </c>
      <c r="C137" s="187" t="s">
        <v>8419</v>
      </c>
      <c r="D137" s="99">
        <v>8</v>
      </c>
      <c r="E137" s="99">
        <v>8</v>
      </c>
      <c r="F137" s="211" t="s">
        <v>8420</v>
      </c>
      <c r="G137" s="219" t="s">
        <v>8421</v>
      </c>
      <c r="H137" s="99">
        <v>310</v>
      </c>
      <c r="I137" s="175">
        <v>6</v>
      </c>
      <c r="J137" s="24"/>
      <c r="K137" s="24"/>
      <c r="L137" s="24"/>
      <c r="M137" s="24"/>
      <c r="N137" s="24"/>
      <c r="O137" s="188" t="s">
        <v>9044</v>
      </c>
      <c r="P137" s="189" t="s">
        <v>8422</v>
      </c>
      <c r="Q137" s="219" t="s">
        <v>13025</v>
      </c>
      <c r="R137" s="202"/>
      <c r="S137" s="227"/>
      <c r="T137" s="240" t="s">
        <v>8423</v>
      </c>
    </row>
    <row r="138" spans="1:20" ht="22.5" customHeight="1">
      <c r="A138" s="166" t="s">
        <v>8289</v>
      </c>
      <c r="B138" s="99" t="s">
        <v>7983</v>
      </c>
      <c r="C138" s="187" t="s">
        <v>8424</v>
      </c>
      <c r="D138" s="99">
        <v>9</v>
      </c>
      <c r="E138" s="99">
        <v>9</v>
      </c>
      <c r="F138" s="211"/>
      <c r="G138" s="212" t="s">
        <v>12668</v>
      </c>
      <c r="H138" s="99">
        <v>310</v>
      </c>
      <c r="I138" s="175">
        <v>1</v>
      </c>
      <c r="J138" s="24"/>
      <c r="K138" s="24"/>
      <c r="L138" s="24"/>
      <c r="M138" s="24"/>
      <c r="N138" s="24"/>
      <c r="O138" s="188" t="s">
        <v>1906</v>
      </c>
      <c r="P138" s="189" t="s">
        <v>8425</v>
      </c>
      <c r="Q138" s="212" t="s">
        <v>2854</v>
      </c>
      <c r="R138" s="227"/>
      <c r="S138" s="227"/>
      <c r="T138" s="240" t="s">
        <v>11119</v>
      </c>
    </row>
    <row r="139" spans="1:20" ht="22.5" customHeight="1">
      <c r="A139" s="166" t="s">
        <v>2902</v>
      </c>
      <c r="B139" s="99" t="s">
        <v>7983</v>
      </c>
      <c r="C139" s="187" t="s">
        <v>8426</v>
      </c>
      <c r="D139" s="99">
        <v>10</v>
      </c>
      <c r="E139" s="99">
        <v>10</v>
      </c>
      <c r="F139" s="99"/>
      <c r="G139" s="214" t="s">
        <v>12977</v>
      </c>
      <c r="H139" s="99">
        <v>310</v>
      </c>
      <c r="I139" s="175">
        <v>6</v>
      </c>
      <c r="J139" s="24"/>
      <c r="K139" s="24"/>
      <c r="L139" s="24"/>
      <c r="M139" s="24"/>
      <c r="N139" s="24"/>
      <c r="O139" s="230" t="s">
        <v>11125</v>
      </c>
      <c r="P139" s="189" t="s">
        <v>8427</v>
      </c>
      <c r="Q139" s="212"/>
      <c r="R139" s="227"/>
      <c r="S139" s="227"/>
      <c r="T139" s="229"/>
    </row>
    <row r="140" spans="1:20" ht="22.5" customHeight="1">
      <c r="A140" s="166" t="s">
        <v>6222</v>
      </c>
      <c r="B140" s="99" t="s">
        <v>7983</v>
      </c>
      <c r="C140" s="187" t="s">
        <v>8428</v>
      </c>
      <c r="D140" s="99">
        <v>10</v>
      </c>
      <c r="E140" s="99">
        <v>10</v>
      </c>
      <c r="F140" s="211"/>
      <c r="G140" s="212" t="s">
        <v>12971</v>
      </c>
      <c r="H140" s="99">
        <v>310</v>
      </c>
      <c r="I140" s="175">
        <v>4</v>
      </c>
      <c r="J140" s="24"/>
      <c r="K140" s="24"/>
      <c r="L140" s="24"/>
      <c r="M140" s="24"/>
      <c r="N140" s="24"/>
      <c r="O140" s="188" t="s">
        <v>8397</v>
      </c>
      <c r="P140" s="189" t="s">
        <v>8429</v>
      </c>
      <c r="Q140" s="212" t="s">
        <v>2854</v>
      </c>
      <c r="R140" s="227"/>
      <c r="S140" s="227"/>
      <c r="T140" s="229"/>
    </row>
    <row r="141" spans="1:20" ht="22.5" customHeight="1">
      <c r="A141" s="166" t="s">
        <v>1385</v>
      </c>
      <c r="B141" s="99" t="s">
        <v>7983</v>
      </c>
      <c r="C141" s="107" t="s">
        <v>8430</v>
      </c>
      <c r="D141" s="99">
        <v>3</v>
      </c>
      <c r="E141" s="99">
        <v>5</v>
      </c>
      <c r="F141" s="211" t="s">
        <v>8431</v>
      </c>
      <c r="G141" s="219" t="s">
        <v>2943</v>
      </c>
      <c r="H141" s="99">
        <v>300</v>
      </c>
      <c r="I141" s="175">
        <v>4</v>
      </c>
      <c r="J141" s="24"/>
      <c r="K141" s="24"/>
      <c r="L141" s="24"/>
      <c r="M141" s="24"/>
      <c r="N141" s="24"/>
      <c r="O141" s="188" t="s">
        <v>8183</v>
      </c>
      <c r="P141" s="189" t="s">
        <v>8261</v>
      </c>
      <c r="Q141" s="212" t="s">
        <v>2906</v>
      </c>
      <c r="R141" s="212" t="s">
        <v>13026</v>
      </c>
      <c r="S141" s="227"/>
      <c r="T141" s="247" t="s">
        <v>8432</v>
      </c>
    </row>
    <row r="142" spans="1:20" ht="22.5" customHeight="1">
      <c r="A142" s="166" t="s">
        <v>72</v>
      </c>
      <c r="B142" s="99" t="s">
        <v>8433</v>
      </c>
      <c r="C142" s="107" t="s">
        <v>8434</v>
      </c>
      <c r="D142" s="99">
        <v>9</v>
      </c>
      <c r="E142" s="99">
        <v>9</v>
      </c>
      <c r="F142" s="211"/>
      <c r="G142" s="219" t="s">
        <v>12666</v>
      </c>
      <c r="H142" s="99">
        <v>300</v>
      </c>
      <c r="I142" s="175">
        <v>4</v>
      </c>
      <c r="J142" s="24"/>
      <c r="K142" s="24"/>
      <c r="L142" s="24"/>
      <c r="M142" s="24"/>
      <c r="N142" s="24"/>
      <c r="O142" s="188" t="s">
        <v>8435</v>
      </c>
      <c r="P142" s="189" t="s">
        <v>8436</v>
      </c>
      <c r="Q142" s="212"/>
      <c r="R142" s="227"/>
      <c r="S142" s="227"/>
      <c r="T142" s="229"/>
    </row>
    <row r="143" spans="1:20" ht="22.5" customHeight="1">
      <c r="A143" s="166" t="s">
        <v>11228</v>
      </c>
      <c r="B143" s="99" t="s">
        <v>11233</v>
      </c>
      <c r="C143" s="107" t="s">
        <v>11231</v>
      </c>
      <c r="D143" s="99">
        <v>9</v>
      </c>
      <c r="E143" s="99">
        <v>9</v>
      </c>
      <c r="F143" s="211"/>
      <c r="G143" s="222" t="s">
        <v>11230</v>
      </c>
      <c r="H143" s="99">
        <v>300</v>
      </c>
      <c r="I143" s="99">
        <v>8</v>
      </c>
      <c r="O143" s="188" t="s">
        <v>11237</v>
      </c>
      <c r="P143" s="189" t="s">
        <v>11235</v>
      </c>
      <c r="Q143" s="212" t="s">
        <v>12967</v>
      </c>
      <c r="R143" s="202"/>
      <c r="S143" s="202"/>
      <c r="T143" s="229"/>
    </row>
    <row r="144" spans="1:20" ht="22.5" customHeight="1">
      <c r="A144" s="166" t="s">
        <v>8437</v>
      </c>
      <c r="B144" s="99" t="s">
        <v>8433</v>
      </c>
      <c r="C144" s="107" t="s">
        <v>8438</v>
      </c>
      <c r="D144" s="99">
        <v>8</v>
      </c>
      <c r="E144" s="99">
        <v>8</v>
      </c>
      <c r="F144" s="211"/>
      <c r="G144" s="212" t="s">
        <v>8421</v>
      </c>
      <c r="H144" s="99">
        <v>290</v>
      </c>
      <c r="I144" s="175">
        <v>6</v>
      </c>
      <c r="J144" s="24"/>
      <c r="K144" s="24"/>
      <c r="L144" s="24"/>
      <c r="M144" s="24"/>
      <c r="N144" s="24"/>
      <c r="O144" s="188" t="s">
        <v>8439</v>
      </c>
      <c r="P144" s="189" t="s">
        <v>8440</v>
      </c>
      <c r="Q144" s="212" t="s">
        <v>2924</v>
      </c>
      <c r="R144" s="227"/>
      <c r="S144" s="227"/>
      <c r="T144" s="229"/>
    </row>
    <row r="145" spans="1:20" ht="22.5" customHeight="1">
      <c r="A145" s="166" t="s">
        <v>1385</v>
      </c>
      <c r="B145" s="99" t="s">
        <v>7983</v>
      </c>
      <c r="C145" s="187" t="s">
        <v>8441</v>
      </c>
      <c r="D145" s="99">
        <v>8</v>
      </c>
      <c r="E145" s="99">
        <v>8</v>
      </c>
      <c r="F145" s="211"/>
      <c r="G145" s="219" t="s">
        <v>8421</v>
      </c>
      <c r="H145" s="99">
        <v>280</v>
      </c>
      <c r="I145" s="175">
        <v>6</v>
      </c>
      <c r="J145" s="24"/>
      <c r="K145" s="24"/>
      <c r="L145" s="24"/>
      <c r="M145" s="24"/>
      <c r="N145" s="24"/>
      <c r="O145" s="188" t="s">
        <v>11123</v>
      </c>
      <c r="P145" s="189" t="s">
        <v>8442</v>
      </c>
      <c r="Q145" s="212" t="s">
        <v>2853</v>
      </c>
      <c r="R145" s="227"/>
      <c r="S145" s="227"/>
      <c r="T145" s="229"/>
    </row>
    <row r="146" spans="1:20" ht="22.5" customHeight="1">
      <c r="A146" s="166" t="s">
        <v>1385</v>
      </c>
      <c r="B146" s="99" t="s">
        <v>7983</v>
      </c>
      <c r="C146" s="187" t="s">
        <v>8443</v>
      </c>
      <c r="D146" s="99">
        <v>9</v>
      </c>
      <c r="E146" s="99">
        <v>9</v>
      </c>
      <c r="F146" s="211"/>
      <c r="G146" s="219" t="s">
        <v>12668</v>
      </c>
      <c r="H146" s="99">
        <v>280</v>
      </c>
      <c r="I146" s="175">
        <v>7</v>
      </c>
      <c r="J146" s="24"/>
      <c r="K146" s="24"/>
      <c r="L146" s="24"/>
      <c r="M146" s="24"/>
      <c r="N146" s="24"/>
      <c r="O146" s="188" t="s">
        <v>8444</v>
      </c>
      <c r="P146" s="189" t="s">
        <v>8192</v>
      </c>
      <c r="Q146" s="219" t="s">
        <v>2922</v>
      </c>
      <c r="R146" s="227"/>
      <c r="S146" s="227"/>
      <c r="T146" s="229"/>
    </row>
    <row r="147" spans="1:20" ht="22.5" customHeight="1">
      <c r="A147" s="166" t="s">
        <v>2902</v>
      </c>
      <c r="B147" s="99" t="s">
        <v>7983</v>
      </c>
      <c r="C147" s="187" t="s">
        <v>8445</v>
      </c>
      <c r="D147" s="99">
        <v>2</v>
      </c>
      <c r="E147" s="99">
        <v>4</v>
      </c>
      <c r="F147" s="99" t="s">
        <v>8431</v>
      </c>
      <c r="G147" s="212" t="s">
        <v>12775</v>
      </c>
      <c r="H147" s="99">
        <v>280</v>
      </c>
      <c r="I147" s="175">
        <v>3</v>
      </c>
      <c r="J147" s="24"/>
      <c r="K147" s="24"/>
      <c r="L147" s="24"/>
      <c r="M147" s="24"/>
      <c r="N147" s="24"/>
      <c r="O147" s="230" t="s">
        <v>8446</v>
      </c>
      <c r="P147" s="189" t="s">
        <v>8447</v>
      </c>
      <c r="Q147" s="212" t="s">
        <v>12978</v>
      </c>
      <c r="R147" s="231"/>
      <c r="S147" s="227"/>
      <c r="T147" s="229"/>
    </row>
    <row r="148" spans="1:20" ht="22.5" customHeight="1">
      <c r="A148" s="166" t="s">
        <v>8448</v>
      </c>
      <c r="B148" s="215" t="s">
        <v>8449</v>
      </c>
      <c r="C148" s="187" t="s">
        <v>8450</v>
      </c>
      <c r="D148" s="99">
        <v>9</v>
      </c>
      <c r="E148" s="99">
        <v>9</v>
      </c>
      <c r="F148" s="211"/>
      <c r="G148" s="219" t="s">
        <v>12666</v>
      </c>
      <c r="H148" s="224">
        <v>280</v>
      </c>
      <c r="I148" s="225">
        <v>5</v>
      </c>
      <c r="J148" s="24"/>
      <c r="K148" s="24"/>
      <c r="L148" s="24"/>
      <c r="M148" s="24"/>
      <c r="N148" s="24"/>
      <c r="O148" s="188" t="s">
        <v>8451</v>
      </c>
      <c r="P148" s="189" t="s">
        <v>8452</v>
      </c>
      <c r="Q148" s="202"/>
      <c r="R148" s="227"/>
      <c r="S148" s="227"/>
      <c r="T148" s="229"/>
    </row>
    <row r="149" spans="1:20" ht="22.5" customHeight="1">
      <c r="A149" s="166" t="s">
        <v>8453</v>
      </c>
      <c r="B149" s="99" t="s">
        <v>7983</v>
      </c>
      <c r="C149" s="187" t="s">
        <v>8454</v>
      </c>
      <c r="D149" s="99">
        <v>9</v>
      </c>
      <c r="E149" s="99">
        <v>9</v>
      </c>
      <c r="F149" s="211"/>
      <c r="G149" s="219" t="s">
        <v>12666</v>
      </c>
      <c r="H149" s="99">
        <v>280</v>
      </c>
      <c r="I149" s="175">
        <v>5</v>
      </c>
      <c r="J149" s="24"/>
      <c r="K149" s="24"/>
      <c r="L149" s="24"/>
      <c r="M149" s="24"/>
      <c r="N149" s="24"/>
      <c r="O149" s="188" t="s">
        <v>8455</v>
      </c>
      <c r="P149" s="189" t="s">
        <v>8184</v>
      </c>
      <c r="Q149" s="212" t="s">
        <v>2854</v>
      </c>
      <c r="R149" s="227"/>
      <c r="S149" s="227"/>
      <c r="T149" s="229"/>
    </row>
    <row r="150" spans="1:20" ht="22.5" customHeight="1">
      <c r="A150" s="166" t="s">
        <v>1385</v>
      </c>
      <c r="B150" s="99" t="s">
        <v>7983</v>
      </c>
      <c r="C150" s="187" t="s">
        <v>8456</v>
      </c>
      <c r="D150" s="99">
        <v>8</v>
      </c>
      <c r="E150" s="99">
        <v>8</v>
      </c>
      <c r="F150" s="211"/>
      <c r="G150" s="219" t="s">
        <v>8421</v>
      </c>
      <c r="H150" s="99">
        <v>270</v>
      </c>
      <c r="I150" s="175">
        <v>6</v>
      </c>
      <c r="J150" s="24"/>
      <c r="K150" s="24"/>
      <c r="L150" s="24"/>
      <c r="M150" s="24"/>
      <c r="N150" s="24"/>
      <c r="O150" s="188" t="s">
        <v>8457</v>
      </c>
      <c r="P150" s="189" t="s">
        <v>8192</v>
      </c>
      <c r="Q150" s="219" t="s">
        <v>2922</v>
      </c>
      <c r="R150" s="212" t="s">
        <v>2867</v>
      </c>
      <c r="S150" s="227"/>
      <c r="T150" s="229"/>
    </row>
    <row r="151" spans="1:20" ht="22.5" customHeight="1">
      <c r="A151" s="166" t="s">
        <v>8289</v>
      </c>
      <c r="B151" s="99" t="s">
        <v>7983</v>
      </c>
      <c r="C151" s="187" t="s">
        <v>8458</v>
      </c>
      <c r="D151" s="99">
        <v>7</v>
      </c>
      <c r="E151" s="99">
        <v>7</v>
      </c>
      <c r="F151" s="211"/>
      <c r="G151" s="212" t="s">
        <v>8459</v>
      </c>
      <c r="H151" s="99">
        <v>270</v>
      </c>
      <c r="I151" s="175">
        <v>6</v>
      </c>
      <c r="J151" s="24"/>
      <c r="K151" s="24"/>
      <c r="L151" s="24"/>
      <c r="M151" s="24"/>
      <c r="N151" s="24"/>
      <c r="O151" s="188" t="s">
        <v>8196</v>
      </c>
      <c r="P151" s="189" t="s">
        <v>8460</v>
      </c>
      <c r="Q151" s="212"/>
      <c r="R151" s="227"/>
      <c r="S151" s="227"/>
      <c r="T151" s="229"/>
    </row>
    <row r="152" spans="1:20" ht="22.5" customHeight="1">
      <c r="A152" s="166" t="s">
        <v>8461</v>
      </c>
      <c r="B152" s="99" t="s">
        <v>7983</v>
      </c>
      <c r="C152" s="187" t="s">
        <v>8462</v>
      </c>
      <c r="D152" s="99">
        <v>2</v>
      </c>
      <c r="E152" s="99">
        <v>4</v>
      </c>
      <c r="F152" s="211"/>
      <c r="G152" s="212" t="s">
        <v>12979</v>
      </c>
      <c r="H152" s="99">
        <v>270</v>
      </c>
      <c r="I152" s="175">
        <v>3</v>
      </c>
      <c r="J152" s="24"/>
      <c r="K152" s="24"/>
      <c r="L152" s="24"/>
      <c r="M152" s="24"/>
      <c r="N152" s="24"/>
      <c r="O152" s="188" t="s">
        <v>8463</v>
      </c>
      <c r="P152" s="189" t="s">
        <v>8292</v>
      </c>
      <c r="Q152" s="212" t="s">
        <v>2870</v>
      </c>
      <c r="R152" s="212" t="s">
        <v>2944</v>
      </c>
      <c r="S152" s="227"/>
      <c r="T152" s="229"/>
    </row>
    <row r="153" spans="1:20" ht="22.5" customHeight="1">
      <c r="A153" s="166" t="s">
        <v>1385</v>
      </c>
      <c r="B153" s="99" t="s">
        <v>7983</v>
      </c>
      <c r="C153" s="187" t="s">
        <v>2945</v>
      </c>
      <c r="D153" s="99">
        <v>7</v>
      </c>
      <c r="E153" s="99">
        <v>7</v>
      </c>
      <c r="F153" s="211"/>
      <c r="G153" s="219" t="s">
        <v>12670</v>
      </c>
      <c r="H153" s="99">
        <v>260</v>
      </c>
      <c r="I153" s="175">
        <v>5</v>
      </c>
      <c r="J153" s="24"/>
      <c r="K153" s="24"/>
      <c r="L153" s="24"/>
      <c r="M153" s="24"/>
      <c r="N153" s="24"/>
      <c r="O153" s="188" t="s">
        <v>8464</v>
      </c>
      <c r="P153" s="189" t="s">
        <v>8465</v>
      </c>
      <c r="Q153" s="237"/>
      <c r="R153" s="227"/>
      <c r="S153" s="227"/>
      <c r="T153" s="229"/>
    </row>
    <row r="154" spans="1:20" ht="22.5" customHeight="1">
      <c r="A154" s="166" t="s">
        <v>72</v>
      </c>
      <c r="B154" s="99" t="s">
        <v>8466</v>
      </c>
      <c r="C154" s="107" t="s">
        <v>2946</v>
      </c>
      <c r="D154" s="99">
        <v>5</v>
      </c>
      <c r="E154" s="99">
        <v>7</v>
      </c>
      <c r="F154" s="211"/>
      <c r="G154" s="222" t="s">
        <v>8467</v>
      </c>
      <c r="H154" s="99">
        <v>260</v>
      </c>
      <c r="I154" s="175">
        <v>4</v>
      </c>
      <c r="J154" s="24"/>
      <c r="K154" s="24"/>
      <c r="L154" s="24"/>
      <c r="M154" s="24"/>
      <c r="N154" s="24"/>
      <c r="O154" s="188" t="s">
        <v>8468</v>
      </c>
      <c r="P154" s="189" t="s">
        <v>8469</v>
      </c>
      <c r="Q154" s="219" t="s">
        <v>8247</v>
      </c>
      <c r="R154" s="227"/>
      <c r="S154" s="227"/>
      <c r="T154" s="229"/>
    </row>
    <row r="155" spans="1:20" ht="22.5" customHeight="1">
      <c r="A155" s="166" t="s">
        <v>8470</v>
      </c>
      <c r="B155" s="99" t="s">
        <v>8471</v>
      </c>
      <c r="C155" s="187" t="s">
        <v>8472</v>
      </c>
      <c r="D155" s="99">
        <v>8</v>
      </c>
      <c r="E155" s="99">
        <v>8</v>
      </c>
      <c r="F155" s="211"/>
      <c r="G155" s="212" t="s">
        <v>8473</v>
      </c>
      <c r="H155" s="99">
        <v>250</v>
      </c>
      <c r="I155" s="175">
        <v>5</v>
      </c>
      <c r="J155" s="24"/>
      <c r="K155" s="24"/>
      <c r="L155" s="24"/>
      <c r="M155" s="24"/>
      <c r="N155" s="24"/>
      <c r="O155" s="230" t="s">
        <v>11127</v>
      </c>
      <c r="P155" s="189" t="s">
        <v>8474</v>
      </c>
      <c r="Q155" s="212" t="s">
        <v>3401</v>
      </c>
      <c r="R155" s="227"/>
      <c r="S155" s="227"/>
      <c r="T155" s="229"/>
    </row>
    <row r="156" spans="1:20" ht="22.5" customHeight="1">
      <c r="A156" s="166" t="s">
        <v>8475</v>
      </c>
      <c r="B156" s="99" t="s">
        <v>8471</v>
      </c>
      <c r="C156" s="107" t="s">
        <v>8476</v>
      </c>
      <c r="D156" s="99">
        <v>8</v>
      </c>
      <c r="E156" s="99">
        <v>8</v>
      </c>
      <c r="F156" s="211"/>
      <c r="G156" s="219" t="s">
        <v>8477</v>
      </c>
      <c r="H156" s="99">
        <v>250</v>
      </c>
      <c r="I156" s="175">
        <v>6</v>
      </c>
      <c r="J156" s="24"/>
      <c r="K156" s="24"/>
      <c r="L156" s="24"/>
      <c r="M156" s="24"/>
      <c r="N156" s="24"/>
      <c r="O156" s="188" t="s">
        <v>8478</v>
      </c>
      <c r="P156" s="189" t="s">
        <v>8479</v>
      </c>
      <c r="Q156" s="212"/>
      <c r="R156" s="227"/>
      <c r="S156" s="227"/>
      <c r="T156" s="229"/>
    </row>
    <row r="157" spans="1:20" ht="22.5" customHeight="1">
      <c r="A157" s="166" t="s">
        <v>8480</v>
      </c>
      <c r="B157" s="99" t="s">
        <v>8471</v>
      </c>
      <c r="C157" s="107" t="s">
        <v>8481</v>
      </c>
      <c r="D157" s="99">
        <v>2</v>
      </c>
      <c r="E157" s="99">
        <v>4</v>
      </c>
      <c r="F157" s="211"/>
      <c r="G157" s="219" t="s">
        <v>8482</v>
      </c>
      <c r="H157" s="99">
        <v>250</v>
      </c>
      <c r="I157" s="175">
        <v>6</v>
      </c>
      <c r="J157" s="24"/>
      <c r="K157" s="24"/>
      <c r="L157" s="24"/>
      <c r="M157" s="24"/>
      <c r="N157" s="24"/>
      <c r="O157" s="188" t="s">
        <v>8483</v>
      </c>
      <c r="P157" s="189" t="s">
        <v>8484</v>
      </c>
      <c r="Q157" s="212" t="s">
        <v>2925</v>
      </c>
      <c r="R157" s="227"/>
      <c r="S157" s="227"/>
      <c r="T157" s="229"/>
    </row>
    <row r="158" spans="1:20" ht="22.5" customHeight="1">
      <c r="A158" s="166" t="s">
        <v>8485</v>
      </c>
      <c r="B158" s="99" t="s">
        <v>8471</v>
      </c>
      <c r="C158" s="187" t="s">
        <v>8486</v>
      </c>
      <c r="D158" s="99">
        <v>3</v>
      </c>
      <c r="E158" s="99">
        <v>3</v>
      </c>
      <c r="F158" s="211"/>
      <c r="G158" s="214" t="s">
        <v>8105</v>
      </c>
      <c r="H158" s="99">
        <v>240</v>
      </c>
      <c r="I158" s="175">
        <v>3</v>
      </c>
      <c r="J158" s="24"/>
      <c r="K158" s="24"/>
      <c r="L158" s="24"/>
      <c r="M158" s="24"/>
      <c r="N158" s="24"/>
      <c r="O158" s="236" t="s">
        <v>8487</v>
      </c>
      <c r="P158" s="189" t="s">
        <v>8488</v>
      </c>
      <c r="Q158" s="237"/>
      <c r="R158" s="227"/>
      <c r="S158" s="227"/>
      <c r="T158" s="229"/>
    </row>
    <row r="159" spans="1:20" ht="22.5" customHeight="1">
      <c r="A159" s="166" t="s">
        <v>1385</v>
      </c>
      <c r="B159" s="99" t="s">
        <v>7983</v>
      </c>
      <c r="C159" s="187" t="s">
        <v>8489</v>
      </c>
      <c r="D159" s="99">
        <v>2</v>
      </c>
      <c r="E159" s="99">
        <v>4</v>
      </c>
      <c r="F159" s="211" t="s">
        <v>8490</v>
      </c>
      <c r="G159" s="219" t="s">
        <v>2932</v>
      </c>
      <c r="H159" s="99">
        <v>240</v>
      </c>
      <c r="I159" s="175">
        <v>4</v>
      </c>
      <c r="J159" s="24"/>
      <c r="K159" s="24"/>
      <c r="L159" s="24"/>
      <c r="M159" s="24"/>
      <c r="N159" s="24"/>
      <c r="O159" s="188" t="s">
        <v>8491</v>
      </c>
      <c r="P159" s="189" t="s">
        <v>8492</v>
      </c>
      <c r="Q159" s="214" t="s">
        <v>825</v>
      </c>
      <c r="R159" s="212" t="s">
        <v>2925</v>
      </c>
      <c r="S159" s="227"/>
      <c r="T159" s="229"/>
    </row>
    <row r="160" spans="1:20" ht="22.5" customHeight="1">
      <c r="A160" s="166" t="s">
        <v>1385</v>
      </c>
      <c r="B160" s="99" t="s">
        <v>7983</v>
      </c>
      <c r="C160" s="107" t="s">
        <v>2947</v>
      </c>
      <c r="D160" s="99">
        <v>2</v>
      </c>
      <c r="E160" s="99">
        <v>4</v>
      </c>
      <c r="F160" s="211" t="s">
        <v>8493</v>
      </c>
      <c r="G160" s="219" t="s">
        <v>2948</v>
      </c>
      <c r="H160" s="99">
        <v>240</v>
      </c>
      <c r="I160" s="175">
        <v>3</v>
      </c>
      <c r="J160" s="24"/>
      <c r="K160" s="24"/>
      <c r="L160" s="24"/>
      <c r="M160" s="24"/>
      <c r="N160" s="24"/>
      <c r="O160" s="188" t="s">
        <v>8494</v>
      </c>
      <c r="P160" s="189" t="s">
        <v>8495</v>
      </c>
      <c r="Q160" s="212" t="s">
        <v>2942</v>
      </c>
      <c r="R160" s="212" t="s">
        <v>2906</v>
      </c>
      <c r="S160" s="227"/>
      <c r="T160" s="229"/>
    </row>
    <row r="161" spans="1:20" ht="22.5" customHeight="1">
      <c r="A161" s="166" t="s">
        <v>1385</v>
      </c>
      <c r="B161" s="99" t="s">
        <v>7983</v>
      </c>
      <c r="C161" s="187" t="s">
        <v>2949</v>
      </c>
      <c r="D161" s="99">
        <v>6</v>
      </c>
      <c r="E161" s="99">
        <v>6</v>
      </c>
      <c r="F161" s="211"/>
      <c r="G161" s="219" t="s">
        <v>12671</v>
      </c>
      <c r="H161" s="99">
        <v>240</v>
      </c>
      <c r="I161" s="175">
        <v>4</v>
      </c>
      <c r="J161" s="24"/>
      <c r="K161" s="24"/>
      <c r="L161" s="24"/>
      <c r="M161" s="24"/>
      <c r="N161" s="24"/>
      <c r="O161" s="188" t="s">
        <v>8496</v>
      </c>
      <c r="P161" s="189" t="s">
        <v>8497</v>
      </c>
      <c r="Q161" s="212" t="s">
        <v>2915</v>
      </c>
      <c r="R161" s="227"/>
      <c r="S161" s="227"/>
      <c r="T161" s="229"/>
    </row>
    <row r="162" spans="1:20" ht="22.5" customHeight="1">
      <c r="A162" s="166" t="s">
        <v>1385</v>
      </c>
      <c r="B162" s="99" t="s">
        <v>7983</v>
      </c>
      <c r="C162" s="187" t="s">
        <v>8498</v>
      </c>
      <c r="D162" s="99">
        <v>7</v>
      </c>
      <c r="E162" s="99">
        <v>7</v>
      </c>
      <c r="F162" s="211"/>
      <c r="G162" s="219" t="s">
        <v>12672</v>
      </c>
      <c r="H162" s="99">
        <v>240</v>
      </c>
      <c r="I162" s="175">
        <v>5</v>
      </c>
      <c r="J162" s="24"/>
      <c r="K162" s="24"/>
      <c r="L162" s="24"/>
      <c r="M162" s="24"/>
      <c r="N162" s="24"/>
      <c r="O162" s="188" t="s">
        <v>8499</v>
      </c>
      <c r="P162" s="189" t="s">
        <v>8500</v>
      </c>
      <c r="Q162" s="219" t="s">
        <v>2929</v>
      </c>
      <c r="R162" s="227"/>
      <c r="S162" s="227"/>
      <c r="T162" s="229"/>
    </row>
    <row r="163" spans="1:20" ht="22.5" customHeight="1">
      <c r="A163" s="166" t="s">
        <v>90</v>
      </c>
      <c r="B163" s="99" t="s">
        <v>7964</v>
      </c>
      <c r="C163" s="107" t="s">
        <v>8501</v>
      </c>
      <c r="D163" s="99">
        <v>8</v>
      </c>
      <c r="E163" s="99">
        <v>8</v>
      </c>
      <c r="F163" s="211"/>
      <c r="G163" s="212" t="s">
        <v>8421</v>
      </c>
      <c r="H163" s="99">
        <v>240</v>
      </c>
      <c r="I163" s="175">
        <v>6</v>
      </c>
      <c r="J163" s="24"/>
      <c r="K163" s="24"/>
      <c r="L163" s="24"/>
      <c r="M163" s="24"/>
      <c r="N163" s="24"/>
      <c r="O163" s="188" t="s">
        <v>8502</v>
      </c>
      <c r="P163" s="189" t="s">
        <v>8503</v>
      </c>
      <c r="Q163" s="212" t="s">
        <v>2861</v>
      </c>
      <c r="R163" s="227"/>
      <c r="S163" s="227"/>
      <c r="T163" s="229"/>
    </row>
    <row r="164" spans="1:20" ht="22.5" customHeight="1">
      <c r="A164" s="166" t="s">
        <v>72</v>
      </c>
      <c r="B164" s="99" t="s">
        <v>7964</v>
      </c>
      <c r="C164" s="107" t="s">
        <v>8504</v>
      </c>
      <c r="D164" s="99">
        <v>7</v>
      </c>
      <c r="E164" s="99">
        <v>7</v>
      </c>
      <c r="F164" s="211"/>
      <c r="G164" s="219" t="s">
        <v>12673</v>
      </c>
      <c r="H164" s="99">
        <v>230</v>
      </c>
      <c r="I164" s="175">
        <v>6</v>
      </c>
      <c r="J164" s="24"/>
      <c r="K164" s="24"/>
      <c r="L164" s="24"/>
      <c r="M164" s="24"/>
      <c r="N164" s="24"/>
      <c r="O164" s="188" t="s">
        <v>126</v>
      </c>
      <c r="P164" s="189" t="s">
        <v>8505</v>
      </c>
      <c r="Q164" s="219" t="s">
        <v>8247</v>
      </c>
      <c r="R164" s="227"/>
      <c r="S164" s="227"/>
      <c r="T164" s="229"/>
    </row>
    <row r="165" spans="1:20" ht="22.5" customHeight="1">
      <c r="A165" s="166" t="s">
        <v>8374</v>
      </c>
      <c r="B165" s="99" t="s">
        <v>7964</v>
      </c>
      <c r="C165" s="187" t="s">
        <v>8506</v>
      </c>
      <c r="D165" s="99">
        <v>7</v>
      </c>
      <c r="E165" s="99">
        <v>7</v>
      </c>
      <c r="F165" s="211"/>
      <c r="G165" s="212" t="s">
        <v>12972</v>
      </c>
      <c r="H165" s="99">
        <v>230</v>
      </c>
      <c r="I165" s="175">
        <v>4</v>
      </c>
      <c r="J165" s="24"/>
      <c r="K165" s="24"/>
      <c r="L165" s="24"/>
      <c r="M165" s="24"/>
      <c r="N165" s="24"/>
      <c r="O165" s="188" t="s">
        <v>8507</v>
      </c>
      <c r="P165" s="189" t="s">
        <v>8508</v>
      </c>
      <c r="Q165" s="212" t="s">
        <v>12980</v>
      </c>
      <c r="R165" s="227"/>
      <c r="S165" s="227"/>
      <c r="T165" s="229"/>
    </row>
    <row r="166" spans="1:20" ht="22.5" customHeight="1">
      <c r="A166" s="166" t="s">
        <v>6222</v>
      </c>
      <c r="B166" s="99" t="s">
        <v>7964</v>
      </c>
      <c r="C166" s="187" t="s">
        <v>8509</v>
      </c>
      <c r="D166" s="99">
        <v>7</v>
      </c>
      <c r="E166" s="99">
        <v>7</v>
      </c>
      <c r="F166" s="211"/>
      <c r="G166" s="212" t="s">
        <v>12972</v>
      </c>
      <c r="H166" s="99">
        <v>230</v>
      </c>
      <c r="I166" s="175">
        <v>4</v>
      </c>
      <c r="J166" s="24"/>
      <c r="K166" s="24"/>
      <c r="L166" s="24"/>
      <c r="M166" s="24"/>
      <c r="N166" s="24"/>
      <c r="O166" s="188" t="s">
        <v>8510</v>
      </c>
      <c r="P166" s="189" t="s">
        <v>8511</v>
      </c>
      <c r="Q166" s="212" t="s">
        <v>3464</v>
      </c>
      <c r="R166" s="227"/>
      <c r="S166" s="227"/>
      <c r="T166" s="229"/>
    </row>
    <row r="167" spans="1:20" ht="22.5" customHeight="1">
      <c r="A167" s="166" t="s">
        <v>8512</v>
      </c>
      <c r="B167" s="99" t="s">
        <v>7964</v>
      </c>
      <c r="C167" s="187" t="s">
        <v>8513</v>
      </c>
      <c r="D167" s="99">
        <v>3</v>
      </c>
      <c r="E167" s="99">
        <v>3</v>
      </c>
      <c r="F167" s="211"/>
      <c r="G167" s="214" t="s">
        <v>8105</v>
      </c>
      <c r="H167" s="99">
        <v>220</v>
      </c>
      <c r="I167" s="175">
        <v>3</v>
      </c>
      <c r="J167" s="24"/>
      <c r="K167" s="24"/>
      <c r="L167" s="24"/>
      <c r="M167" s="24"/>
      <c r="N167" s="24"/>
      <c r="O167" s="236" t="s">
        <v>8514</v>
      </c>
      <c r="P167" s="189" t="s">
        <v>8515</v>
      </c>
      <c r="Q167" s="237"/>
      <c r="R167" s="227"/>
      <c r="S167" s="227"/>
      <c r="T167" s="229"/>
    </row>
    <row r="168" spans="1:20" ht="22.5" customHeight="1">
      <c r="A168" s="166" t="s">
        <v>1385</v>
      </c>
      <c r="B168" s="99" t="s">
        <v>7983</v>
      </c>
      <c r="C168" s="107" t="s">
        <v>8516</v>
      </c>
      <c r="D168" s="99">
        <v>1</v>
      </c>
      <c r="E168" s="99">
        <v>3</v>
      </c>
      <c r="F168" s="211" t="s">
        <v>8517</v>
      </c>
      <c r="G168" s="219" t="s">
        <v>2870</v>
      </c>
      <c r="H168" s="99">
        <v>220</v>
      </c>
      <c r="I168" s="175">
        <v>3</v>
      </c>
      <c r="J168" s="24"/>
      <c r="K168" s="24"/>
      <c r="L168" s="24"/>
      <c r="M168" s="24"/>
      <c r="N168" s="24"/>
      <c r="O168" s="188" t="s">
        <v>8518</v>
      </c>
      <c r="P168" s="189" t="s">
        <v>8460</v>
      </c>
      <c r="Q168" s="214" t="s">
        <v>13027</v>
      </c>
      <c r="R168" s="214" t="s">
        <v>1323</v>
      </c>
      <c r="S168" s="227"/>
      <c r="T168" s="229"/>
    </row>
    <row r="169" spans="1:20" ht="22.5" customHeight="1">
      <c r="A169" s="166" t="s">
        <v>1385</v>
      </c>
      <c r="B169" s="99" t="s">
        <v>7983</v>
      </c>
      <c r="C169" s="187" t="s">
        <v>8519</v>
      </c>
      <c r="D169" s="99">
        <v>7</v>
      </c>
      <c r="E169" s="99">
        <v>7</v>
      </c>
      <c r="F169" s="211"/>
      <c r="G169" s="219" t="s">
        <v>8520</v>
      </c>
      <c r="H169" s="99">
        <v>220</v>
      </c>
      <c r="I169" s="175">
        <v>4</v>
      </c>
      <c r="J169" s="24"/>
      <c r="K169" s="24"/>
      <c r="L169" s="24"/>
      <c r="M169" s="24"/>
      <c r="N169" s="24"/>
      <c r="O169" s="188" t="s">
        <v>8521</v>
      </c>
      <c r="P169" s="189" t="s">
        <v>8425</v>
      </c>
      <c r="Q169" s="219" t="s">
        <v>2921</v>
      </c>
      <c r="R169" s="245"/>
      <c r="S169" s="227"/>
      <c r="T169" s="229"/>
    </row>
    <row r="170" spans="1:20" ht="22.5" customHeight="1">
      <c r="A170" s="166" t="s">
        <v>8289</v>
      </c>
      <c r="B170" s="99" t="s">
        <v>7916</v>
      </c>
      <c r="C170" s="107" t="s">
        <v>8522</v>
      </c>
      <c r="D170" s="99">
        <v>6</v>
      </c>
      <c r="E170" s="99">
        <v>6</v>
      </c>
      <c r="F170" s="211"/>
      <c r="G170" s="212" t="s">
        <v>8523</v>
      </c>
      <c r="H170" s="99">
        <v>210</v>
      </c>
      <c r="I170" s="175">
        <v>6</v>
      </c>
      <c r="J170" s="24"/>
      <c r="K170" s="24"/>
      <c r="L170" s="24"/>
      <c r="M170" s="24"/>
      <c r="N170" s="24"/>
      <c r="O170" s="188" t="s">
        <v>8524</v>
      </c>
      <c r="P170" s="189" t="s">
        <v>8525</v>
      </c>
      <c r="Q170" s="212" t="s">
        <v>2924</v>
      </c>
      <c r="R170" s="227"/>
      <c r="S170" s="227"/>
      <c r="T170" s="229"/>
    </row>
    <row r="171" spans="1:20" ht="22.5" customHeight="1">
      <c r="A171" s="166" t="s">
        <v>1385</v>
      </c>
      <c r="B171" s="99" t="s">
        <v>7983</v>
      </c>
      <c r="C171" s="187" t="s">
        <v>8526</v>
      </c>
      <c r="D171" s="99">
        <v>3</v>
      </c>
      <c r="E171" s="99">
        <v>3</v>
      </c>
      <c r="F171" s="211"/>
      <c r="G171" s="219" t="s">
        <v>12674</v>
      </c>
      <c r="H171" s="99">
        <v>210</v>
      </c>
      <c r="I171" s="175">
        <v>2</v>
      </c>
      <c r="J171" s="24"/>
      <c r="K171" s="24"/>
      <c r="L171" s="24"/>
      <c r="M171" s="24"/>
      <c r="N171" s="24"/>
      <c r="O171" s="188" t="s">
        <v>8196</v>
      </c>
      <c r="P171" s="189" t="s">
        <v>8184</v>
      </c>
      <c r="Q171" s="237"/>
      <c r="R171" s="227"/>
      <c r="S171" s="227"/>
      <c r="T171" s="229"/>
    </row>
    <row r="172" spans="1:20" ht="22.5" customHeight="1">
      <c r="A172" s="166" t="s">
        <v>8289</v>
      </c>
      <c r="B172" s="99" t="s">
        <v>7983</v>
      </c>
      <c r="C172" s="187" t="s">
        <v>8527</v>
      </c>
      <c r="D172" s="99">
        <v>1</v>
      </c>
      <c r="E172" s="99">
        <v>3</v>
      </c>
      <c r="F172" s="211"/>
      <c r="G172" s="212" t="s">
        <v>2950</v>
      </c>
      <c r="H172" s="99">
        <v>210</v>
      </c>
      <c r="I172" s="175">
        <v>4</v>
      </c>
      <c r="J172" s="24"/>
      <c r="K172" s="24"/>
      <c r="L172" s="24"/>
      <c r="M172" s="24"/>
      <c r="N172" s="24"/>
      <c r="O172" s="188" t="s">
        <v>8528</v>
      </c>
      <c r="P172" s="189" t="s">
        <v>8194</v>
      </c>
      <c r="Q172" s="212"/>
      <c r="R172" s="227"/>
      <c r="S172" s="227"/>
      <c r="T172" s="229"/>
    </row>
    <row r="173" spans="1:20" ht="22.5" customHeight="1">
      <c r="A173" s="166" t="s">
        <v>8529</v>
      </c>
      <c r="B173" s="99" t="s">
        <v>8530</v>
      </c>
      <c r="C173" s="187" t="s">
        <v>8531</v>
      </c>
      <c r="D173" s="99">
        <v>6</v>
      </c>
      <c r="E173" s="99">
        <v>6</v>
      </c>
      <c r="F173" s="211"/>
      <c r="G173" s="219" t="s">
        <v>8520</v>
      </c>
      <c r="H173" s="99">
        <v>200</v>
      </c>
      <c r="I173" s="175">
        <v>4</v>
      </c>
      <c r="J173" s="24"/>
      <c r="K173" s="24"/>
      <c r="L173" s="24"/>
      <c r="M173" s="24"/>
      <c r="N173" s="24"/>
      <c r="O173" s="188" t="s">
        <v>8183</v>
      </c>
      <c r="P173" s="189" t="s">
        <v>8288</v>
      </c>
      <c r="Q173" s="219" t="s">
        <v>2870</v>
      </c>
      <c r="R173" s="227"/>
      <c r="S173" s="227"/>
      <c r="T173" s="229"/>
    </row>
    <row r="174" spans="1:20" ht="22.5" customHeight="1">
      <c r="A174" s="166" t="s">
        <v>8532</v>
      </c>
      <c r="B174" s="99" t="s">
        <v>8530</v>
      </c>
      <c r="C174" s="107" t="s">
        <v>8533</v>
      </c>
      <c r="D174" s="99">
        <v>6</v>
      </c>
      <c r="E174" s="99">
        <v>6</v>
      </c>
      <c r="F174" s="99"/>
      <c r="G174" s="212" t="s">
        <v>8520</v>
      </c>
      <c r="H174" s="99">
        <v>190</v>
      </c>
      <c r="I174" s="99">
        <v>3</v>
      </c>
      <c r="J174" s="25"/>
      <c r="K174" s="25"/>
      <c r="L174" s="25"/>
      <c r="M174" s="25"/>
      <c r="N174" s="25"/>
      <c r="O174" s="230" t="s">
        <v>11126</v>
      </c>
      <c r="P174" s="189" t="s">
        <v>8534</v>
      </c>
      <c r="Q174" s="212" t="s">
        <v>3465</v>
      </c>
      <c r="R174" s="227"/>
      <c r="S174" s="227"/>
      <c r="T174" s="229"/>
    </row>
    <row r="175" spans="1:20" ht="22.5" customHeight="1">
      <c r="A175" s="166" t="s">
        <v>1385</v>
      </c>
      <c r="B175" s="99" t="s">
        <v>8530</v>
      </c>
      <c r="C175" s="187" t="s">
        <v>8535</v>
      </c>
      <c r="D175" s="99">
        <v>6</v>
      </c>
      <c r="E175" s="99">
        <v>6</v>
      </c>
      <c r="F175" s="211"/>
      <c r="G175" s="219" t="s">
        <v>8520</v>
      </c>
      <c r="H175" s="99">
        <v>190</v>
      </c>
      <c r="I175" s="175">
        <v>4</v>
      </c>
      <c r="J175" s="24"/>
      <c r="K175" s="24"/>
      <c r="L175" s="24"/>
      <c r="M175" s="24"/>
      <c r="N175" s="24"/>
      <c r="O175" s="188" t="s">
        <v>11128</v>
      </c>
      <c r="P175" s="189" t="s">
        <v>2951</v>
      </c>
      <c r="Q175" s="212" t="s">
        <v>2932</v>
      </c>
      <c r="R175" s="227"/>
      <c r="S175" s="227"/>
      <c r="T175" s="229"/>
    </row>
    <row r="176" spans="1:20" ht="22.5" customHeight="1">
      <c r="A176" s="166" t="s">
        <v>1385</v>
      </c>
      <c r="B176" s="99" t="s">
        <v>8530</v>
      </c>
      <c r="C176" s="107" t="s">
        <v>2952</v>
      </c>
      <c r="D176" s="99">
        <v>1</v>
      </c>
      <c r="E176" s="99">
        <v>3</v>
      </c>
      <c r="F176" s="211"/>
      <c r="G176" s="219" t="s">
        <v>2944</v>
      </c>
      <c r="H176" s="99">
        <v>190</v>
      </c>
      <c r="I176" s="175">
        <v>2</v>
      </c>
      <c r="J176" s="24"/>
      <c r="K176" s="24"/>
      <c r="L176" s="24"/>
      <c r="M176" s="24"/>
      <c r="N176" s="24"/>
      <c r="O176" s="188" t="s">
        <v>8536</v>
      </c>
      <c r="P176" s="189" t="s">
        <v>8537</v>
      </c>
      <c r="Q176" s="214" t="s">
        <v>13028</v>
      </c>
      <c r="R176" s="212" t="s">
        <v>2854</v>
      </c>
      <c r="S176" s="227"/>
      <c r="T176" s="229"/>
    </row>
    <row r="177" spans="1:20" ht="22.5" customHeight="1">
      <c r="A177" s="166" t="s">
        <v>1385</v>
      </c>
      <c r="B177" s="99" t="s">
        <v>8530</v>
      </c>
      <c r="C177" s="187" t="s">
        <v>8538</v>
      </c>
      <c r="D177" s="99">
        <v>4</v>
      </c>
      <c r="E177" s="99">
        <v>4</v>
      </c>
      <c r="F177" s="211"/>
      <c r="G177" s="219" t="s">
        <v>12675</v>
      </c>
      <c r="H177" s="99">
        <v>190</v>
      </c>
      <c r="I177" s="175">
        <v>2</v>
      </c>
      <c r="J177" s="24"/>
      <c r="K177" s="24"/>
      <c r="L177" s="24"/>
      <c r="M177" s="24"/>
      <c r="N177" s="24"/>
      <c r="O177" s="188" t="s">
        <v>8539</v>
      </c>
      <c r="P177" s="189" t="s">
        <v>8540</v>
      </c>
      <c r="Q177" s="237"/>
      <c r="R177" s="227"/>
      <c r="S177" s="227"/>
      <c r="T177" s="229"/>
    </row>
    <row r="178" spans="1:20" ht="22.5" customHeight="1">
      <c r="A178" s="166" t="s">
        <v>8289</v>
      </c>
      <c r="B178" s="99" t="s">
        <v>8530</v>
      </c>
      <c r="C178" s="187" t="s">
        <v>8541</v>
      </c>
      <c r="D178" s="99">
        <v>6</v>
      </c>
      <c r="E178" s="99">
        <v>6</v>
      </c>
      <c r="F178" s="211"/>
      <c r="G178" s="212" t="s">
        <v>8520</v>
      </c>
      <c r="H178" s="99">
        <v>190</v>
      </c>
      <c r="I178" s="175">
        <v>5</v>
      </c>
      <c r="J178" s="24"/>
      <c r="K178" s="24"/>
      <c r="L178" s="24"/>
      <c r="M178" s="24"/>
      <c r="N178" s="24"/>
      <c r="O178" s="230" t="s">
        <v>11126</v>
      </c>
      <c r="P178" s="189" t="s">
        <v>8542</v>
      </c>
      <c r="Q178" s="212" t="s">
        <v>2941</v>
      </c>
      <c r="R178" s="227"/>
      <c r="S178" s="227"/>
      <c r="T178" s="229"/>
    </row>
    <row r="179" spans="1:20" ht="22.5" customHeight="1">
      <c r="A179" s="166" t="s">
        <v>90</v>
      </c>
      <c r="B179" s="99" t="s">
        <v>8052</v>
      </c>
      <c r="C179" s="107" t="s">
        <v>8543</v>
      </c>
      <c r="D179" s="99">
        <v>6</v>
      </c>
      <c r="E179" s="99">
        <v>6</v>
      </c>
      <c r="F179" s="211"/>
      <c r="G179" s="219" t="s">
        <v>8544</v>
      </c>
      <c r="H179" s="99">
        <v>190</v>
      </c>
      <c r="I179" s="175">
        <v>6</v>
      </c>
      <c r="J179" s="24"/>
      <c r="K179" s="24"/>
      <c r="L179" s="24"/>
      <c r="M179" s="24"/>
      <c r="N179" s="24"/>
      <c r="O179" s="188" t="s">
        <v>8400</v>
      </c>
      <c r="P179" s="189" t="s">
        <v>8545</v>
      </c>
      <c r="Q179" s="212"/>
      <c r="R179" s="227"/>
      <c r="S179" s="227"/>
      <c r="T179" s="229"/>
    </row>
    <row r="180" spans="1:20" ht="22.5" customHeight="1">
      <c r="A180" s="166" t="s">
        <v>1385</v>
      </c>
      <c r="B180" s="99" t="s">
        <v>8530</v>
      </c>
      <c r="C180" s="187" t="s">
        <v>8546</v>
      </c>
      <c r="D180" s="99">
        <v>1</v>
      </c>
      <c r="E180" s="99">
        <v>3</v>
      </c>
      <c r="F180" s="211"/>
      <c r="G180" s="219" t="s">
        <v>2953</v>
      </c>
      <c r="H180" s="99">
        <v>180</v>
      </c>
      <c r="I180" s="175">
        <v>2</v>
      </c>
      <c r="J180" s="24"/>
      <c r="K180" s="24"/>
      <c r="L180" s="24"/>
      <c r="M180" s="24"/>
      <c r="N180" s="24"/>
      <c r="O180" s="188" t="s">
        <v>26</v>
      </c>
      <c r="P180" s="189" t="s">
        <v>8252</v>
      </c>
      <c r="Q180" s="214" t="s">
        <v>168</v>
      </c>
      <c r="R180" s="212" t="s">
        <v>13029</v>
      </c>
      <c r="S180" s="227"/>
      <c r="T180" s="229"/>
    </row>
    <row r="181" spans="1:20" ht="22.5" customHeight="1">
      <c r="A181" s="166" t="s">
        <v>2889</v>
      </c>
      <c r="B181" s="99" t="s">
        <v>8547</v>
      </c>
      <c r="C181" s="107" t="s">
        <v>2954</v>
      </c>
      <c r="D181" s="99">
        <v>4</v>
      </c>
      <c r="E181" s="99">
        <v>4</v>
      </c>
      <c r="F181" s="211"/>
      <c r="G181" s="212" t="s">
        <v>8548</v>
      </c>
      <c r="H181" s="99">
        <v>180</v>
      </c>
      <c r="I181" s="175">
        <v>4</v>
      </c>
      <c r="J181" s="24"/>
      <c r="K181" s="24"/>
      <c r="L181" s="24"/>
      <c r="M181" s="24"/>
      <c r="N181" s="24"/>
      <c r="O181" s="188" t="s">
        <v>8549</v>
      </c>
      <c r="P181" s="189" t="s">
        <v>8550</v>
      </c>
      <c r="Q181" s="212" t="s">
        <v>2950</v>
      </c>
      <c r="R181" s="227"/>
      <c r="S181" s="227"/>
      <c r="T181" s="229"/>
    </row>
    <row r="182" spans="1:20" ht="22.5" customHeight="1">
      <c r="A182" s="166" t="s">
        <v>1385</v>
      </c>
      <c r="B182" s="99" t="s">
        <v>8530</v>
      </c>
      <c r="C182" s="187" t="s">
        <v>8551</v>
      </c>
      <c r="D182" s="99">
        <v>4</v>
      </c>
      <c r="E182" s="99">
        <v>4</v>
      </c>
      <c r="F182" s="211" t="s">
        <v>8552</v>
      </c>
      <c r="G182" s="219" t="s">
        <v>12676</v>
      </c>
      <c r="H182" s="99">
        <v>170</v>
      </c>
      <c r="I182" s="175">
        <v>2</v>
      </c>
      <c r="J182" s="24"/>
      <c r="K182" s="24"/>
      <c r="L182" s="24"/>
      <c r="M182" s="24"/>
      <c r="N182" s="24"/>
      <c r="O182" s="188" t="s">
        <v>174</v>
      </c>
      <c r="P182" s="189" t="s">
        <v>8553</v>
      </c>
      <c r="Q182" s="212" t="s">
        <v>2935</v>
      </c>
      <c r="R182" s="227"/>
      <c r="S182" s="227"/>
      <c r="T182" s="229"/>
    </row>
    <row r="183" spans="1:20" ht="22.5" customHeight="1">
      <c r="A183" s="166" t="s">
        <v>42</v>
      </c>
      <c r="B183" s="99" t="s">
        <v>8554</v>
      </c>
      <c r="C183" s="187" t="s">
        <v>2955</v>
      </c>
      <c r="D183" s="99">
        <v>1</v>
      </c>
      <c r="E183" s="99">
        <v>2</v>
      </c>
      <c r="F183" s="211" t="s">
        <v>8555</v>
      </c>
      <c r="G183" s="214" t="s">
        <v>8105</v>
      </c>
      <c r="H183" s="99">
        <v>165</v>
      </c>
      <c r="I183" s="175">
        <v>1</v>
      </c>
      <c r="J183" s="24"/>
      <c r="K183" s="24"/>
      <c r="L183" s="24"/>
      <c r="M183" s="24"/>
      <c r="N183" s="24"/>
      <c r="O183" s="236" t="s">
        <v>8556</v>
      </c>
      <c r="P183" s="189" t="s">
        <v>8557</v>
      </c>
      <c r="Q183" s="212"/>
      <c r="R183" s="227"/>
      <c r="S183" s="227"/>
      <c r="T183" s="227"/>
    </row>
    <row r="184" spans="1:20" ht="22.5" customHeight="1">
      <c r="A184" s="166" t="s">
        <v>42</v>
      </c>
      <c r="B184" s="99" t="s">
        <v>8554</v>
      </c>
      <c r="C184" s="187" t="s">
        <v>2956</v>
      </c>
      <c r="D184" s="99">
        <v>1</v>
      </c>
      <c r="E184" s="99">
        <v>2</v>
      </c>
      <c r="F184" s="211" t="s">
        <v>8558</v>
      </c>
      <c r="G184" s="214" t="s">
        <v>8105</v>
      </c>
      <c r="H184" s="99">
        <v>150</v>
      </c>
      <c r="I184" s="99">
        <v>1</v>
      </c>
      <c r="J184" s="24"/>
      <c r="K184" s="24"/>
      <c r="L184" s="24"/>
      <c r="M184" s="24"/>
      <c r="N184" s="24"/>
      <c r="O184" s="236" t="s">
        <v>8559</v>
      </c>
      <c r="P184" s="189" t="s">
        <v>8560</v>
      </c>
      <c r="Q184" s="212"/>
      <c r="R184" s="227"/>
      <c r="S184" s="227"/>
      <c r="T184" s="227"/>
    </row>
    <row r="185" spans="1:20" ht="22.5" customHeight="1">
      <c r="A185" s="166" t="s">
        <v>8561</v>
      </c>
      <c r="B185" s="99" t="s">
        <v>8562</v>
      </c>
      <c r="C185" s="107" t="s">
        <v>8563</v>
      </c>
      <c r="D185" s="99">
        <v>4</v>
      </c>
      <c r="E185" s="99">
        <v>4</v>
      </c>
      <c r="F185" s="211"/>
      <c r="G185" s="212" t="s">
        <v>8564</v>
      </c>
      <c r="H185" s="99">
        <v>150</v>
      </c>
      <c r="I185" s="99">
        <v>2</v>
      </c>
      <c r="J185" s="24"/>
      <c r="K185" s="24"/>
      <c r="L185" s="24"/>
      <c r="M185" s="24"/>
      <c r="N185" s="24"/>
      <c r="O185" s="230" t="s">
        <v>8565</v>
      </c>
      <c r="P185" s="189" t="s">
        <v>8566</v>
      </c>
      <c r="Q185" s="248"/>
      <c r="R185" s="227"/>
      <c r="S185" s="227"/>
      <c r="T185" s="229"/>
    </row>
    <row r="186" spans="1:20" ht="22.5" customHeight="1">
      <c r="A186" s="166" t="s">
        <v>42</v>
      </c>
      <c r="B186" s="99" t="s">
        <v>8554</v>
      </c>
      <c r="C186" s="107" t="s">
        <v>8567</v>
      </c>
      <c r="D186" s="99">
        <v>1</v>
      </c>
      <c r="E186" s="99">
        <v>1</v>
      </c>
      <c r="F186" s="211"/>
      <c r="G186" s="219" t="s">
        <v>2931</v>
      </c>
      <c r="H186" s="99">
        <v>120</v>
      </c>
      <c r="I186" s="175">
        <v>1</v>
      </c>
      <c r="J186" s="24"/>
      <c r="K186" s="24"/>
      <c r="L186" s="24"/>
      <c r="M186" s="24"/>
      <c r="N186" s="24"/>
      <c r="O186" s="188" t="s">
        <v>8568</v>
      </c>
      <c r="P186" s="189" t="s">
        <v>8569</v>
      </c>
      <c r="Q186" s="212"/>
      <c r="R186" s="212"/>
      <c r="S186" s="212"/>
      <c r="T186" s="234" t="s">
        <v>8570</v>
      </c>
    </row>
    <row r="187" spans="1:20" ht="22.5" customHeight="1">
      <c r="A187" s="166" t="s">
        <v>8571</v>
      </c>
      <c r="B187" s="99" t="s">
        <v>8572</v>
      </c>
      <c r="C187" s="187" t="s">
        <v>8573</v>
      </c>
      <c r="D187" s="99">
        <v>4</v>
      </c>
      <c r="E187" s="99">
        <v>4</v>
      </c>
      <c r="F187" s="211"/>
      <c r="G187" s="219" t="s">
        <v>12677</v>
      </c>
      <c r="H187" s="99">
        <v>120</v>
      </c>
      <c r="I187" s="175">
        <v>2</v>
      </c>
      <c r="J187" s="24"/>
      <c r="K187" s="24"/>
      <c r="L187" s="24"/>
      <c r="M187" s="24"/>
      <c r="N187" s="24"/>
      <c r="O187" s="188" t="s">
        <v>8574</v>
      </c>
      <c r="P187" s="189" t="s">
        <v>8575</v>
      </c>
      <c r="Q187" s="237"/>
      <c r="R187" s="227"/>
      <c r="S187" s="227"/>
      <c r="T187" s="229"/>
    </row>
    <row r="188" spans="1:20" ht="22.5" customHeight="1">
      <c r="A188" s="166" t="s">
        <v>1385</v>
      </c>
      <c r="B188" s="99" t="s">
        <v>8530</v>
      </c>
      <c r="C188" s="187" t="s">
        <v>2957</v>
      </c>
      <c r="D188" s="99">
        <v>2</v>
      </c>
      <c r="E188" s="99">
        <v>2</v>
      </c>
      <c r="F188" s="211"/>
      <c r="G188" s="219" t="s">
        <v>12678</v>
      </c>
      <c r="H188" s="99">
        <v>120</v>
      </c>
      <c r="I188" s="175">
        <v>1</v>
      </c>
      <c r="J188" s="24"/>
      <c r="K188" s="24"/>
      <c r="L188" s="24"/>
      <c r="M188" s="24"/>
      <c r="N188" s="24"/>
      <c r="O188" s="188" t="s">
        <v>8576</v>
      </c>
      <c r="P188" s="189" t="s">
        <v>8577</v>
      </c>
      <c r="Q188" s="219" t="s">
        <v>13016</v>
      </c>
      <c r="R188" s="227"/>
      <c r="S188" s="227"/>
      <c r="T188" s="229"/>
    </row>
    <row r="189" spans="1:20" ht="22.5" customHeight="1">
      <c r="A189" s="166" t="s">
        <v>42</v>
      </c>
      <c r="B189" s="99" t="s">
        <v>8554</v>
      </c>
      <c r="C189" s="107" t="s">
        <v>8578</v>
      </c>
      <c r="D189" s="99">
        <v>1</v>
      </c>
      <c r="E189" s="99">
        <v>1</v>
      </c>
      <c r="F189" s="220"/>
      <c r="G189" s="219" t="s">
        <v>2906</v>
      </c>
      <c r="H189" s="99">
        <v>110</v>
      </c>
      <c r="I189" s="99">
        <v>1</v>
      </c>
      <c r="J189" s="24"/>
      <c r="K189" s="24"/>
      <c r="L189" s="24"/>
      <c r="M189" s="24"/>
      <c r="N189" s="24"/>
      <c r="O189" s="188" t="s">
        <v>8579</v>
      </c>
      <c r="P189" s="189" t="s">
        <v>3275</v>
      </c>
      <c r="Q189" s="227"/>
      <c r="R189" s="227"/>
      <c r="S189" s="227"/>
      <c r="T189" s="234" t="s">
        <v>2958</v>
      </c>
    </row>
    <row r="190" spans="1:20" ht="22.5" customHeight="1">
      <c r="A190" s="166" t="s">
        <v>1385</v>
      </c>
      <c r="B190" s="99" t="s">
        <v>8530</v>
      </c>
      <c r="C190" s="187" t="s">
        <v>8580</v>
      </c>
      <c r="D190" s="99">
        <v>2</v>
      </c>
      <c r="E190" s="99">
        <v>2</v>
      </c>
      <c r="F190" s="211"/>
      <c r="G190" s="219" t="s">
        <v>12678</v>
      </c>
      <c r="H190" s="99">
        <v>110</v>
      </c>
      <c r="I190" s="175">
        <v>1</v>
      </c>
      <c r="J190" s="24"/>
      <c r="K190" s="24"/>
      <c r="L190" s="24"/>
      <c r="M190" s="24"/>
      <c r="N190" s="24"/>
      <c r="O190" s="188" t="s">
        <v>8581</v>
      </c>
      <c r="P190" s="189" t="s">
        <v>8582</v>
      </c>
      <c r="Q190" s="219" t="s">
        <v>13016</v>
      </c>
      <c r="R190" s="227"/>
      <c r="S190" s="227"/>
      <c r="T190" s="229"/>
    </row>
    <row r="191" spans="1:20" ht="22.5" customHeight="1">
      <c r="A191" s="166" t="s">
        <v>8289</v>
      </c>
      <c r="B191" s="99" t="s">
        <v>8530</v>
      </c>
      <c r="C191" s="187" t="s">
        <v>8583</v>
      </c>
      <c r="D191" s="99">
        <v>3</v>
      </c>
      <c r="E191" s="99">
        <v>3</v>
      </c>
      <c r="F191" s="211"/>
      <c r="G191" s="212" t="s">
        <v>12674</v>
      </c>
      <c r="H191" s="99">
        <v>110</v>
      </c>
      <c r="I191" s="175">
        <v>1</v>
      </c>
      <c r="J191" s="24"/>
      <c r="K191" s="24"/>
      <c r="L191" s="24"/>
      <c r="M191" s="24"/>
      <c r="N191" s="24"/>
      <c r="O191" s="188" t="s">
        <v>8455</v>
      </c>
      <c r="P191" s="189" t="s">
        <v>8584</v>
      </c>
      <c r="Q191" s="212" t="s">
        <v>2953</v>
      </c>
      <c r="R191" s="227"/>
      <c r="S191" s="227"/>
      <c r="T191" s="229"/>
    </row>
    <row r="192" spans="1:20" ht="22.5" customHeight="1">
      <c r="A192" s="166" t="s">
        <v>42</v>
      </c>
      <c r="B192" s="99" t="s">
        <v>8554</v>
      </c>
      <c r="C192" s="187" t="s">
        <v>2959</v>
      </c>
      <c r="D192" s="99">
        <v>1</v>
      </c>
      <c r="E192" s="99">
        <v>1</v>
      </c>
      <c r="F192" s="211" t="s">
        <v>8128</v>
      </c>
      <c r="G192" s="212" t="s">
        <v>2960</v>
      </c>
      <c r="H192" s="99">
        <v>100</v>
      </c>
      <c r="I192" s="175">
        <v>1</v>
      </c>
      <c r="J192" s="24"/>
      <c r="K192" s="24"/>
      <c r="L192" s="24"/>
      <c r="M192" s="24"/>
      <c r="N192" s="24"/>
      <c r="O192" s="188" t="s">
        <v>8391</v>
      </c>
      <c r="P192" s="189" t="s">
        <v>2905</v>
      </c>
      <c r="Q192" s="249"/>
      <c r="R192" s="237"/>
      <c r="S192" s="237"/>
      <c r="T192" s="240"/>
    </row>
    <row r="193" spans="1:20" s="6" customFormat="1" ht="22.5" customHeight="1">
      <c r="A193" s="166" t="s">
        <v>1385</v>
      </c>
      <c r="B193" s="99" t="s">
        <v>8530</v>
      </c>
      <c r="C193" s="187" t="s">
        <v>2961</v>
      </c>
      <c r="D193" s="99">
        <v>1</v>
      </c>
      <c r="E193" s="99">
        <v>1</v>
      </c>
      <c r="F193" s="211"/>
      <c r="G193" s="219" t="s">
        <v>12679</v>
      </c>
      <c r="H193" s="99">
        <v>100</v>
      </c>
      <c r="I193" s="175">
        <v>1</v>
      </c>
      <c r="J193" s="24"/>
      <c r="K193" s="24"/>
      <c r="L193" s="24"/>
      <c r="M193" s="24"/>
      <c r="N193" s="24"/>
      <c r="O193" s="188" t="s">
        <v>8585</v>
      </c>
      <c r="P193" s="189" t="s">
        <v>2962</v>
      </c>
      <c r="Q193" s="212" t="s">
        <v>2896</v>
      </c>
      <c r="R193" s="227"/>
      <c r="S193" s="227"/>
      <c r="T193" s="229"/>
    </row>
    <row r="194" spans="1:20" ht="22.5" customHeight="1">
      <c r="A194" s="166" t="s">
        <v>8289</v>
      </c>
      <c r="B194" s="99" t="s">
        <v>8530</v>
      </c>
      <c r="C194" s="187" t="s">
        <v>8586</v>
      </c>
      <c r="D194" s="99">
        <v>1</v>
      </c>
      <c r="E194" s="99">
        <v>1</v>
      </c>
      <c r="F194" s="211"/>
      <c r="G194" s="212" t="s">
        <v>2940</v>
      </c>
      <c r="H194" s="99">
        <v>100</v>
      </c>
      <c r="I194" s="175">
        <v>2</v>
      </c>
      <c r="J194" s="24"/>
      <c r="K194" s="24"/>
      <c r="L194" s="24"/>
      <c r="M194" s="24"/>
      <c r="N194" s="24"/>
      <c r="O194" s="188" t="s">
        <v>8463</v>
      </c>
      <c r="P194" s="189" t="s">
        <v>8292</v>
      </c>
      <c r="Q194" s="212"/>
      <c r="R194" s="227"/>
      <c r="S194" s="227"/>
      <c r="T194" s="229"/>
    </row>
    <row r="195" spans="1:20" ht="22.5" customHeight="1">
      <c r="A195" s="166" t="s">
        <v>1385</v>
      </c>
      <c r="B195" s="99" t="s">
        <v>8530</v>
      </c>
      <c r="C195" s="187" t="s">
        <v>8587</v>
      </c>
      <c r="D195" s="99">
        <v>2</v>
      </c>
      <c r="E195" s="99">
        <v>2</v>
      </c>
      <c r="F195" s="211"/>
      <c r="G195" s="219" t="s">
        <v>12678</v>
      </c>
      <c r="H195" s="99">
        <v>70</v>
      </c>
      <c r="I195" s="175">
        <v>1</v>
      </c>
      <c r="J195" s="24"/>
      <c r="K195" s="24"/>
      <c r="L195" s="24"/>
      <c r="M195" s="24"/>
      <c r="N195" s="24"/>
      <c r="O195" s="188" t="s">
        <v>8581</v>
      </c>
      <c r="P195" s="189" t="s">
        <v>8588</v>
      </c>
      <c r="Q195" s="219" t="s">
        <v>13016</v>
      </c>
      <c r="R195" s="227"/>
      <c r="S195" s="227"/>
      <c r="T195" s="229"/>
    </row>
    <row r="196" spans="1:20" ht="22.5" customHeight="1">
      <c r="A196" s="166" t="s">
        <v>145</v>
      </c>
      <c r="B196" s="166"/>
      <c r="C196" s="183">
        <f>SUBTOTAL(103,天文[天文])</f>
        <v>194</v>
      </c>
      <c r="D196" s="166"/>
      <c r="E196" s="166"/>
      <c r="F196" s="170"/>
      <c r="G196" s="226"/>
      <c r="H196" s="166"/>
      <c r="I196" s="166"/>
      <c r="J196" s="72">
        <f>SUBTOTAL(103,天文[þ])</f>
        <v>0</v>
      </c>
      <c r="K196" s="72">
        <f>SUBTOTAL(103,天文[2])</f>
        <v>0</v>
      </c>
      <c r="L196" s="72">
        <f>SUBTOTAL(103,天文[3])</f>
        <v>0</v>
      </c>
      <c r="M196" s="72">
        <f>SUBTOTAL(103,天文[4])</f>
        <v>0</v>
      </c>
      <c r="N196" s="72">
        <f>SUBTOTAL(103,天文[5])</f>
        <v>0</v>
      </c>
      <c r="Q196" s="170"/>
      <c r="R196" s="170"/>
      <c r="S196" s="170"/>
      <c r="T196" s="166"/>
    </row>
    <row r="200" spans="1:20" ht="22.5" customHeight="1">
      <c r="G200" s="102"/>
    </row>
    <row r="203" spans="1:20" ht="22.5" customHeight="1">
      <c r="B203" s="99"/>
    </row>
    <row r="204" spans="1:20" ht="22.5" customHeight="1">
      <c r="J204" s="25"/>
      <c r="K204" s="25"/>
      <c r="L204" s="25"/>
      <c r="M204" s="25"/>
      <c r="N204" s="25"/>
    </row>
    <row r="205" spans="1:20" ht="22.5" customHeight="1">
      <c r="B205" s="99"/>
      <c r="J205" s="25"/>
      <c r="K205" s="25"/>
      <c r="L205" s="25"/>
      <c r="M205" s="25"/>
      <c r="N205" s="25"/>
    </row>
    <row r="206" spans="1:20" ht="22.5" customHeight="1">
      <c r="B206" s="99"/>
      <c r="J206" s="25"/>
      <c r="K206" s="25"/>
      <c r="L206" s="25"/>
      <c r="M206" s="25"/>
      <c r="N206" s="25"/>
    </row>
    <row r="207" spans="1:20" ht="22.5" customHeight="1">
      <c r="B207" s="99"/>
      <c r="J207" s="25"/>
      <c r="K207" s="25"/>
      <c r="L207" s="25"/>
      <c r="M207" s="25"/>
      <c r="N207" s="25"/>
    </row>
  </sheetData>
  <sheetProtection insertColumns="0" insertRows="0" deleteColumns="0" deleteRows="0" sort="0" autoFilter="0"/>
  <protectedRanges>
    <protectedRange sqref="A1:T195" name="天文"/>
  </protectedRanges>
  <phoneticPr fontId="1" type="noConversion"/>
  <conditionalFormatting sqref="G1:G1048576">
    <cfRule type="expression" dxfId="480" priority="432">
      <formula>IF(COUNTIF($J1:$N1,"þ")&gt;=5,1,0)</formula>
    </cfRule>
  </conditionalFormatting>
  <conditionalFormatting sqref="C1:C1048576">
    <cfRule type="expression" dxfId="479" priority="80">
      <formula>IF(COUNTIF($J1:$N1,"þ")&gt;=5,1,0)</formula>
    </cfRule>
  </conditionalFormatting>
  <hyperlinks>
    <hyperlink ref="T20" r:id="rId1" xr:uid="{00000000-0004-0000-1000-000000000000}"/>
    <hyperlink ref="T21" r:id="rId2" xr:uid="{00000000-0004-0000-1000-000001000000}"/>
    <hyperlink ref="T23" r:id="rId3" xr:uid="{00000000-0004-0000-1000-000002000000}"/>
    <hyperlink ref="T27" r:id="rId4" xr:uid="{00000000-0004-0000-1000-000003000000}"/>
    <hyperlink ref="T28" r:id="rId5" xr:uid="{00000000-0004-0000-1000-000004000000}"/>
    <hyperlink ref="T30" r:id="rId6" xr:uid="{00000000-0004-0000-1000-000005000000}"/>
    <hyperlink ref="T42" r:id="rId7" xr:uid="{00000000-0004-0000-1000-000006000000}"/>
    <hyperlink ref="T43" r:id="rId8" xr:uid="{00000000-0004-0000-1000-000007000000}"/>
    <hyperlink ref="T45" r:id="rId9" xr:uid="{00000000-0004-0000-1000-000008000000}"/>
    <hyperlink ref="T54" r:id="rId10" xr:uid="{00000000-0004-0000-1000-000009000000}"/>
    <hyperlink ref="T55" r:id="rId11" xr:uid="{00000000-0004-0000-1000-00000A000000}"/>
    <hyperlink ref="T67" r:id="rId12" xr:uid="{00000000-0004-0000-1000-00000B000000}"/>
    <hyperlink ref="T72" r:id="rId13" xr:uid="{00000000-0004-0000-1000-00000C000000}"/>
    <hyperlink ref="T73" r:id="rId14" xr:uid="{00000000-0004-0000-1000-00000D000000}"/>
    <hyperlink ref="T74" r:id="rId15" xr:uid="{00000000-0004-0000-1000-00000E000000}"/>
    <hyperlink ref="T88" r:id="rId16" xr:uid="{00000000-0004-0000-1000-00000F000000}"/>
    <hyperlink ref="T89" r:id="rId17" xr:uid="{00000000-0004-0000-1000-000010000000}"/>
    <hyperlink ref="T90" r:id="rId18" xr:uid="{00000000-0004-0000-1000-000011000000}"/>
    <hyperlink ref="T96" r:id="rId19" xr:uid="{00000000-0004-0000-1000-000012000000}"/>
    <hyperlink ref="T112" r:id="rId20" xr:uid="{00000000-0004-0000-1000-000013000000}"/>
    <hyperlink ref="T127" r:id="rId21" xr:uid="{00000000-0004-0000-1000-000014000000}"/>
    <hyperlink ref="T186" r:id="rId22" xr:uid="{00000000-0004-0000-1000-000015000000}"/>
    <hyperlink ref="T189" r:id="rId23" xr:uid="{00000000-0004-0000-1000-000016000000}"/>
    <hyperlink ref="Q19" r:id="rId24" xr:uid="{00000000-0004-0000-1000-000018000000}"/>
    <hyperlink ref="R23" r:id="rId25" location="天體發現" display="北落師門(14世紀聖羅克角海域/印度西岸海域視認)" xr:uid="{00000000-0004-0000-1000-000023000000}"/>
    <hyperlink ref="G33" r:id="rId26" xr:uid="{00000000-0004-0000-1000-000037000000}"/>
    <hyperlink ref="G37" r:id="rId27" xr:uid="{00000000-0004-0000-1000-000039000000}"/>
    <hyperlink ref="R40" r:id="rId28" location="級別7" xr:uid="{00000000-0004-0000-1000-000041000000}"/>
    <hyperlink ref="Q54" r:id="rId29" location="天體發現" display="畢宿五(16-2亞得里亞海視認)" xr:uid="{00000000-0004-0000-1000-000056000000}"/>
    <hyperlink ref="R55" r:id="rId30" location="天體發現" display="北河三(16-5東地中海視認)" xr:uid="{00000000-0004-0000-1000-000059000000}"/>
    <hyperlink ref="Q55" r:id="rId31" location="天體發現" display="北河二(16-4東地中海視認)" xr:uid="{00000000-0004-0000-1000-00005C000000}"/>
    <hyperlink ref="R73" r:id="rId32" location="天體發現" display="心宿二(15-1幾內亞灣/紅海視認)" xr:uid="{00000000-0004-0000-1000-00006D000000}"/>
    <hyperlink ref="Q108" r:id="rId33" location="天體發現" display="老人星(神話時代南太平洋海盆視認)" xr:uid="{00000000-0004-0000-1000-000099000000}"/>
    <hyperlink ref="Q119" r:id="rId34" location="天體發現" xr:uid="{00000000-0004-0000-1000-0000C0000000}"/>
    <hyperlink ref="R119" r:id="rId35" location="天體發現" display="啟明星(15-4聖胡安海域視認)" xr:uid="{00000000-0004-0000-1000-0000C1000000}"/>
    <hyperlink ref="G126" r:id="rId36" display="http://gvo.cbo.com.tw/adv_missionDetail.aspx?MID=5156" xr:uid="{00000000-0004-0000-1000-0000C6000000}"/>
    <hyperlink ref="G136" r:id="rId37" display="http://gvo.cbo.com.tw/adv_missionDetail.aspx?MID=5045" xr:uid="{00000000-0004-0000-1000-0000D7000000}"/>
    <hyperlink ref="R141" r:id="rId38" location="天體發現" display="南河三" xr:uid="{00000000-0004-0000-1000-0000E2000000}"/>
    <hyperlink ref="G174" r:id="rId39" location="級別6" xr:uid="{00000000-0004-0000-1000-00001E010000}"/>
    <hyperlink ref="R180" r:id="rId40" location="級別2" xr:uid="{00000000-0004-0000-1000-000023010000}"/>
    <hyperlink ref="Q136" r:id="rId41" display="http://gvo.cbo.com.tw/ADV_MissionDetail.aspx?MID=5037" xr:uid="{00000000-0004-0000-1000-000035010000}"/>
    <hyperlink ref="Q38" r:id="rId42" location="級別10" display="船帆座(圖：天文學家的觀測記錄(天文學10))" xr:uid="{00000000-0004-0000-1000-000039010000}"/>
    <hyperlink ref="G185" r:id="rId43" location="級別4" xr:uid="{00000000-0004-0000-1000-00003B010000}"/>
    <hyperlink ref="Q122" r:id="rId44" location="級別4" display="天爐座(圖：天文學家的觀測記錄(天文學4))" xr:uid="{00000000-0004-0000-1000-00003E010000}"/>
    <hyperlink ref="G165" r:id="rId45" location="級別7" xr:uid="{00000000-0004-0000-1000-000041010000}"/>
    <hyperlink ref="G140" r:id="rId46" display="http://gvo.cbo.com.tw/adv_missionDetail.aspx?MID=5163" xr:uid="{00000000-0004-0000-1000-000047010000}"/>
    <hyperlink ref="R18" r:id="rId47" xr:uid="{00000000-0004-0000-1000-00004F010000}"/>
    <hyperlink ref="R12" r:id="rId48" location="級別10" display="船底座(圖：天文學家的觀測記錄(天文10))" xr:uid="{00000000-0004-0000-1000-000061010000}"/>
    <hyperlink ref="G100" r:id="rId49" xr:uid="{00000000-0004-0000-1000-000071010000}"/>
    <hyperlink ref="G143" r:id="rId50" xr:uid="{8C2452D7-CCB7-4EAC-B207-0659693685E3}"/>
    <hyperlink ref="G17" r:id="rId51" location="天體發現" xr:uid="{E9771E8B-6EEB-4DC4-88BA-2FC62010E96E}"/>
    <hyperlink ref="G21" r:id="rId52" display="http://wiki2.gamer.com.tw/wiki.php?n=7501:%E5%B1%B1%E7%BE%8A%E5%92%8C%E9%AD%9A%E7%9A%84%E6%98%9F%E5%BA%A7" xr:uid="{B8A98062-8D6C-4918-B0AF-540B971FFC2A}"/>
    <hyperlink ref="G23" r:id="rId53" display="http://wiki2.gamer.com.tw/wiki.php?n=7501:%E8%AA%BF%E6%9F%A5%E5%AF%B6%E7%93%B6%E5%AE%AE" xr:uid="{BD4F58CE-A439-42BA-B6FA-9D5B219D564F}"/>
    <hyperlink ref="G20" r:id="rId54" xr:uid="{765D00C7-32ED-4430-BEDB-A5C292F1B0C8}"/>
    <hyperlink ref="G24" r:id="rId55" display="預言的彗星的出現" xr:uid="{D3F924D7-F229-4BCA-BB64-B65CF1FA1720}"/>
    <hyperlink ref="G19" r:id="rId56" xr:uid="{48D12BDC-D761-4DDD-9FE4-498AB2A4C46A}"/>
    <hyperlink ref="G22" r:id="rId57" display="https://wiki2.gamer.com.tw/wiki.php?n=7501%3A%E5%B0%8B%E6%89%BE%E6%B6%88%E5%A4%B1%E7%9A%84%E6%98%9F%E6%98%9F&amp;ss=7501" xr:uid="{6EB94D5F-BEF3-48F4-8134-6B7EA9A4E49C}"/>
    <hyperlink ref="G28" r:id="rId58" display="http://wiki2.gamer.com.tw/wiki.php?n=7501:%E7%8D%B5%E8%A0%8D%E5%B0%84%E6%89%8B" xr:uid="{00BAA60C-76E2-4625-8A3B-F97A5F9342E6}"/>
    <hyperlink ref="G30" r:id="rId59" xr:uid="{5BAE8404-4ADF-4629-81E0-45CE67EE776A}"/>
    <hyperlink ref="G27" r:id="rId60" xr:uid="{AD6BD054-6A7B-4C30-A7AD-94803FD552E2}"/>
    <hyperlink ref="G31" r:id="rId61" xr:uid="{A1381809-7B81-4DE1-8F43-129426D6DDB8}"/>
    <hyperlink ref="G32" r:id="rId62" location="天體發現" xr:uid="{C3DA56EA-E033-4CC4-B4D7-C25A3CEA4D31}"/>
    <hyperlink ref="G29" r:id="rId63" location="天體發現" xr:uid="{FEDF0578-9EAA-47A2-A9A7-2F4BC500A0A3}"/>
    <hyperlink ref="G35" r:id="rId64" location="天體發現" xr:uid="{EFA7F896-CAA2-41D0-8DB5-A91B6224BFA9}"/>
    <hyperlink ref="G42" r:id="rId65" xr:uid="{C31E039D-FBF6-4995-A0A1-E81874927E47}"/>
    <hyperlink ref="G43" r:id="rId66" xr:uid="{EE92CE60-66D6-4681-8E81-35CBA5944238}"/>
    <hyperlink ref="G47" r:id="rId67" display="http://wiki2.gamer.com.tw/wiki.php?n=7501:%E5%82%B3%E8%AA%AA%E4%B8%AD%E7%9A%84%E5%90%8D%E9%86%AB" xr:uid="{F553661E-798F-4E6E-91A3-1E67B877CFB0}"/>
    <hyperlink ref="G49" r:id="rId68" display="http://wiki2.gamer.com.tw/wiki.php?n=7501:%E8%AA%BF%E6%9F%A5%E6%B5%B7%E4%B8%AD%E7%9A%84%E5%A6%96%E6%80%AA" xr:uid="{D18CA51A-4436-4451-A41E-8FEAF89122FF}"/>
    <hyperlink ref="Q20" r:id="rId69" display="http://wiki2.gamer.com.tw/wiki.php?n=7501:%E8%AA%BF%E6%9F%A5%E5%AF%B6%E7%93%B6%E5%AE%AE" xr:uid="{1EFC3E00-2943-4190-8FD1-D460C2920FAF}"/>
    <hyperlink ref="R21" r:id="rId70" display="http://wiki2.gamer.com.tw/wiki.php?n=7501:%E7%8D%B5%E8%A0%8D%E5%B0%84%E6%89%8B" xr:uid="{469F0F64-235C-45E2-BEE3-815242C8E221}"/>
    <hyperlink ref="Q21" r:id="rId71" xr:uid="{3F341AD2-7EA5-4D3B-9F4E-50C2EF2919CC}"/>
    <hyperlink ref="Q22" r:id="rId72" display="http://wiki2.gamer.com.tw/wiki.php?n=7501%3A%E6%9C%89%E8%80%B3%E6%9C%B5%E7%9A%84%E6%98%9F%E6%98%9F&amp;ss=7501" xr:uid="{967F7EAF-B7CE-46D8-BFA5-35D3837897B8}"/>
    <hyperlink ref="R22" r:id="rId73" display="預言的彗星的出現" xr:uid="{1E481AB4-E29B-471B-84BE-A0D111294DEA}"/>
    <hyperlink ref="Q23" r:id="rId74" display="http://wiki2.gamer.com.tw/wiki.php?n=7501:%E5%B1%B1%E7%BE%8A%E5%92%8C%E9%AD%9A%E7%9A%84%E6%98%9F%E5%BA%A7" xr:uid="{77AD12E9-5589-46EC-A2FA-07A9141EF0B2}"/>
    <hyperlink ref="R24" r:id="rId75" display="http://wiki2.gamer.com.tw/wiki.php?n=7501%3A%E5%BD%97%E6%98%9F%E7%9A%84%E8%A8%98%E9%8C%84&amp;ss=7501" xr:uid="{D49467B0-1D9F-402B-91C0-F310A6D87AB3}"/>
    <hyperlink ref="Q24" r:id="rId76" location="天體發現" display="大彗星(19巴拿馬灣)" xr:uid="{0EA27CDF-9B75-48F3-8C3A-9D4C8D495E03}"/>
    <hyperlink ref="G40" r:id="rId77" display="http://wiki2.gamer.com.tw/wiki.php?n=7501%3A%E5%9C%A8%E5%A4%9C%E7%A9%BA%E4%B8%8A%E9%96%83%E8%80%80%E7%9A%84%E5%8B%87%E8%80%85&amp;ss=7501" xr:uid="{755AD807-CD7E-4469-9470-DE4043BA8AD5}"/>
    <hyperlink ref="Q28" r:id="rId78" display="http://wiki2.gamer.com.tw/wiki.php?n=7501:%E5%A4%A9%E7%A9%BA%E4%B8%AD%E9%96%83%E8%80%80%E7%9A%84%E8%A0%8D%E5%AD%90" xr:uid="{FF9B8BD3-9EF9-45FD-834B-1A05F9836A58}"/>
    <hyperlink ref="Q27" r:id="rId79" display="http://wiki2.gamer.com.tw/wiki.php?n=7501:%E8%AA%BF%E6%9F%A5%E5%AF%B6%E7%93%B6%E5%AE%AE" xr:uid="{ABD9E3BA-A5C3-4827-A3BC-8B5A7BC524E0}"/>
    <hyperlink ref="R30" r:id="rId80" display="http://wiki2.gamer.com.tw/wiki.php?n=7501:%E5%85%84%E5%BC%9F%E6%98%9F" xr:uid="{C71D173A-522B-4A2A-A5FA-CE1D38237BF3}"/>
    <hyperlink ref="Q30" r:id="rId81" display="http://wiki2.gamer.com.tw/wiki.php?n=7501:%E5%A4%A9%E7%A9%BA%E7%9A%84%E7%8D%85%E5%AD%90" xr:uid="{DE882E32-FA7F-46DE-A7D9-CAE3EE5840DD}"/>
    <hyperlink ref="R31" r:id="rId82" display="http://wiki2.gamer.com.tw/wiki.php?n=7501:%E5%82%B3%E8%AA%AA%E4%B8%AD%E7%9A%84%E6%B5%81%E6%B5%AA%E8%A9%A9%E4%BA%BA" xr:uid="{8B288DDC-B6BF-4857-8BB7-156C4FBB2B8F}"/>
    <hyperlink ref="Q31" r:id="rId83" xr:uid="{5C4D3C60-4DBC-422C-AF0A-F141A3C54187}"/>
    <hyperlink ref="R33" r:id="rId84" display="南方天空的巨人" xr:uid="{5E90D820-43FA-4678-83F8-633CBCF064A5}"/>
    <hyperlink ref="Q33" r:id="rId85" xr:uid="{203357EA-616B-47AB-B1D3-8ACC6928F976}"/>
    <hyperlink ref="Q37" r:id="rId86" display="http://wiki2.gamer.com.tw/wiki.php?n=7501:%E5%96%9D%E7%A5%9E%E9%85%92%E7%9A%84%E9%AD%9A" xr:uid="{3C530214-AEEB-4EB1-9598-A8939DD2F66E}"/>
    <hyperlink ref="Q40" r:id="rId87" display="http://wiki2.gamer.com.tw/wiki.php?n=7501:%E8%AA%BF%E6%9F%A5%E6%B5%B7%E4%B8%AD%E7%9A%84%E5%A6%96%E6%80%AA" xr:uid="{E1D73B6A-0E24-4A7B-B2D5-EC5D056E3930}"/>
    <hyperlink ref="Q43" r:id="rId88" display="http://wiki2.gamer.com.tw/wiki.php?n=7501:%E9%BB%83%E9%81%93%E7%9A%84%E5%A5%B3%E7%A5%9E" xr:uid="{F98EE8E2-31EB-4189-BB1F-13B71F1FEB70}"/>
    <hyperlink ref="Q42" r:id="rId89" display="http://wiki2.gamer.com.tw/wiki.php?n=7501:%E5%A4%A9%E4%B8%8A%E7%9A%84%E5%85%AC%E7%89%9B" xr:uid="{61B4665C-A3C4-48BC-831D-E9FA96FB5DB8}"/>
    <hyperlink ref="R43" r:id="rId90" display="http://wiki2.gamer.com.tw/wiki.php?n=7501:%E5%A4%A9%E7%A9%BA%E4%B8%AD%E9%96%83%E8%80%80%E7%9A%84%E8%A0%8D%E5%AD%90" xr:uid="{9E69C159-A75B-46E1-8F86-635B0D7B1E7D}"/>
    <hyperlink ref="Q45" r:id="rId91" xr:uid="{85BA3DC5-E101-432A-8BCC-189092554FFD}"/>
    <hyperlink ref="Q47" r:id="rId92" display="http://wiki2.gamer.com.tw/wiki.php?n=7501:%E7%8D%B5%E8%A0%8D%E5%B0%84%E6%89%8B" xr:uid="{FD8594A5-E600-4213-B6D5-201467C6755C}"/>
    <hyperlink ref="G55" r:id="rId93" display="http://wiki2.gamer.com.tw/wiki.php?n=7501:%E5%85%84%E5%BC%9F%E6%98%9F" xr:uid="{8565553A-4D72-4320-800F-A3EE8E5336FA}"/>
    <hyperlink ref="G54" r:id="rId94" display="http://wiki2.gamer.com.tw/wiki.php?n=7501:%E5%A4%A9%E4%B8%8A%E7%9A%84%E5%85%AC%E7%89%9B" xr:uid="{25835B3C-5A1E-45C8-AE55-4F52FD5421C3}"/>
    <hyperlink ref="G56" r:id="rId95" display="http://wiki2.gamer.com.tw/wiki.php?n=7501:%E6%9C%89%E8%80%B3%E6%9C%B5%E7%9A%84%E6%98%9F%E6%98%9F" xr:uid="{B52CA73C-89AA-4148-A40C-09293258FC61}"/>
    <hyperlink ref="G67" r:id="rId96" display="http://wiki2.gamer.com.tw/wiki.php?n=7501:%E6%98%A5%E5%AD%A3%E7%9A%84%E4%B8%89%E8%A7%92%E5%BD%A2" xr:uid="{30BB9594-0794-46F1-B9ED-D3F83A5BC6C0}"/>
    <hyperlink ref="G68" r:id="rId97" display="http://wiki2.gamer.com.tw/wiki.php?n=7501:%E5%BE%B7%E6%84%8F%E5%BF%97%E5%89%B5%E9%80%A0%E7%9A%84%E6%98%9F%E5%BA%A7" xr:uid="{DE649FBB-45B5-487D-B1E6-02418AEBA832}"/>
    <hyperlink ref="G80" r:id="rId98" display="http://wiki2.gamer.com.tw/wiki.php?n=7501:%E5%A4%AA%E9%99%BD%E7%9A%84%E8%9B%80%E8%9F%B2" xr:uid="{B34C28BD-5D8D-4613-B967-E18AEF8E9A77}"/>
    <hyperlink ref="G72" r:id="rId99" display="http://wiki2.gamer.com.tw/wiki.php?n=7501:%E9%BB%83%E9%81%93%E7%9A%84%E5%A5%B3%E7%A5%9E" xr:uid="{BE8236AD-9BD2-4D8E-9ACC-A89B1DFE6F68}"/>
    <hyperlink ref="G74" r:id="rId100" display="http://wiki2.gamer.com.tw/wiki.php?n=7501:%E5%A4%A9%E7%A9%BA%E7%9A%84%E7%8D%85%E5%AD%90" xr:uid="{924E2137-A629-476D-B6C8-362AC665BA13}"/>
    <hyperlink ref="G73" r:id="rId101" display="http://wiki2.gamer.com.tw/wiki.php?n=7501:%E5%A4%A9%E7%A9%BA%E4%B8%AD%E9%96%83%E8%80%80%E7%9A%84%E8%A0%8D%E5%AD%90" xr:uid="{FC364189-836D-4AD0-8009-B9ACE4B10C91}"/>
    <hyperlink ref="G78" r:id="rId102" display="http://wiki2.gamer.com.tw/wiki.php?n=7501:%E5%A4%9C%E7%A9%BA%E4%B8%AD%E9%96%83%E8%80%80%E7%9A%84%E7%B4%85%E6%98%9F" xr:uid="{06E08D8E-F0E2-42D9-A7A8-4017BB456D38}"/>
    <hyperlink ref="R54" r:id="rId103" display="http://wiki2.gamer.com.tw/wiki.php?n=7501%3A%E7%B1%B3%E8%AB%BE%E6%96%AF%E8%BF%B7%E5%AE%AE%E7%9A%84%E5%82%B3%E8%AA%AA&amp;ss=7501" xr:uid="{76BDBEE0-7661-4861-928C-15FC626DE390}"/>
    <hyperlink ref="Q60" r:id="rId104" xr:uid="{2F089088-EACE-4787-B411-5DA7F49FA3E9}"/>
    <hyperlink ref="Q63" r:id="rId105" location="級別1" display="夏季大三角(學生的觀測紀錄(天文學1))" xr:uid="{313AFEA3-9228-4522-83C6-6E8BA14FB5DE}"/>
    <hyperlink ref="Q64" r:id="rId106" display="http://wiki2.gamer.com.tw/wiki.php?n=7501%3A%E5%96%9D%E7%A5%9E%E9%85%92%E7%9A%84%E9%AD%9A&amp;ss=7501" xr:uid="{0B3D6243-DDFF-4047-B964-5BD7FDE2036E}"/>
    <hyperlink ref="Q67" r:id="rId107" display="http://wiki2.gamer.com.tw/wiki.php?n=7501:%E6%A9%99%E8%89%B2%E6%98%8E%E4%BA%AE%E7%9A%84%E6%98%9F%E6%98%9F" xr:uid="{619054EC-51CE-4335-8C5A-9FC68B927074}"/>
    <hyperlink ref="R67" r:id="rId108" display="http://wiki2.gamer.com.tw/wiki.php?n=7501:%E5%A4%A9%E7%A9%BA%E4%B8%AD%E9%96%83%E8%80%80%E7%9A%84%E5%B0%96%E7%AB%AF" xr:uid="{BF893466-F2E8-4A05-BB4C-C024E7DDE1B1}"/>
    <hyperlink ref="R69" r:id="rId109" location="天體發現" xr:uid="{EB5E839F-BA8A-417B-B7E2-E40CCDB7225C}"/>
    <hyperlink ref="Q73" r:id="rId110" display="http://wiki2.gamer.com.tw/wiki.php?n=7501:%E5%8D%97%E5%A4%A9%E7%9A%84%E5%B7%A8%E4%BA%BA" xr:uid="{FCF1935F-2CE2-45E2-A215-C4513D58AFE9}"/>
    <hyperlink ref="Q72" r:id="rId111" display="http://wiki2.gamer.com.tw/wiki.php?n=7501:%E5%A4%A9%E7%A9%BA%E4%B8%AD%E9%96%83%E8%80%80%E7%9A%84%E5%B0%96%E7%AB%AF" xr:uid="{E3C7377A-FF84-4850-AB76-2A8BD43A318D}"/>
    <hyperlink ref="Q74" r:id="rId112" display="http://wiki2.gamer.com.tw/wiki.php?n=7501:%E7%8D%85%E5%AD%90%E7%9A%84%E5%B0%BE%E5%B7%B4" xr:uid="{BBBBEF72-F7A2-4639-A6D6-617513FA224D}"/>
    <hyperlink ref="Q80" r:id="rId113" display="http://wiki2.gamer.com.tw/wiki.php?n=7501%3A%E7%B1%B3%E8%AB%BE%E6%96%AF%E8%BF%B7%E5%AE%AE%E7%9A%84%E5%82%B3%E8%AA%AA&amp;ss=7501" xr:uid="{2680C172-FF4A-4DA3-97F3-FF1073E6623E}"/>
    <hyperlink ref="G82" r:id="rId114" xr:uid="{3D36E3FA-5738-4C78-9CDE-11D8EB2C6017}"/>
    <hyperlink ref="G86" r:id="rId115" display="http://wiki2.gamer.com.tw/wiki.php?n=7501:%E9%80%86%E8%A1%8C%E7%9A%84%E8%A1%8C%E6%98%9F" xr:uid="{F0E3B707-8E0D-4F04-A6C2-BC0D94135139}"/>
    <hyperlink ref="G88" r:id="rId116" display="http://wiki2.gamer.com.tw/wiki.php?n=7501:%E6%A9%99%E8%89%B2%E6%98%8E%E4%BA%AE%E7%9A%84%E6%98%9F%E6%98%9F" xr:uid="{605E0F5C-1343-40F6-B713-9C434F519B96}"/>
    <hyperlink ref="G90" r:id="rId117" display="http://wiki2.gamer.com.tw/wiki.php?n=7501:%E7%8D%85%E5%AD%90%E7%9A%84%E5%B0%BE%E5%B7%B4" xr:uid="{8FA8D94A-B2C8-44FE-B0BD-D0753AC03FDB}"/>
    <hyperlink ref="G89" r:id="rId118" display="http://wiki2.gamer.com.tw/wiki.php?n=7501%3A%E5%A4%A9%E7%A9%BA%E4%B8%AD%E9%96%83%E8%80%80%E7%9A%84%E5%B0%96%E7%AB%AF&amp;ss=7501" xr:uid="{0EC7B89F-4995-4865-B20D-0E949CC9684F}"/>
    <hyperlink ref="G93" r:id="rId119" display="http://wiki2.gamer.com.tw/wiki.php?n=7501:%E7%89%A7%E5%A4%AB%E5%B8%B6%E4%BE%86%E7%9A%84%E6%98%9F%E5%BA%A7" xr:uid="{50D08579-B5B6-46B6-8646-CE238F7CA181}"/>
    <hyperlink ref="G92" r:id="rId120" display="http://wiki2.gamer.com.tw/wiki.php?n=7501%3A%E5%A4%A9%E9%A6%AC%E7%9A%84%E8%AA%95%E7%94%9F%E5%8F%8A%E5%BE%8C%E7%BA%8C&amp;ss=7501" xr:uid="{25170F0E-FBDD-4F47-B3FA-EA636C1572A0}"/>
    <hyperlink ref="G94" r:id="rId121" display="http://wiki2.gamer.com.tw/wiki.php?n=7501%3A%E8%8B%A6%E6%83%B1%E7%9A%84%E6%B1%BA%E5%AE%9A&amp;ss=7501" xr:uid="{78F235E5-95EE-4561-ADBA-0CD29B59D764}"/>
    <hyperlink ref="G96" r:id="rId122" location="%E5%A4%A9%E6%96%87%E5%AD%B8%E5%9C%B0%E5%9C%96" display="圖：木星的觀測紀錄(天文學6)" xr:uid="{AF830A3E-254D-4814-BDBD-C7387E2C2C3F}"/>
    <hyperlink ref="G97" r:id="rId123" display="https://wiki2.gamer.com.tw/wiki.php?n=7501%3A%E6%BA%90%E6%96%BC%E8%81%96%E7%B6%93%E7%9A%84%E6%98%9F%E5%BA%A7&amp;ss=7501" xr:uid="{15C808CF-7CAD-475E-9046-956502C778F5}"/>
    <hyperlink ref="G99" r:id="rId124" display="http://wiki2.gamer.com.tw/wiki.php?n=7501:%E5%B3%B6%E5%B6%BC%E7%9A%84%E6%98%9F%E5%BA%A7" xr:uid="{0B97D8AD-B46F-4039-8101-EBB81B26BC0A}"/>
    <hyperlink ref="G101" r:id="rId125" display="http://wiki2.gamer.com.tw/wiki.php?n=7501%3A%E5%90%AB%E6%9C%89%E5%8C%97%E6%A5%B5%E6%98%9F%E7%9A%84%E6%98%9F%E5%BA%A7&amp;ss=7501" xr:uid="{3371F07E-4520-4612-8690-054D248557EE}"/>
    <hyperlink ref="G102" r:id="rId126" location="天文學" xr:uid="{9433A487-3126-4F8E-9D56-32174113F870}"/>
    <hyperlink ref="G105" r:id="rId127" display="http://wiki2.gamer.com.tw/wiki.php?n=7501%3A%E5%93%A5%E7%99%BD%E5%B0%BC%E7%9A%84%E5%A7%94%E8%A8%97&amp;ss=7501" xr:uid="{E1FC7F27-631B-41BF-902E-40B5EF685BF3}"/>
    <hyperlink ref="G106" r:id="rId128" xr:uid="{ACBBA5CD-A8F7-4B44-A4C2-98260B182F49}"/>
    <hyperlink ref="G107" r:id="rId129" location="級別11" xr:uid="{F67ED763-1E1A-4B71-B2C7-B0E103C363DC}"/>
    <hyperlink ref="G108" r:id="rId130" location="級別10" xr:uid="{70EAB04F-484C-41A5-A2E8-C3A3821BD2F6}"/>
    <hyperlink ref="Q81" r:id="rId131" display="http://wiki2.gamer.com.tw/wiki.php?n=7501:%E5%B7%A8%E8%9F%B9%E5%AE%AE%E7%9A%84%E8%AA%BF%E6%9F%A5" xr:uid="{2823BF66-0CBA-4C92-A9D2-C5ACEF8B3714}"/>
    <hyperlink ref="Q82" r:id="rId132" display="http://wiki2.gamer.com.tw/wiki.php?n=7501:%E7%8D%B5%E8%A0%8D%E5%B0%84%E6%89%8B" xr:uid="{788F8431-A726-4809-A024-2719F450CA84}"/>
    <hyperlink ref="Q88" r:id="rId133" display="http://wiki2.gamer.com.tw/wiki.php?n=7501:%E5%9C%A8%E5%A4%9C%E7%A9%BA%E4%B8%AD%E6%8F%8F%E7%B9%AA%E7%9A%84%E5%BC%A7%E7%B7%9A" xr:uid="{1084FDD9-CF15-4310-9E4D-38E55D29D14E}"/>
    <hyperlink ref="Q89" r:id="rId134" display="http://wiki2.gamer.com.tw/wiki.php?n=7501:%E5%9C%A8%E5%A4%9C%E7%A9%BA%E4%B8%AD%E6%8F%8F%E7%B9%AA%E7%9A%84%E5%BC%A7%E7%B7%9A" xr:uid="{806E8FDA-77C5-48E3-83DB-8C04E4D73FA2}"/>
    <hyperlink ref="Q90" r:id="rId135" display="http://wiki2.gamer.com.tw/wiki.php?n=7501:%E6%98%A5%E5%AD%A3%E7%9A%84%E4%B8%89%E8%A7%92%E5%BD%A2" xr:uid="{8F035A37-EFDE-4C5E-856E-2055D51C9A0A}"/>
    <hyperlink ref="Q93" r:id="rId136" display="http://wiki2.gamer.com.tw/wiki.php?n=7501:%E6%95%98%E4%BA%8B%E8%A9%A9%E4%B8%AD%E7%9A%84%E6%98%9F%E5%BA%A7" xr:uid="{ED3737C3-0A80-4705-8FA8-C6E7395D135C}"/>
    <hyperlink ref="Q92" r:id="rId137" display="http://wiki2.gamer.com.tw/wiki.php?n=7501:%E6%88%90%E5%B0%8D%E7%9A%84%E5%A4%A9%E9%A6%AC%E5%83%8F" xr:uid="{A7537209-64C7-4A6A-93F3-4DCFBBF438C0}"/>
    <hyperlink ref="R92" r:id="rId138" display="http://wiki2.gamer.com.tw/wiki.php?n=7501%3A%E8%A1%A3%E7%B4%A2%E6%AF%94%E4%BA%9E%E7%9A%84%E5%85%AC%E4%B8%BB&amp;ss=7501" xr:uid="{81923920-6E0E-42ED-ACCB-10D3E8C33109}"/>
    <hyperlink ref="Q94" r:id="rId139" display="http://wiki2.gamer.com.tw/wiki.php?n=7501:%E8%A1%A3%E7%B4%A2%E6%AF%94%E4%BA%9E%E7%9A%84%E5%85%AC%E4%B8%BB" xr:uid="{3B9A0A59-4B8C-47BD-BF98-738C4486E8CA}"/>
    <hyperlink ref="Q96" r:id="rId140" display="http://wiki2.gamer.com.tw/wiki.php?n=7501:%E5%8C%97%E6%A5%B5%E6%98%9F%E5%92%8C%E5%8B%BA%E5%AD%90" xr:uid="{EE8BFDAE-CB62-4748-8587-F3EFE1763B1F}"/>
    <hyperlink ref="Q99" r:id="rId141" display="http://wiki2.gamer.com.tw/wiki.php?n=7501%3A%E8%A1%A3%E7%B4%A2%E6%AF%94%E4%BA%9E%E7%9A%84%E5%85%AC%E4%B8%BB&amp;ss=7501" xr:uid="{AFE33E04-2B06-45C6-9029-FD3A599E9DA9}"/>
    <hyperlink ref="Q101" r:id="rId142" display="http://wiki2.gamer.com.tw/wiki.php?n=7501:%E6%98%9F%E7%A9%BA%E7%9A%84%E5%9A%AE%E5%B0%8E" xr:uid="{A747628E-FFE3-495E-B6D2-01E90E3FC2D2}"/>
    <hyperlink ref="R101" r:id="rId143" display="http://wiki2.gamer.com.tw/wiki.php?n=7501:%E5%B0%91%E5%A5%B3%E7%9A%84%E8%AE%8A%E8%BA%AB%E6%95%85%E4%BA%8B" xr:uid="{CEE7063B-9114-4D32-97AE-DD7943E429B8}"/>
    <hyperlink ref="Q102" r:id="rId144" location="級別10" xr:uid="{6C8A96E5-9DC9-427D-96D9-B19B2FEE5737}"/>
    <hyperlink ref="Q105" r:id="rId145" display="http://wiki2.gamer.com.tw/wiki.php?n=7501%3A%E7%BE%8E%E4%B9%8B%E5%A5%B3%E7%A5%9E%E4%B9%8B%E6%98%9F&amp;ss=7501" xr:uid="{A4D1BD13-334B-49AD-A15A-B564E450D455}"/>
    <hyperlink ref="Q106" r:id="rId146" display="http://wiki2.gamer.com.tw/wiki.php?n=7501%3A%E5%8F%A4%E5%B8%8C%E8%87%98%E6%9C%80%E8%91%97%E5%90%8D%E7%9A%84%E5%8F%B2%E8%A9%A9&amp;ss=7501" xr:uid="{8A3175FF-86EF-4206-8FB3-0D53680E0123}"/>
    <hyperlink ref="Q49" r:id="rId147" display="http://wiki2.gamer.com.tw/wiki.php?n=7501%3A%E8%A1%A3%E7%B4%A2%E6%AF%94%E4%BA%9E%E7%9A%84%E5%85%AC%E4%B8%BB&amp;ss=7501" xr:uid="{FFDAAA81-EA6D-41E4-A794-E5303BDC6428}"/>
    <hyperlink ref="Q107" r:id="rId148" xr:uid="{F7551BA8-267A-447A-9F24-7A75DC013780}"/>
    <hyperlink ref="Q112" r:id="rId149" display="http://wiki2.gamer.com.tw/wiki.php?n=7501:%E6%98%9F%E7%A9%BA%E7%9A%84%E5%9A%AE%E5%B0%8E" xr:uid="{624CF213-603A-490E-8278-864C0A498AD9}"/>
    <hyperlink ref="Q111" r:id="rId150" display="http://wiki2.gamer.com.tw/wiki.php?n=7501:%E6%98%9F%E7%A9%BA%E7%9A%84%E5%9A%AE%E5%B0%8E" xr:uid="{928CCA0B-DB6D-4F41-8188-FFA8A9A4E949}"/>
    <hyperlink ref="G170" r:id="rId151" location="%E5%A4%A9%E6%96%87%E5%AD%B8%E5%9C%B0%E5%9C%96" display="圖：木星的觀測紀錄(天文學6)" xr:uid="{859335CE-C800-48B6-83B4-B5F8AFD98D5D}"/>
    <hyperlink ref="Q170" r:id="rId152" display="http://wiki2.gamer.com.tw/wiki.php?n=7501%3A%E8%8B%A6%E6%83%B1%E7%9A%84%E6%B1%BA%E5%AE%9A&amp;ss=7501" xr:uid="{82418B77-6AF5-4119-BA4E-79BFE347537B}"/>
    <hyperlink ref="G112" r:id="rId153" display="http://wiki2.gamer.com.tw/wiki.php?n=7501:%E5%8C%97%E6%A5%B5%E6%98%9F%E5%92%8C%E5%8B%BA%E5%AD%90" xr:uid="{3651436F-33E9-4EBC-8FF2-CB992B2E2289}"/>
    <hyperlink ref="G111" r:id="rId154" xr:uid="{EC6A971A-6D93-439E-A53A-C90AA1AFD9E2}"/>
    <hyperlink ref="G113" r:id="rId155" display="http://wiki2.gamer.com.tw/wiki.php?n=7501:%E8%A1%A3%E7%B4%A2%E6%AF%94%E4%BA%9E%E7%9A%84%E5%85%AC%E4%B8%BB" xr:uid="{E2764372-E3A7-4F6D-895C-F1C360CEA2EE}"/>
    <hyperlink ref="G114" r:id="rId156" display="http://wiki2.gamer.com.tw/wiki.php?n=7501:%E7%B1%B3%E8%AB%BE%E6%96%AF%E5%9C%8B%E7%8E%8B%E7%9A%84%E5%A5%B3%E5%85%92" xr:uid="{1A1FF290-349B-4EE4-84DD-BC7A6E8E6565}"/>
    <hyperlink ref="G115" r:id="rId157" location="級別12" xr:uid="{91DA644B-1203-471F-9D57-98139B101C01}"/>
    <hyperlink ref="G119" r:id="rId158" xr:uid="{C4DD101A-8F59-473D-AAA1-35E978C6B1B9}"/>
    <hyperlink ref="G120" r:id="rId159" xr:uid="{B0125559-34FB-46FE-B514-ADE509AA9C06}"/>
    <hyperlink ref="G118" r:id="rId160" xr:uid="{77ED0D9E-633F-4952-8172-64E959D76759}"/>
    <hyperlink ref="G125" r:id="rId161" display="http://wiki2.gamer.com.tw/wiki.php?n=7501%3A%E6%93%8B%E5%9C%A8%E6%AF%8D%E5%AD%90%E4%B9%8B%E9%96%93%E7%9A%84%E6%9D%B1%E8%A5%BF&amp;ss=7501" xr:uid="{1113E49A-1EE3-4A0F-9045-2DBBF802A143}"/>
    <hyperlink ref="G127" r:id="rId162" display="http://wiki2.gamer.com.tw/wiki.php?n=7501:%E9%96%83%E8%80%80%E5%9C%A8%E5%8D%97%E5%A4%A9%E7%9A%84%E6%98%9F%E6%98%9F" xr:uid="{866575D0-15C5-4231-9B6F-544581EAC7D6}"/>
    <hyperlink ref="G128" r:id="rId163" location="%E5%A4%A9%E6%96%87%E5%AD%B8%E5%9C%B0%E5%9C%96" xr:uid="{1DEA5B0A-7516-4AEE-892D-0C41282E3B75}"/>
    <hyperlink ref="G129" r:id="rId164" location="%E5%A4%A9%E6%96%87%E5%AD%B8%E5%9C%B0%E5%9C%96" display="圖：天文學者的觀測紀錄(天文學10)" xr:uid="{057244AD-B446-4B5F-B454-63B7C57C4497}"/>
    <hyperlink ref="G130" r:id="rId165" location="%E7%B4%9A%E5%88%A510" display="圖：天文學者的觀測紀錄(天文學10)" xr:uid="{68771FD8-3FD4-4F7E-ACFE-70F9E8BE5646}"/>
    <hyperlink ref="G131" r:id="rId166" location="%E7%B4%9A%E5%88%A59" xr:uid="{D6B51DEF-E8BF-490E-89E1-C1A361329E0F}"/>
    <hyperlink ref="G133" r:id="rId167" location="%E7%B4%9A%E5%88%A59" xr:uid="{05C97A17-64F7-405E-B022-209B43B323E0}"/>
    <hyperlink ref="G132" r:id="rId168" location="級別10" xr:uid="{ED380415-622B-4E5A-B095-71D4D872EBB5}"/>
    <hyperlink ref="G135" r:id="rId169" location="級別10" display="圖：天文學者的觀測記錄(天文10)" xr:uid="{4EEBBD49-3BB7-4E58-8FEA-B3D88CA411EE}"/>
    <hyperlink ref="G137" r:id="rId170" location="%E5%A4%A9%E6%96%87%E5%AD%B8%E5%9C%B0%E5%9C%96" display="圖：天文學者的觀測紀錄(天文學8)" xr:uid="{2A91A61E-0506-4A57-9760-DA1879A98EEC}"/>
    <hyperlink ref="Q113" r:id="rId171" display="http://wiki2.gamer.com.tw/wiki.php?n=7501:%E8%A1%A3%E7%B4%A2%E6%AF%94%E4%BA%9E%E7%8E%8B%E5%A6%83%E7%9A%84%E6%98%9F%E5%BA%A7" xr:uid="{6ED643C7-6195-4478-82BB-E7A163D54BA5}"/>
    <hyperlink ref="Q114" r:id="rId172" display="http://wiki2.gamer.com.tw/wiki.php?n=7501:%E7%B1%B3%E8%AB%BE%E6%96%AF%E8%BF%B7%E5%AE%AE%E7%9A%84%E5%82%B3%E8%AA%AA" xr:uid="{5754E49A-76F7-414B-8D0A-F2AE25DC1A32}"/>
    <hyperlink ref="R114" r:id="rId173" display="http://wiki2.gamer.com.tw/wiki.php?n=7501:%E5%8D%87%E4%B8%8A%E5%A4%A9%E7%A9%BA%E7%9A%84%E5%84%AA%E7%A7%80%E5%9C%8B%E7%8E%8B" xr:uid="{37130786-AAAF-4C20-89D3-B45388F71121}"/>
    <hyperlink ref="Q120" r:id="rId174" display="http://wiki2.gamer.com.tw/wiki.php?n=7501:%E6%98%AF%E8%AC%8A%E8%A8%80%E9%82%84%E6%98%AF%E9%8C%AF%E8%AA%A4" xr:uid="{49AB5FE2-F1A3-4775-8189-0C0ADAA416D5}"/>
    <hyperlink ref="Q125" r:id="rId175" display="http://wiki2.gamer.com.tw/wiki.php?n=7501:%E5%90%AB%E6%9C%89%E5%8C%97%E6%A5%B5%E6%98%9F%E7%9A%84%E6%98%9F%E5%BA%A7" xr:uid="{FF545BDD-D3FA-4561-9CF8-FBD1A4605E86}"/>
    <hyperlink ref="Q127" r:id="rId176" display="http://wiki2.gamer.com.tw/wiki.php?n=7501:%E5%8D%97%E5%A4%A9%E7%9A%84%E5%B7%A8%E4%BA%BA" xr:uid="{CDBD31F6-46CE-4C71-A1DF-427EF4E941A3}"/>
    <hyperlink ref="Q128" r:id="rId177" display="http://wiki2.gamer.com.tw/wiki.php?n=7501:%E5%BE%B7%E6%84%8F%E5%BF%97%E5%89%B5%E9%80%A0%E7%9A%84%E6%98%9F%E5%BA%A7" xr:uid="{6D764A7C-F622-4846-BB63-ADC3CF8AA78D}"/>
    <hyperlink ref="Q129" r:id="rId178" display="http://wiki2.gamer.com.tw/wiki.php?n=7501:%E5%8F%A4%E5%9F%83%E5%8F%8A%E7%9A%84%E6%98%9F%E5%BA%A7" xr:uid="{9BA7CFB7-388F-40AE-BE74-A789F8E3CE92}"/>
    <hyperlink ref="Q131" r:id="rId179" xr:uid="{45C1D320-5FF7-49D8-BAEB-A13497F51FCC}"/>
    <hyperlink ref="Q132" r:id="rId180" location="級別10" xr:uid="{D8E51DDF-8E3F-4C83-9895-B89635C6ADDB}"/>
    <hyperlink ref="Q135" r:id="rId181" location="級別10" xr:uid="{1F637646-AD74-4E92-891B-14BB1846BD2B}"/>
    <hyperlink ref="Q137" r:id="rId182" location="級別4" xr:uid="{94BDFE98-AB2F-4B08-94E9-AC150B0797D1}"/>
    <hyperlink ref="G141" r:id="rId183" display="http://wiki2.gamer.com.tw/wiki.php?n=7501:%E8%91%A1%E8%90%84%E9%85%92%E7%9A%84%E7%A6%AE%E5%84%80" xr:uid="{C604B87D-AED5-4D00-8394-D2D825A4E0A0}"/>
    <hyperlink ref="G142" r:id="rId184" location="級別9" xr:uid="{5BE9C734-C75D-4928-AC7A-6E2303282525}"/>
    <hyperlink ref="G145" r:id="rId185" location="%E5%A4%A9%E6%96%87%E5%AD%B8%E5%9C%B0%E5%9C%96" display="圖：天文學者的觀測紀錄(天文學8)" xr:uid="{482FB68E-376C-4CC8-AD5D-8486A3B410CE}"/>
    <hyperlink ref="G146" r:id="rId186" location="%E5%A4%A9%E6%96%87%E5%AD%B8%E5%9C%B0%E5%9C%96" xr:uid="{78349B42-5262-4A36-B1F6-3FA5B3E1628C}"/>
    <hyperlink ref="G144" r:id="rId187" location="%E7%B4%9A%E5%88%A58" display="http://wiki2.gamer.com.tw/wiki.php?n=7501:%E5%A4%A9%E6%96%87%E5%AD%B8%E5%9C%B0%E5%9C%96 - %E7%B4%9A%E5%88%A58" xr:uid="{25DE849F-A382-46BC-BBC2-2345DAA1485C}"/>
    <hyperlink ref="G153" r:id="rId188" location="%E5%A4%A9%E6%96%87%E5%AD%B8%E5%9C%B0%E5%9C%96" xr:uid="{51A6E8B8-1832-47DE-B006-B8F3997F0F12}"/>
    <hyperlink ref="G150" r:id="rId189" location="%E5%A4%A9%E6%96%87%E5%AD%B8%E5%9C%B0%E5%9C%96" display="圖：天文學者的觀測紀錄(天文學8)" xr:uid="{DD0882A7-B0EC-40EF-A2C2-15C136FBD711}"/>
    <hyperlink ref="G159" r:id="rId190" display="http://wiki2.gamer.com.tw/wiki.php?n=7501:%E5%B0%91%E5%A5%B3%E7%9A%84%E8%AE%8A%E8%BA%AB%E6%95%85%E4%BA%8B" xr:uid="{5B323E0E-E179-4303-B83A-08D5EEF2EFE5}"/>
    <hyperlink ref="G160" r:id="rId191" display="http://wiki2.gamer.com.tw/wiki.php?n=7501:%E7%8D%B5%E7%8A%AC%E7%9A%84%E5%82%B3%E8%AA%AA" xr:uid="{95DE79C3-C821-439F-9A1A-A9611F8E8C11}"/>
    <hyperlink ref="G155" r:id="rId192" location="%E7%B4%9A%E5%88%A58" display="http://wiki2.gamer.com.tw/wiki.php?n=7501:%E5%A4%A9%E6%96%87%E5%AD%B8%E5%9C%B0%E5%9C%96 - %E7%B4%9A%E5%88%A58" xr:uid="{EB54A505-CAD2-41B6-87D1-60AC73C7258B}"/>
    <hyperlink ref="G151" r:id="rId193" location="%E7%B4%9A%E5%88%A57" display="http://wiki2.gamer.com.tw/wiki.php?n=7501:%E5%A4%A9%E6%96%87%E5%AD%B8%E5%9C%B0%E5%9C%96 - %E7%B4%9A%E5%88%A57" xr:uid="{529B57DC-1967-4D8A-8C17-7C3977E07A1A}"/>
    <hyperlink ref="G157" r:id="rId194" xr:uid="{3F3BA8A9-7A14-4BEE-9142-5C8EC8229889}"/>
    <hyperlink ref="G154" r:id="rId195" display="圖：明亮星星的觀測紀錄(天文學7)" xr:uid="{C28DD086-7ECD-4039-92E4-28646CAC46EB}"/>
    <hyperlink ref="G156" r:id="rId196" location="%E7%B4%9A%E5%88%A58" display="圖：天文學者的觀測紀錄(天文學8)" xr:uid="{868350EE-EB38-4006-B106-11C4BF99588F}"/>
    <hyperlink ref="G161" r:id="rId197" location="%E5%A4%A9%E6%96%87%E5%AD%B8%E5%9C%B0%E5%9C%96" xr:uid="{FFFF63C9-3F24-4E60-90BB-247ED48BC597}"/>
    <hyperlink ref="G162" r:id="rId198" location="%E5%A4%A9%E6%96%87%E5%AD%B8%E5%9C%B0%E5%9C%96" xr:uid="{1E9A79BE-3EF5-4743-8A2E-A3303A8FD2D2}"/>
    <hyperlink ref="G164" r:id="rId199" location="級別7" xr:uid="{CEF7EB9F-2B4B-4E34-A12E-3AD3909AE32E}"/>
    <hyperlink ref="G163" r:id="rId200" location="%E7%B4%9A%E5%88%A58" display="http://wiki2.gamer.com.tw/wiki.php?n=7501:%E5%A4%A9%E6%96%87%E5%AD%B8%E5%9C%B0%E5%9C%96 - %E7%B4%9A%E5%88%A58" xr:uid="{86142206-0777-46E9-A9EE-383FF2E36C3A}"/>
    <hyperlink ref="G169" r:id="rId201" location="%E5%A4%A9%E6%96%87%E5%AD%B8%E5%9C%B0%E5%9C%96" display="圖：天文學者的觀測紀錄(天文學6)" xr:uid="{D4A6E0FF-8C97-4C16-AEF7-36E7DF81616F}"/>
    <hyperlink ref="G168" r:id="rId202" display="http://wiki2.gamer.com.tw/wiki.php?n=7501:%E5%82%B3%E8%AA%AA%E4%B8%AD%E7%9A%84%E6%B5%81%E6%B5%AA%E8%A9%A9%E4%BA%BA" xr:uid="{ABBE7356-193A-464A-B55D-D58AA8A01C16}"/>
    <hyperlink ref="Q144" r:id="rId203" display="http://wiki2.gamer.com.tw/wiki.php?n=7501%3A%E8%8B%A6%E6%83%B1%E7%9A%84%E6%B1%BA%E5%AE%9A&amp;ss=7501" xr:uid="{9F3659D9-726B-486E-8D19-5D2C6CCF7D0D}"/>
    <hyperlink ref="Q146" r:id="rId204" display="http://wiki2.gamer.com.tw/wiki.php?n=7501:%E7%89%A7%E5%A4%AB%E5%B8%B6%E4%BE%86%E7%9A%84%E6%98%9F%E5%BA%A7" xr:uid="{151196E9-AB60-4387-B145-DEA08C4B74D9}"/>
    <hyperlink ref="Q150" r:id="rId205" display="http://wiki2.gamer.com.tw/wiki.php?n=7501:%E7%89%A7%E5%A4%AB%E5%B8%B6%E4%BE%86%E7%9A%84%E6%98%9F%E5%BA%A7" xr:uid="{59E00D0B-B8FA-48A2-B47E-20D6D9346F8A}"/>
    <hyperlink ref="Q152" r:id="rId206" display="http://wiki2.gamer.com.tw/wiki.php?n=7501%3A%E5%82%B3%E8%AA%AA%E4%B8%AD%E7%9A%84%E6%B5%81%E6%B5%AA%E8%A9%A9%E4%BA%BA&amp;ss=7501" xr:uid="{341BCFA1-B7D9-4D0B-B580-23D856999492}"/>
    <hyperlink ref="R152" r:id="rId207" display="http://wiki2.gamer.com.tw/wiki.php?n=7501%3A%E5%AE%99%E6%96%AF%E7%9A%84%E5%BE%9E%E5%83%95&amp;ss=7501" xr:uid="{63CDC272-0929-4563-AD79-578AFB364F2C}"/>
    <hyperlink ref="Q154" r:id="rId208" xr:uid="{C76501A4-4DF5-44D5-A2FD-0415DB30DD30}"/>
    <hyperlink ref="Q157" r:id="rId209" display="http://wiki2.gamer.com.tw/wiki.php?n=7501%3A%E5%8C%97%E6%A5%B5%E6%98%9F%E5%92%8C%E5%8B%BA%E5%AD%90&amp;ss=7501" xr:uid="{711B2298-23D8-43C2-A392-8A8E612B3666}"/>
    <hyperlink ref="Q159" r:id="rId210" display="http://wiki2.gamer.com.tw/wiki.php?n=7501%3A%E6%9C%88%E4%BA%AE%E5%A5%B3%E7%A5%9E%E5%83%8F&amp;ss=7501" xr:uid="{1C52AEE9-71CA-4CCB-B18D-E01DB8227F7A}"/>
    <hyperlink ref="Q162" r:id="rId211" display="http://wiki2.gamer.com.tw/wiki.php?n=7501:%E5%B3%B6%E5%B6%BC%E7%9A%84%E6%98%9F%E5%BA%A7" xr:uid="{1A845933-C762-48DE-9050-08A932833B38}"/>
    <hyperlink ref="Q164" r:id="rId212" xr:uid="{FB23107F-CEDE-4A98-A3F5-0A5FC244D488}"/>
    <hyperlink ref="R168" r:id="rId213" display="http://wiki2.gamer.com.tw/wiki.php?n=7501%3A%E6%83%91%E4%BA%BA%E7%9A%84%E8%B1%8E%E7%90%B4&amp;ss=7501" xr:uid="{F2F7054B-6413-4E66-8904-00360008CBDA}"/>
    <hyperlink ref="Q168" r:id="rId214" location="%E5%A4%A9%E6%96%87%E5%AD%B8%E5%9C%B0%E5%9C%96" display="織女星(明亮星星的觀測紀錄(天文學2))" xr:uid="{E1AA0E07-1A00-487B-AE13-DD45F99DB431}"/>
    <hyperlink ref="Q169" r:id="rId215" display="http://wiki2.gamer.com.tw/wiki.php?n=7501:%E8%A1%A3%E7%B4%A2%E6%AF%94%E4%BA%9E%E7%9A%84%E5%85%AC%E4%B8%BB" xr:uid="{271B46DA-689E-4894-9932-B6445F4CA4EA}"/>
    <hyperlink ref="G173" r:id="rId216" location="%E5%A4%A9%E6%96%87%E5%AD%B8%E5%9C%B0%E5%9C%96" display="圖：天文學者的觀測紀錄(天文學6)" xr:uid="{497FD883-474C-4F57-B948-5639AAA388B8}"/>
    <hyperlink ref="G171" r:id="rId217" location="%E5%A4%A9%E6%96%87%E5%AD%B8%E5%9C%B0%E5%9C%96" xr:uid="{1E1199BC-C395-430F-B214-56B5A19FDF97}"/>
    <hyperlink ref="G172" r:id="rId218" display="http://wiki2.gamer.com.tw/wiki.php?n=7501%3A%E5%8D%97%E5%A4%A9%E7%9A%84%E6%B2%B3%E6%B5%81&amp;ss=7501" xr:uid="{60D47653-B9BE-4E2A-BF5D-7EEC4AD750A3}"/>
    <hyperlink ref="G177" r:id="rId219" location="%E5%A4%A9%E6%96%87%E5%AD%B8%E5%9C%B0%E5%9C%96" xr:uid="{B78E8F01-3FAA-48DA-B789-689FE25146A3}"/>
    <hyperlink ref="G182" r:id="rId220" xr:uid="{D9844F82-3CB5-4D63-A188-DABCD4CF35A6}"/>
    <hyperlink ref="G180" r:id="rId221" display="http://wiki2.gamer.com.tw/wiki.php?n=7501:%E7%BE%8E%E5%A5%B3%E7%9A%84%E5%82%B3%E8%AA%AA" xr:uid="{197553FD-3395-41B9-82D4-995E08D09CB2}"/>
    <hyperlink ref="G176" r:id="rId222" display="http://wiki2.gamer.com.tw/wiki.php?n=7501:%E5%AE%99%E6%96%AF%E7%9A%84%E5%BE%9E%E5%83%95" xr:uid="{F91899A3-C95C-4F06-96DA-BC7062402C13}"/>
    <hyperlink ref="G181" r:id="rId223" location="%E7%B4%9A%E5%88%A54" display="http://wiki2.gamer.com.tw/wiki.php?n=7501:%E5%A4%A9%E6%96%87%E5%AD%B8%E5%9C%B0%E5%9C%96 - %E7%B4%9A%E5%88%A54" xr:uid="{BB255253-E30A-4337-A1B1-A0F6B37DA199}"/>
    <hyperlink ref="G178" r:id="rId224" location="%E7%B4%9A%E5%88%A56" display="http://wiki2.gamer.com.tw/wiki.php?n=7501:%E5%A4%A9%E6%96%87%E5%AD%B8%E5%9C%B0%E5%9C%96 - %E7%B4%9A%E5%88%A56" xr:uid="{9F6DF8B1-4A8D-4A68-B51A-A9966D22B2EB}"/>
    <hyperlink ref="G179" r:id="rId225" location="%E7%B4%9A%E5%88%A56" display="圖：天文學者的觀測紀錄(天文學6)" xr:uid="{5F34D510-FB9F-45D5-9D52-AD6436FACFA4}"/>
    <hyperlink ref="G186" r:id="rId226" xr:uid="{71E6022B-EEB5-4324-A7CF-063271D329F8}"/>
    <hyperlink ref="G189" r:id="rId227" xr:uid="{5C0B6D4A-9C16-4252-8934-E78B267A9CFC}"/>
    <hyperlink ref="G192" r:id="rId228" display="http://wiki2.gamer.com.tw/wiki.php?n=7501:%E6%9C%88%E4%BA%AE%E8%A1%A8%E9%9D%A2" xr:uid="{B725AD6F-77F8-443D-B367-52982F080D9A}"/>
    <hyperlink ref="G187" r:id="rId229" xr:uid="{AD7E0D98-A762-4930-8796-1DA064A72E43}"/>
    <hyperlink ref="G188" r:id="rId230" xr:uid="{273C3A75-E576-4BA9-A76E-9AADB3EB1DDE}"/>
    <hyperlink ref="G195" r:id="rId231" location="%E5%A4%A9%E6%96%87%E5%AD%B8%E5%9C%B0%E5%9C%96" xr:uid="{BD63E1D2-9492-45DD-9A6B-A5295AE4CB28}"/>
    <hyperlink ref="G190" r:id="rId232" xr:uid="{6240CB0E-9697-4F2C-B390-17D63C568A0E}"/>
    <hyperlink ref="G193" r:id="rId233" location="%E5%A4%A9%E6%96%87%E5%AD%B8%E5%9C%B0%E5%9C%96" xr:uid="{84A89171-FD64-4619-88EA-542D1076CF73}"/>
    <hyperlink ref="G194" r:id="rId234" display="http://wiki2.gamer.com.tw/wiki.php?n=7501%3A%E6%98%AF%E8%AC%8A%E8%A8%80%E9%82%84%E6%98%AF%E9%8C%AF%E8%AA%A4&amp;ss=7501" xr:uid="{45E47968-5ECA-40F4-A5A4-4250A2E4BD65}"/>
    <hyperlink ref="G191" r:id="rId235" location="%E7%B4%9A%E5%88%A53" xr:uid="{A6285C6A-698F-4AE6-876F-05E5DBD7F85B}"/>
    <hyperlink ref="Q173" r:id="rId236" display="http://wiki2.gamer.com.tw/wiki.php?n=7501:%E5%82%B3%E8%AA%AA%E4%B8%AD%E7%9A%84%E6%B5%81%E6%B5%AA%E8%A9%A9%E4%BA%BA" xr:uid="{616A3DF1-7CE4-44C8-80CA-4354C34BEAEF}"/>
    <hyperlink ref="Q176" r:id="rId237" location="%E5%A4%A9%E6%96%87%E5%AD%B8%E5%9C%B0%E5%9C%96" display="牛郎星(明亮星星的觀測紀錄(天文學2))" xr:uid="{1C9B47EA-6E83-4F12-B3DD-8AA06C1C9E66}"/>
    <hyperlink ref="Q178" r:id="rId238" display="http://wiki2.gamer.com.tw/wiki.php?n=7501%3A%E6%93%8B%E5%9C%A8%E6%AF%8D%E5%AD%90%E4%B9%8B%E9%96%93%E7%9A%84%E6%9D%B1%E8%A5%BF&amp;ss=7501" xr:uid="{F2C03545-CAE1-4E7D-8AB2-0EEDED9E16E1}"/>
    <hyperlink ref="Q180" r:id="rId239" display="http://wiki2.gamer.com.tw/wiki.php?n=7501%3A%E7%89%B9%E6%B4%9B%E4%BC%8A%E6%88%B0%E7%88%AD%E7%9A%84%E6%95%85%E4%BA%8B&amp;ss=7501" xr:uid="{1E6D4134-A70C-4855-BB3C-8360E9BAE143}"/>
    <hyperlink ref="Q181" r:id="rId240" display="http://wiki2.gamer.com.tw/wiki.php?n=7501%3A%E5%8D%97%E5%A4%A9%E7%9A%84%E6%B2%B3%E6%B5%81&amp;ss=7501" xr:uid="{1353E987-32B7-498C-B5A1-24FE045F4068}"/>
    <hyperlink ref="Q191" r:id="rId241" display="http://wiki2.gamer.com.tw/wiki.php?n=7501:%E7%BE%8E%E5%A5%B3%E7%9A%84%E5%82%B3%E8%AA%AA" xr:uid="{6D418E4E-9622-42F9-96A7-494B12B7E8B5}"/>
    <hyperlink ref="Q193" r:id="rId242" display="http://wiki2.gamer.com.tw/wiki.php?n=7501:%E6%98%A5%E5%AD%A3%E7%9A%84%E4%B8%89%E8%A7%92%E5%BD%A2" xr:uid="{D91F639F-32FD-42AB-971D-190E55B91D50}"/>
    <hyperlink ref="G2" r:id="rId243" display="https://wiki2.gamer.com.tw/wiki.php?n=7501%3A%E5%86%8D%E6%AC%A1%E5%89%8D%E5%BE%80%E6%9D%AD%E5%B7%9E%E7%9A%84%E8%AA%BF%E6%9F%A5%E5%A7%94%E8%A8%97&amp;ss=7501" xr:uid="{157E0451-E2C5-47F8-8A29-ADB8B3C0C6C1}"/>
    <hyperlink ref="Q2" r:id="rId244" display="https://wiki2.gamer.com.tw/wiki.php?n=7501:%E5%89%A9%E9%A4%98%E7%9A%84%E5%AE%88%E8%AD%B7%E7%A5%9E%E7%8D%B8" xr:uid="{85757EAE-2E42-4B97-98C5-E6F2155944C0}"/>
    <hyperlink ref="G9" r:id="rId245" display="https://wiki2.gamer.com.tw/wiki.php?n=7501:%E5%89%A9%E9%A4%98%E7%9A%84%E5%AE%88%E8%AD%B7%E7%A5%9E%E7%8D%B8" xr:uid="{F79F3FA8-B8CB-47F4-972A-726A97AA940D}"/>
    <hyperlink ref="G3" r:id="rId246" display="https://wiki2.gamer.com.tw/wiki.php?n=7501%3A%E8%81%96%E8%AA%95%E4%B9%8B%E6%98%9F&amp;ss=7501" xr:uid="{DC80E875-4811-4ECC-9611-EF7EB11ED3CF}"/>
    <hyperlink ref="Q3" r:id="rId247" display="https://wiki2.gamer.com.tw/wiki.php?n=7501:%E4%B8%89%E5%80%8B%E7%A6%AE%E7%89%A9" xr:uid="{7A718157-298D-4890-BBF5-62731F10DC09}"/>
    <hyperlink ref="G4" r:id="rId248" display="https://wiki2.gamer.com.tw/wiki.php?n=7501%3A%E6%98%9F%E6%98%9F%E7%9A%84%E7%81%AB%E7%84%B0&amp;ss=7501" xr:uid="{909D4AFE-E173-4954-A94F-B7E4A7F4FA84}"/>
    <hyperlink ref="G11" r:id="rId249" display="https://wiki2.gamer.com.tw/wiki.php?n=7501%3A%E6%8E%A5%E8%BF%91%E5%A4%AA%E9%99%BD%E7%9A%84%E6%98%9F%E6%98%9F&amp;ss=7501" xr:uid="{5E78F28E-AB21-4E46-8DDE-B131F50B2E84}"/>
    <hyperlink ref="G10" r:id="rId250" display="https://wiki2.gamer.com.tw/wiki.php?n=7501%3A%E8%80%81%E7%85%99%E6%B0%91%E7%9A%84%E6%98%9F%E6%98%9F&amp;ss=7501" xr:uid="{72F13F48-BB52-46B5-9BEC-D43C8ED8336A}"/>
    <hyperlink ref="Q12" r:id="rId251" display="https://wiki2.gamer.com.tw/wiki.php?n=7501%3A%E8%80%81%E7%85%99%E6%B0%91%E7%9A%84%E6%98%9F%E6%98%9F&amp;ss=7501" xr:uid="{47B197C7-0790-4D31-B0D2-E9AE5431324B}"/>
    <hyperlink ref="G5" r:id="rId252" display="https://wiki2.gamer.com.tw/wiki.php?n=7501%3A%E4%B8%AD%E5%9C%8B%E7%9A%84%E5%A4%A9%E6%96%87%E5%AD%B8&amp;ss=7501" xr:uid="{73F48C26-AD84-4180-ABF9-5B0CC74E3592}"/>
    <hyperlink ref="Q9" r:id="rId253" display="https://wiki2.gamer.com.tw/wiki.php?n=7501%3A%E4%B8%AD%E5%9C%8B%E7%9A%84%E5%A4%A9%E6%96%87%E5%AD%B8&amp;ss=7501" xr:uid="{9E81B07E-DD49-4BC3-87FC-F2276B201CAC}"/>
    <hyperlink ref="Q15" r:id="rId254" display="https://wiki2.gamer.com.tw/wiki.php?n=7501%3A%E5%86%8D%E6%AC%A1%E5%89%8D%E5%BE%80%E6%9D%AD%E5%B7%9E%E7%9A%84%E8%AA%BF%E6%9F%A5%E5%A7%94%E8%A8%97&amp;ss=7501" xr:uid="{7A7C90F4-34ED-4092-937F-621FD9B64011}"/>
    <hyperlink ref="G6" r:id="rId255" display="https://wiki2.gamer.com.tw/wiki.php?n=7501%3A%E5%82%B3%E8%AA%AA%E4%B8%AD%E7%9A%84%E9%9D%88%E7%8D%B8&amp;ss=7501" xr:uid="{0592A091-0A36-4C21-8895-0E18AB74509D}"/>
    <hyperlink ref="G7" r:id="rId256" display="https://wiki2.gamer.com.tw/wiki.php?n=7501%3A%E9%95%B7%E8%9B%87%E8%88%87%E6%B0%B4%E8%9B%87&amp;ss=7501" xr:uid="{385B1F3B-E8AE-4D3B-B9BC-9E1D2C2F2C06}"/>
    <hyperlink ref="Q7" r:id="rId257" display="https://wiki2.gamer.com.tw/wiki.php?n=7501:%E5%8B%9D%E8%B2%A0%E7%B5%90%E6%9E%9C" xr:uid="{F936C012-36D4-4BA6-AEF0-771B9E0810C6}"/>
    <hyperlink ref="G8" r:id="rId258" display="https://wiki2.gamer.com.tw/wiki.php?n=7501%3A%E6%B2%92%E6%9C%89%E7%A5%9E%E8%A9%B1%E7%9A%84%E6%98%9F%E5%BA%A7&amp;ss=7501" xr:uid="{9F1DBD61-1567-475D-A46B-60C95EB196FC}"/>
    <hyperlink ref="G12" r:id="rId259" display="https://wiki2.gamer.com.tw/wiki.php?n=7501%3A%E5%B7%A8%E5%A4%A7%E7%9A%84%E6%98%9F%E9%9B%B2&amp;ss=7501" xr:uid="{4D27E472-E886-436A-ACE4-52125D281D46}"/>
    <hyperlink ref="G13" r:id="rId260" display="https://wiki2.gamer.com.tw/wiki.php?n=7501%3A%E6%B5%81%E6%98%9F%E9%9B%A8%E7%9A%84%E6%BA%90%E9%A0%AD&amp;ss=7501" xr:uid="{5146EAD0-1DEB-4BC4-BEA6-81B786ACDE47}"/>
    <hyperlink ref="G14" r:id="rId261" display="https://wiki2.gamer.com.tw/wiki.php?n=7501%3A%E6%96%B0%E5%A4%A7%E9%99%B8%E9%B3%A5%E9%A1%9E%E7%9A%84%E6%98%9F%E5%BA%A7&amp;ss=7501" xr:uid="{0193F5A9-3292-49EB-AB4D-290313C31CF5}"/>
    <hyperlink ref="Q14" r:id="rId262" display="https://wiki2.gamer.com.tw/wiki.php?n=7501%3A%E5%9B%A0%E9%B3%A5%E5%98%B4%E8%80%8C%E8%B5%B7%E7%88%AD%E5%9F%B7&amp;ss=7501" xr:uid="{F2013029-17C9-4116-8A58-804ACD12027C}"/>
    <hyperlink ref="G15" r:id="rId263" display="https://wiki2.gamer.com.tw/wiki.php?n=7501%3A%E6%9C%80%E5%BE%8C%E7%9A%84%E5%AE%88%E8%AD%B7%E7%8D%B8&amp;ss=7501" xr:uid="{0D99D5A0-8C93-4B6B-8F46-A52A55D3C2F3}"/>
    <hyperlink ref="G16" r:id="rId264" display="https://wiki2.gamer.com.tw/wiki.php?n=7501%3A%E5%B0%8F%E5%B7%A7%E5%8F%AF%E6%84%9B%E7%9A%84%E6%98%9F%E5%BA%A7&amp;ss=7501" xr:uid="{10CA4A6D-8085-4250-A21F-99D820D3F8B3}"/>
    <hyperlink ref="G18" r:id="rId265" display="https://wiki2.gamer.com.tw/wiki.php?n=7501%3A%E6%98%9F%E7%A9%BA%E4%B9%8B%E8%88%B9&amp;ss=7501" xr:uid="{BD333BBF-33A0-4E76-85DC-E06B9415AD15}"/>
    <hyperlink ref="Q18" r:id="rId266" display="https://wiki2.gamer.com.tw/wiki.php?n=7501:%E8%88%B9%E5%B0%BE%E7%9A%84%E6%98%9F%E5%BA%A7" xr:uid="{7421FB8D-038D-495E-879F-764CA4963502}"/>
    <hyperlink ref="G25" r:id="rId267" display="https://wiki2.gamer.com.tw/wiki.php?n=7501%3A%E5%8D%97%E6%96%B9%E7%9A%84%E9%B3%A5%E5%9C%A8%E5%8D%97%E6%96%B9%E7%9A%84%E7%A9%BA%E4%B8%AD&amp;ss=7501" xr:uid="{C7C0F224-F1D5-49CB-A918-F08EB45B3D86}"/>
    <hyperlink ref="Q25" r:id="rId268" display="https://wiki2.gamer.com.tw/wiki.php?n=7501:%E6%88%80%E6%84%9B%E6%83%85%E6%B3%81" xr:uid="{B0FA9A67-5665-4EA4-B45A-B5F5BD0EAF70}"/>
    <hyperlink ref="R25" r:id="rId269" display="https://wiki2.gamer.com.tw/wiki.php?n=7501:%E5%9C%A8%E8%8D%B7%E8%98%AD%E5%88%B6%E5%AE%9A%E7%9A%84%E6%98%9F%E5%BA%A7" xr:uid="{C043CC67-B4BD-4D6D-AF12-5C7B82C96E04}"/>
    <hyperlink ref="G26" r:id="rId270" display="https://wiki2.gamer.com.tw/wiki.php?n=7501%3A%E8%88%AA%E6%B5%B7%E5%BF%85%E4%B8%8D%E5%8F%AF%E5%B0%91%E7%9A%84%E6%98%9F%E5%BA%A7&amp;ss=7501" xr:uid="{5BB73293-FF61-4779-BD23-BACA3B273B97}"/>
    <hyperlink ref="Q26" r:id="rId271" display="https://wiki2.gamer.com.tw/wiki.php?n=7501:%E8%88%B9%E5%B0%BE%E7%9A%84%E6%98%9F%E5%BA%A7" xr:uid="{5DD2FEE4-7031-4E9B-B62E-42FDBE6BB1F2}"/>
    <hyperlink ref="R26" r:id="rId272" display="https://wiki2.gamer.com.tw/wiki.php?n=7501:%E6%98%9F%E7%A9%BA%E7%9A%84%E5%9A%AE%E5%B0%8E" xr:uid="{AD06262E-AE63-47C1-9D32-0AA6DC66DB7F}"/>
    <hyperlink ref="G34" r:id="rId273" display="https://wiki2.gamer.com.tw/wiki.php?n=7501%3A%E5%9C%A8%E6%98%9F%E7%A9%BA%E5%91%88%E7%8F%BE%E9%82%A3%E6%A8%A3%E7%9A%84%E5%A7%BF%E6%85%8B&amp;ss=7501" xr:uid="{7420C6AE-44DB-4D9F-A404-E230FBA8EB3D}"/>
    <hyperlink ref="Q34" r:id="rId274" display="https://wiki2.gamer.com.tw/wiki.php?n=7501:%E6%BC%82%E6%B5%AE%E5%9C%A8%E7%A9%BA%E4%B8%AD%E7%9A%84%E7%94%9F%E8%80%85" xr:uid="{627B1E85-731D-4310-B667-687358118F62}"/>
    <hyperlink ref="G36" r:id="rId275" location="天體發現" xr:uid="{9CDE96AB-CCFF-448F-9B7F-0200250B99D7}"/>
    <hyperlink ref="G39" r:id="rId276" location="天體發現" xr:uid="{4E9E3091-B924-42B4-9411-1777694D9933}"/>
    <hyperlink ref="G41" r:id="rId277" location="天體發現" xr:uid="{6FB068CF-A844-4DE8-B97B-81EA62C3B174}"/>
    <hyperlink ref="G46" r:id="rId278" location="天體發現" xr:uid="{C8AC4567-E000-47CE-A64C-42E2EFF51076}"/>
    <hyperlink ref="G48" r:id="rId279" location="天體發現" xr:uid="{C0BBA995-DB29-41F2-884D-31F26735D9E5}"/>
    <hyperlink ref="G50" r:id="rId280" location="天體發現" xr:uid="{B6647CBE-22E1-466A-BA15-53C5956B688D}"/>
    <hyperlink ref="G51" r:id="rId281" location="天體發現" xr:uid="{794D2A22-9676-4501-BBB3-B2AACF49116C}"/>
    <hyperlink ref="G52" r:id="rId282" location="天體發現" xr:uid="{38CAD95C-2A03-4AE5-9365-DEADA70D8036}"/>
    <hyperlink ref="G53" r:id="rId283" location="天體發現" xr:uid="{87F294E4-0F92-4E7D-B484-20C6EBBDEFB0}"/>
    <hyperlink ref="G57" r:id="rId284" location="天體發現" xr:uid="{CC42D153-1ECD-4BB6-AEB3-F9078E305810}"/>
    <hyperlink ref="G58" r:id="rId285" location="天體發現" xr:uid="{E07726FF-FC43-4F3A-BD66-E10B7FF9CC99}"/>
    <hyperlink ref="G62" r:id="rId286" location="天體發現" xr:uid="{837DF452-6E6C-43A2-AA61-AB563798A397}"/>
    <hyperlink ref="G66" r:id="rId287" location="天體發現" xr:uid="{BC0D113D-1E55-43C2-AC23-71C67484B980}"/>
    <hyperlink ref="G70" r:id="rId288" location="天體發現" xr:uid="{5EAD0514-ED92-42B5-A49D-0E0F551AED9B}"/>
    <hyperlink ref="G75" r:id="rId289" location="天體發現" xr:uid="{EB71B032-8F7C-4A48-89FB-1F3D5F545E6B}"/>
    <hyperlink ref="G76" r:id="rId290" location="天體發現" xr:uid="{C8D57BAD-4233-43C9-BBC6-6D213866A734}"/>
    <hyperlink ref="G77" r:id="rId291" location="天體發現" xr:uid="{8FF94C3A-3D2B-427E-8FB6-9EFD2B011A3D}"/>
    <hyperlink ref="G79" r:id="rId292" location="天體發現" xr:uid="{18393AA9-67C7-4316-9947-F21E0B6CD0CE}"/>
    <hyperlink ref="G84" r:id="rId293" location="天體發現" xr:uid="{0CBA0ED0-FF0F-4195-A307-BE472D637C9C}"/>
    <hyperlink ref="G87" r:id="rId294" location="天體發現" xr:uid="{0CC86632-1727-47A2-88F0-B08E778C0FF7}"/>
    <hyperlink ref="G91" r:id="rId295" location="天體發現" xr:uid="{08E0AF88-1A26-4973-B236-A3DA2D60A17F}"/>
    <hyperlink ref="G158" r:id="rId296" location="天體發現" xr:uid="{76B16BE3-483E-4B93-BF5B-04F56DB59C5C}"/>
    <hyperlink ref="G95" r:id="rId297" location="天體發現" xr:uid="{6A2963B6-9AD6-4E13-B88E-CADB9F480E84}"/>
    <hyperlink ref="G103" r:id="rId298" location="天體發現" xr:uid="{81846010-CF05-47E5-92E8-64A3F52570CD}"/>
    <hyperlink ref="G104" r:id="rId299" location="天體發現" xr:uid="{3A2DF69B-72C8-4533-AC8D-296A417D2289}"/>
    <hyperlink ref="G109" r:id="rId300" location="天體發現" xr:uid="{1648245E-BDCF-45EB-A1BD-D81871ABCE6F}"/>
    <hyperlink ref="G121" r:id="rId301" location="天體發現" xr:uid="{B74D8BD8-D9B8-40F6-9783-B9FA5B82D008}"/>
    <hyperlink ref="G123" r:id="rId302" location="天體發現" xr:uid="{BB48025A-572A-4CF1-BA66-CCC444ED51FE}"/>
    <hyperlink ref="G124" r:id="rId303" location="天體發現" xr:uid="{F6A95373-60C5-4D94-A5D3-82AD609184A1}"/>
    <hyperlink ref="G167" r:id="rId304" location="天體發現" xr:uid="{2716054E-CA75-461A-AD29-7A0D37232BB9}"/>
    <hyperlink ref="G183" r:id="rId305" location="天體發現" xr:uid="{DB0CB305-9AED-49D7-B496-0609E0677118}"/>
    <hyperlink ref="G184" r:id="rId306" location="天體發現" xr:uid="{7A375388-8DA4-4AF7-A633-2F88605851AE}"/>
    <hyperlink ref="G122" r:id="rId307" display="https://wiki2.gamer.com.tw/wiki.php?n=7501:%E7%A7%91%E5%AD%B8%E7%9A%84%E6%98%9F%E5%BA%A7" xr:uid="{C19352D4-A610-4AE6-8C85-6A82F7A951B9}"/>
    <hyperlink ref="G59" r:id="rId308" xr:uid="{FF19D560-C4D2-4E1B-B1CA-63A6A266B2E9}"/>
    <hyperlink ref="G38" r:id="rId309" display="https://wiki2.gamer.com.tw/wiki.php?n=7501%3A%E8%88%B9%E5%B0%BE%E7%9A%84%E6%98%9F%E5%BA%A7&amp;ss=7501" xr:uid="{B66F495A-78F8-44CD-9417-7C9AD159A0BA}"/>
    <hyperlink ref="G44" r:id="rId310" display="https://wiki2.gamer.com.tw/wiki.php?n=7501%3A%E6%9C%80%E5%BE%8C%E7%9A%84%E3%80%8C%E7%A5%9E%E3%80%8D&amp;ss=7501" xr:uid="{CA414746-B519-4EF1-B56B-805D4D31256F}"/>
    <hyperlink ref="R44" r:id="rId311" display="https://wiki2.gamer.com.tw/wiki.php?n=7501:%E5%AE%99%E6%96%AF%E7%9A%84%E5%BE%9E%E5%83%95" xr:uid="{983CFDB8-79EA-4605-BB2B-CFFCC5C4770C}"/>
    <hyperlink ref="Q44" r:id="rId312" display="https://wiki2.gamer.com.tw/wiki.php?n=7501%3A%E8%AA%BF%E6%9F%A5%E5%AF%B6%E7%93%B6%E5%AE%AE&amp;ss=7501" xr:uid="{BA890AE7-A78C-4899-A774-13D414C42785}"/>
    <hyperlink ref="G45" r:id="rId313" display="https://wiki2.gamer.com.tw/wiki.php?n=7501%3A%E7%BE%8E%E9%BA%97%E7%9A%84%E6%98%9F%E7%BE%A4&amp;ss=7501" xr:uid="{3F365124-0F64-4431-B025-61B7B4CF89F7}"/>
    <hyperlink ref="R45" r:id="rId314" display="https://wiki2.gamer.com.tw/wiki.php?n=7501:%E5%A4%A9%E4%B8%8A%E7%9A%84%E5%85%AC%E7%89%9B" xr:uid="{F4E16A3A-8D9C-4636-BFFF-71C93198BED5}"/>
    <hyperlink ref="R47" r:id="rId315" display="https://wiki2.gamer.com.tw/wiki.php?n=7501:%E9%86%AB%E5%B8%AB%E7%9A%84%E8%AA%93%E8%A8%80" xr:uid="{A03B316E-19C2-42B0-93E3-9EBDEBAB01BA}"/>
    <hyperlink ref="G60" r:id="rId316" display="https://wiki2.gamer.com.tw/wiki.php?n=7501%3A%E5%8D%97%E6%96%B9%E7%9A%84%E6%A8%99%E8%AA%8C&amp;ss=7501" xr:uid="{CBDE311F-34C4-41B2-83BE-99B9722168DF}"/>
    <hyperlink ref="G61" r:id="rId317" display="https://wiki2.gamer.com.tw/wiki.php?n=7501%3A%E6%BC%82%E6%B5%AE%E5%9C%A8%E7%A9%BA%E4%B8%AD%E7%9A%84%E9%BB%91%E5%B8%B6&amp;ss=7501" xr:uid="{E131D2F0-7FE5-49E3-9F67-DAB5E904423A}"/>
    <hyperlink ref="Q61" r:id="rId318" display="https://wiki2.gamer.com.tw/wiki.php?n=7501%3A%E5%8D%97%E6%96%B9%E7%9A%84%E6%A8%99%E8%AA%8C&amp;ss=7501" xr:uid="{4E5B9B8E-85B9-49A9-8885-FEBDCD309CAB}"/>
    <hyperlink ref="G63" r:id="rId319" display="https://wiki2.gamer.com.tw/wiki.php?n=7501%3A%E6%B3%A2%E8%98%AD%E5%89%B5%E9%80%A0%E7%9A%84%E6%98%9F%E5%BA%A7&amp;ss=7501" xr:uid="{9D8D537F-D611-4C87-940F-762B7FD8074F}"/>
    <hyperlink ref="Q188" r:id="rId320" location="級別1" display="夏季大三角(學生的觀測紀錄(天文學1))" xr:uid="{7F4B7BC9-72C6-4AA5-8086-2529722ED1D1}"/>
    <hyperlink ref="Q190" r:id="rId321" location="級別1" display="夏季大三角(學生的觀測紀錄(天文學1))" xr:uid="{2173A60C-AB5D-4DDC-8BDF-74B39F6F083D}"/>
    <hyperlink ref="Q195" r:id="rId322" location="級別1" display="夏季大三角(學生的觀測紀錄(天文學1))" xr:uid="{F5080EDA-0F17-426D-BBE7-7ABCC8A9A9BA}"/>
    <hyperlink ref="G64" r:id="rId323" display="https://wiki2.gamer.com.tw/wiki.php?n=7501%3A%E5%9C%A8%E8%8D%B7%E8%98%AD%E5%88%B6%E5%AE%9A%E7%9A%84%E6%98%9F%E5%BA%A7&amp;ss=7501" xr:uid="{2ACDBAD6-4A8C-4306-BEC8-F85C385266A3}"/>
    <hyperlink ref="G65" r:id="rId324" display="https://wiki2.gamer.com.tw/wiki.php?n=7501%3A%E6%BC%82%E6%B5%AE%E5%9C%A8%E7%A9%BA%E4%B8%AD%E7%9A%84%E7%94%9F%E8%80%85&amp;ss=7501" xr:uid="{84E28F1C-C8E5-488F-B1C1-394CF4E45087}"/>
    <hyperlink ref="R65" r:id="rId325" display="https://wiki2.gamer.com.tw/wiki.php?n=7501:%E5%A4%A9%E9%AB%94%E4%B8%80%E8%A6%BD" xr:uid="{B37C9778-F06A-4862-88E2-372C53AF3A12}"/>
    <hyperlink ref="Q65" r:id="rId326" display="https://wiki2.gamer.com.tw/wiki.php?n=7501:%E7%A9%BA%E4%B8%AD%E7%9A%84%E8%A7%80%E6%B8%AC%E5%84%80%E5%99%A8" xr:uid="{EE4B7018-2674-4598-927A-C22084DDB814}"/>
    <hyperlink ref="Q68" r:id="rId327" display="https://wiki2.gamer.com.tw/wiki.php?n=7501:%E3%80%8E%E7%99%BC%E7%8F%BE%E7%89%A9%E3%80%8F%E5%86%AC%E5%AD%A3%E5%A4%A7%E4%B8%89%E8%A7%92" xr:uid="{2240728A-E054-4A73-94A4-FC702E5F234F}"/>
    <hyperlink ref="G69" r:id="rId328" display="https://wiki2.gamer.com.tw/wiki.php?n=7501%3A%E5%8D%B0%E5%BA%A6%E7%9A%84%E9%B3%A5%E7%9A%84%E6%98%9F%E5%BA%A7&amp;ss=7501" xr:uid="{232E437E-B44A-43EE-9A7E-99F6EE98E8E2}"/>
    <hyperlink ref="Q69" r:id="rId329" display="https://wiki2.gamer.com.tw/wiki.php?n=7501:%E5%AD%94%E9%9B%80%E7%89%A7%E5%A0%B4%E8%A8%88%E5%8A%83" xr:uid="{62EB053C-0A93-42B4-929F-E98DF6CD5F91}"/>
    <hyperlink ref="G71" r:id="rId330" display="https://wiki2.gamer.com.tw/wiki.php?n=7501%3A%E5%A4%9C%E7%A9%BA%E4%B8%AD%E7%9A%84%E5%85%AD%E5%88%86%E5%84%80&amp;ss=7501" xr:uid="{612ED3A9-3597-4F98-B96D-FE3C2C733FFD}"/>
    <hyperlink ref="Q71" r:id="rId331" display="https://wiki2.gamer.com.tw/wiki.php?n=7501:%E5%A4%A9%E7%A9%BA%E7%9A%84%E7%8D%85%E5%AD%90" xr:uid="{96200A4F-AB50-4576-9365-92689698B453}"/>
    <hyperlink ref="R71" r:id="rId332" display="https://wiki2.gamer.com.tw/wiki.php?n=7501:%E5%8B%9D%E8%B2%A0%E7%B5%90%E6%9E%9C" xr:uid="{38192BEF-0C21-477D-ADFD-8B2436F3E92C}"/>
    <hyperlink ref="G81" r:id="rId333" display="https://wiki2.gamer.com.tw/wiki.php?n=7501:%E5%8B%9D%E8%B2%A0%E7%B5%90%E6%9E%9C" xr:uid="{343D5424-54F5-442B-9F13-BB0B08F6D27F}"/>
    <hyperlink ref="G83" r:id="rId334" display="https://wiki2.gamer.com.tw/wiki.php?n=7501%3A%E5%8F%A6%E4%B8%80%E5%80%8B%E5%8C%97%E6%A5%B5%E6%98%9F&amp;ss=7501" xr:uid="{58267BF7-6258-4997-A44F-C623ECED8767}"/>
    <hyperlink ref="R83" r:id="rId335" display="https://wiki2.gamer.com.tw/wiki.php?n=7501:%E6%93%8B%E5%9C%A8%E6%AF%8D%E5%AD%90%E4%B9%8B%E9%96%93%E7%9A%84%E6%9D%B1%E8%A5%BF" xr:uid="{CC4D4372-0526-4B7F-8100-096702832F17}"/>
    <hyperlink ref="Q83" r:id="rId336" display="https://wiki2.gamer.com.tw/wiki.php?n=7501:%E6%98%9F%E7%A9%BA%E7%9A%84%E5%9A%AE%E5%B0%8E" xr:uid="{F2BB4D95-1BDF-4E03-963B-AEFD0549B20C}"/>
    <hyperlink ref="G85" r:id="rId337" display="https://wiki2.gamer.com.tw/wiki.php?n=7501%3A%E5%8F%A4%E5%9F%83%E5%8F%8A%E7%9A%84%E6%98%9F%E5%BA%A7&amp;ss=7501" xr:uid="{59DACD30-0708-4A21-AA43-79BD2BE0E0A2}"/>
    <hyperlink ref="Q85" r:id="rId338" display="https://wiki2.gamer.com.tw/wiki.php?n=7501:%E9%BB%83%E9%81%93%E7%9A%84%E5%A5%B3%E7%A5%9E" xr:uid="{C9C55C2A-DEF1-4F96-AF3B-3484451C8AAC}"/>
    <hyperlink ref="R85" r:id="rId339" display="https://wiki2.gamer.com.tw/wiki.php?n=7501:%E5%A4%A9%E7%A9%BA%E7%9A%84%E7%8D%85%E5%AD%90" xr:uid="{7A7897AB-B7FD-49F5-9404-819349C949A2}"/>
    <hyperlink ref="G98" r:id="rId340" display="https://wiki2.gamer.com.tw/wiki.php?n=7501%3A%E5%96%9C%E5%8A%87%E7%9A%84%E7%B2%BE%E9%9D%88%E7%8E%8B&amp;ss=7501" xr:uid="{BB10143C-A60B-465B-80DA-C43ECE2FC937}"/>
    <hyperlink ref="Q98" r:id="rId341" display="https://wiki2.gamer.com.tw/wiki.php?n=7501:%E5%B0%8B%E6%89%BE%E6%B6%88%E5%A4%B1%E7%9A%84%E6%98%9F%E6%98%9F" xr:uid="{88A6ED22-A82F-42A2-95F5-0332C9F0B9DF}"/>
    <hyperlink ref="Q97" r:id="rId342" display="https://wiki2.gamer.com.tw/wiki.php?n=7501:%E9%97%9C%E6%96%BC%E8%81%96%E7%B6%93%E7%9A%84%E5%95%86%E8%AB%87" xr:uid="{5649BD78-4BCB-4051-ADE8-4E6CE0F9EC8F}"/>
    <hyperlink ref="R97" r:id="rId343" display="https://wiki2.gamer.com.tw/wiki.php?n=7501:%E5%8D%97%E5%A4%A9%E7%9A%84%E5%B7%A8%E4%BA%BA" xr:uid="{E80592AA-63DB-4172-8843-B0CA727F7B89}"/>
    <hyperlink ref="G110" r:id="rId344" display="https://wiki2.gamer.com.tw/wiki.php?n=7501%3A%E7%A7%91%E5%AD%B8%E7%9A%84%E6%98%9F%E5%BA%A7%E2%80%A7%E7%BA%8C&amp;ss=7501" xr:uid="{7CF08DD3-60B7-43D3-A978-607FABA265AE}"/>
    <hyperlink ref="Q110" r:id="rId345" display="https://wiki2.gamer.com.tw/wiki.php?n=7501:%E7%A7%91%E5%AD%B8%E7%9A%84%E6%98%9F%E5%BA%A7" xr:uid="{C50FABDD-1608-46A2-A0D9-5976973B068F}"/>
    <hyperlink ref="G116" r:id="rId346" display="https://wiki2.gamer.com.tw/wiki.php?n=7501%3A%E6%98%9F%E8%88%87%E6%84%9B%E4%B9%8B%E8%A9%A9&amp;ss=7501" xr:uid="{BA962D11-D94B-4384-9F91-F38604084A05}"/>
    <hyperlink ref="R116" r:id="rId347" display="https://wiki2.gamer.com.tw/wiki.php?n=7501:%E8%AA%BF%E6%9F%A5%E5%AF%B6%E7%93%B6%E5%AE%AE" xr:uid="{B527DF34-9024-48B4-BFE8-26571049D202}"/>
    <hyperlink ref="Q116" r:id="rId348" display="https://wiki2.gamer.com.tw/wiki.php?n=7501:%E5%AE%99%E6%96%AF%E7%9A%84%E5%BE%9E%E5%83%95" xr:uid="{FA8CFD79-6D45-4D31-A1CB-88CE1A82A8D4}"/>
    <hyperlink ref="G117" r:id="rId349" display="https://wiki2.gamer.com.tw/wiki.php?n=7501%3A%E7%A9%BA%E4%B8%AD%E7%9A%84%E8%A7%80%E6%B8%AC%E5%84%80%E5%99%A8&amp;ss=7501" xr:uid="{F535F13D-3EB6-40E1-A60E-B8A63C60DCD4}"/>
    <hyperlink ref="Q118" r:id="rId350" location="天體發現" display="五車二" xr:uid="{2A27361F-F7A6-46E8-A3CC-71C601455FFE}"/>
    <hyperlink ref="Q130" r:id="rId351" display="https://wiki2.gamer.com.tw/wiki.php?n=7501:%E5%82%B3%E8%AA%AA%E4%B8%AD%E7%9A%84%E5%90%8D%E9%86%AB" xr:uid="{27699588-2F53-402C-9F98-D76AA1D8ECF8}"/>
    <hyperlink ref="R130" r:id="rId352" display="https://wiki2.gamer.com.tw/wiki.php?n=7501:%E7%8D%B5%E8%A0%8D%E5%B0%84%E6%89%8B" xr:uid="{249ECDB9-ACB7-456C-A34E-D8731D891889}"/>
    <hyperlink ref="Q133" r:id="rId353" display="https://wiki2.gamer.com.tw/wiki.php?n=7501:%E5%8B%9D%E8%B2%A0%E7%B5%90%E6%9E%9C" xr:uid="{DB8FE100-A675-4FB6-9D4F-8F62AD7E50B2}"/>
    <hyperlink ref="G134" r:id="rId354" location="級別10" xr:uid="{32488BA2-9BB4-428E-8C31-2DF32B86B8E1}"/>
    <hyperlink ref="G139" r:id="rId355" location="級別10" display="圖：天文學者的觀測記錄(天文10)" xr:uid="{67A0291B-E2E7-4042-837A-3054538C8D7D}"/>
    <hyperlink ref="G138" r:id="rId356" location="級別9" xr:uid="{05B07624-9A80-4A92-B49F-D323556624FF}"/>
    <hyperlink ref="Q138" r:id="rId357" display="https://wiki2.gamer.com.tw/wiki.php?n=7501:%E8%AA%BF%E6%9F%A5%E5%AF%B6%E7%93%B6%E5%AE%AE" xr:uid="{410768B2-9151-4B07-AB11-905DF6D0382B}"/>
    <hyperlink ref="Q140" r:id="rId358" display="https://wiki2.gamer.com.tw/wiki.php?n=7501:%E8%AA%BF%E6%9F%A5%E5%AF%B6%E7%93%B6%E5%AE%AE" xr:uid="{0162E905-424D-4A35-90BF-7F43FFE88B02}"/>
    <hyperlink ref="Q141" r:id="rId359" display="https://wiki2.gamer.com.tw/wiki.php?n=7501:%E5%8D%97%E5%A4%A9%E7%9A%84%E5%B7%A8%E4%BA%BA" xr:uid="{399FA125-A777-412E-9877-AC50EEA547EC}"/>
    <hyperlink ref="G148" r:id="rId360" location="級別9" xr:uid="{EC519351-C48D-4C1F-8F4A-7FEA06A6F898}"/>
    <hyperlink ref="G149" r:id="rId361" location="級別9" xr:uid="{DC38EF13-445A-4048-8937-D70C50F75DC5}"/>
    <hyperlink ref="Q143" r:id="rId362" display="https://wiki2.gamer.com.tw/wiki.php?n=7501%3A%E5%8D%97%E6%96%B9%E7%9A%84%E9%B3%A5%E5%9C%A8%E5%8D%97%E6%96%B9%E7%9A%84%E7%A9%BA%E4%B8%AD&amp;ss=7501" xr:uid="{D7C5BCA1-85D4-4877-87AE-56E8DE052470}"/>
    <hyperlink ref="Q145" r:id="rId363" display="https://wiki2.gamer.com.tw/wiki.php?n=7501:%E7%8D%B5%E8%A0%8D%E5%B0%84%E6%89%8B" xr:uid="{6A3D6C8C-1776-4AD5-9F46-896965E52AD0}"/>
    <hyperlink ref="G147" r:id="rId364" display="https://wiki2.gamer.com.tw/wiki.php?n=7501%3A%E9%87%8E%E7%8D%B8%E7%9A%84%E6%98%9F%E5%BA%A7&amp;ss=7501" xr:uid="{31484DD9-7C67-4488-BA12-B957CB593006}"/>
    <hyperlink ref="Q147" r:id="rId365" display="https://wiki2.gamer.com.tw/wiki.php?n=7501:%E5%8F%A6%E4%B8%80%E4%BD%8D%E5%8D%8A%E4%BA%BA%E9%A6%AC" xr:uid="{5F56B163-3AC7-4645-AF29-84814DA0D4BE}"/>
    <hyperlink ref="Q149" r:id="rId366" display="https://wiki2.gamer.com.tw/wiki.php?n=7501:%E8%AA%BF%E6%9F%A5%E5%AF%B6%E7%93%B6%E5%AE%AE" xr:uid="{77AAAD36-B2DC-40B6-AC28-509A7D726B5E}"/>
    <hyperlink ref="R150" r:id="rId367" display="https://wiki2.gamer.com.tw/wiki.php?n=7501%3A%E5%A4%A9%E7%A9%BA%E7%9A%84%E7%8D%85%E5%AD%90&amp;ss=7501" xr:uid="{6FE59F4F-1AFA-4CC2-ADEA-79E9A42D4BD6}"/>
    <hyperlink ref="G152" r:id="rId368" display="https://wiki2.gamer.com.tw/wiki.php?n=7501%3A%E5%8F%A4%E5%B8%8C%E8%87%98%E7%9A%84%E5%90%9F%E9%81%8A%E8%A9%A9%E4%BA%BA&amp;ss=7501" xr:uid="{6EA238A0-0AF5-4823-92F6-BB4F1FDE3AC5}"/>
    <hyperlink ref="Q155" r:id="rId369" display="https://wiki2.gamer.com.tw/wiki.php?n=7501%3A%E5%8B%9D%E8%B2%A0%E7%B5%90%E6%9E%9C&amp;ss=7501" xr:uid="{C89C184A-E64A-46F0-8350-DCA231C4A5DE}"/>
    <hyperlink ref="R159" r:id="rId370" display="https://wiki2.gamer.com.tw/wiki.php?n=7501:%E5%8C%97%E6%A5%B5%E6%98%9F%E5%92%8C%E5%8B%BA%E5%AD%90" xr:uid="{863026ED-F302-4117-A1CD-45507F2F7A91}"/>
    <hyperlink ref="R160" r:id="rId371" display="https://wiki2.gamer.com.tw/wiki.php?n=7501:%E5%8D%97%E5%A4%A9%E7%9A%84%E5%B7%A8%E4%BA%BA" xr:uid="{3E091C1D-03CC-4254-88EE-EE55BBD57D8E}"/>
    <hyperlink ref="Q160" r:id="rId372" display="https://wiki2.gamer.com.tw/wiki.php?n=7501%3A%E9%96%83%E8%80%80%E5%9C%A8%E5%8D%97%E5%A4%A9%E7%9A%84%E6%98%9F%E6%98%9F&amp;ss=7501" xr:uid="{02F74C0E-1FAC-4772-B5A9-DE254561A544}"/>
    <hyperlink ref="Q161" r:id="rId373" display="https://wiki2.gamer.com.tw/wiki.php?n=7501%3A%E9%80%86%E8%A1%8C%E7%9A%84%E8%A1%8C%E6%98%9F&amp;ss=7501" xr:uid="{2E83725D-9821-4FE4-A1CF-64E92F3BE0B7}"/>
    <hyperlink ref="Q163" r:id="rId374" display="https://wiki2.gamer.com.tw/wiki.php?n=7501%3A%E5%96%9D%E7%A5%9E%E9%85%92%E7%9A%84%E9%AD%9A&amp;ss=7501" xr:uid="{6470694A-C182-48C3-9161-6EE94FD2F727}"/>
    <hyperlink ref="G166" r:id="rId375" location="級別7" xr:uid="{0135C06D-1777-4925-AECF-813023D7FA60}"/>
    <hyperlink ref="Q165" r:id="rId376" display="https://wiki2.gamer.com.tw/wiki.php?n=7501%3A%E5%A4%9C%E7%A9%BA%E4%B8%AD%E9%96%83%E8%80%80%E7%9A%84%E7%B4%85%E6%98%9F&amp;ss=7501" xr:uid="{4291429D-5A94-414D-9BAE-F821A0A74480}"/>
    <hyperlink ref="Q166" r:id="rId377" display="https://wiki2.gamer.com.tw/wiki.php?n=7501%3A%E5%A4%9C%E7%A9%BA%E4%B8%AD%E7%9A%84%E5%85%AD%E5%88%86%E5%84%80&amp;ss=7501" xr:uid="{3E39BE17-B3D9-4050-99F1-87B56F3302A1}"/>
    <hyperlink ref="Q174" r:id="rId378" display="https://wiki2.gamer.com.tw/wiki.php?n=7501%3A%E7%A9%BA%E4%B8%AD%E7%9A%84%E8%A7%80%E6%B8%AC%E5%84%80%E5%99%A8&amp;ss=7501" xr:uid="{4DA2AADB-1120-4074-8639-F5A739AE81F9}"/>
    <hyperlink ref="G175" r:id="rId379" location="級別6" xr:uid="{E25045DD-7AF6-4721-822F-F723A2CFFC29}"/>
    <hyperlink ref="Q175" r:id="rId380" display="https://wiki2.gamer.com.tw/wiki.php?n=7501:%E5%B0%91%E5%A5%B3%E7%9A%84%E8%AE%8A%E8%BA%AB%E6%95%85%E4%BA%8B" xr:uid="{9279A49A-19E1-4BF2-8B1D-CEC4406C6D27}"/>
    <hyperlink ref="R176" r:id="rId381" display="https://wiki2.gamer.com.tw/wiki.php?n=7501:%E8%AA%BF%E6%9F%A5%E5%AF%B6%E7%93%B6%E5%AE%AE" xr:uid="{8E9634C5-71BC-4F80-8332-AE7800D02F61}"/>
    <hyperlink ref="Q182" r:id="rId382" display="https://wiki2.gamer.com.tw/wiki.php?n=7501%3A%E7%BE%8E%E4%B9%8B%E5%A5%B3%E7%A5%9E%E4%B9%8B%E6%98%9F&amp;ss=7501" xr:uid="{CFA2FF53-E40B-4A07-AE0F-2E5D458B528D}"/>
  </hyperlinks>
  <pageMargins left="0.7" right="0.7" top="0.75" bottom="0.75" header="0.3" footer="0.3"/>
  <pageSetup paperSize="9" orientation="portrait" horizontalDpi="4294967293" verticalDpi="0" r:id="rId383"/>
  <tableParts count="1">
    <tablePart r:id="rId38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18">
    <tabColor theme="2" tint="-0.499984740745262"/>
  </sheetPr>
  <dimension ref="A1:O67"/>
  <sheetViews>
    <sheetView showGridLines="0"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RowHeight="22.5" customHeight="1"/>
  <cols>
    <col min="1" max="1" width="8.875" style="99" bestFit="1" customWidth="1"/>
    <col min="2" max="2" width="4" style="99" customWidth="1"/>
    <col min="3" max="3" width="14.125" style="99" bestFit="1" customWidth="1"/>
    <col min="4" max="4" width="4.625" style="107" customWidth="1"/>
    <col min="5" max="5" width="13.875" style="97" bestFit="1" customWidth="1"/>
    <col min="6" max="6" width="6.625" style="99" customWidth="1"/>
    <col min="7" max="7" width="4.625" style="99" customWidth="1"/>
    <col min="8" max="12" width="4.625" style="1" customWidth="1"/>
    <col min="13" max="13" width="13.625" style="99" bestFit="1" customWidth="1"/>
    <col min="14" max="14" width="27.625" style="107" customWidth="1"/>
    <col min="15" max="15" width="27.625" style="99" customWidth="1"/>
    <col min="16" max="16384" width="9" style="1"/>
  </cols>
  <sheetData>
    <row r="1" spans="1:15" ht="22.5" customHeight="1">
      <c r="A1" s="99" t="s">
        <v>0</v>
      </c>
      <c r="B1" s="202" t="s">
        <v>1</v>
      </c>
      <c r="C1" s="99" t="s">
        <v>3278</v>
      </c>
      <c r="D1" s="107" t="s">
        <v>3</v>
      </c>
      <c r="E1" s="99" t="s">
        <v>6151</v>
      </c>
      <c r="F1" s="202" t="s">
        <v>7</v>
      </c>
      <c r="G1" s="202" t="s">
        <v>8</v>
      </c>
      <c r="H1" s="42" t="s">
        <v>10833</v>
      </c>
      <c r="I1" s="11" t="s">
        <v>9</v>
      </c>
      <c r="J1" s="11" t="s">
        <v>10</v>
      </c>
      <c r="K1" s="11" t="s">
        <v>11</v>
      </c>
      <c r="L1" s="11" t="s">
        <v>12</v>
      </c>
      <c r="M1" s="99" t="s">
        <v>6150</v>
      </c>
      <c r="N1" s="99" t="s">
        <v>14</v>
      </c>
      <c r="O1" s="99" t="s">
        <v>18</v>
      </c>
    </row>
    <row r="2" spans="1:15" ht="22.5" customHeight="1">
      <c r="A2" s="99" t="s">
        <v>2841</v>
      </c>
      <c r="B2" s="99" t="s">
        <v>7823</v>
      </c>
      <c r="C2" s="203" t="s">
        <v>7824</v>
      </c>
      <c r="D2" s="99">
        <v>12</v>
      </c>
      <c r="E2" s="97" t="s">
        <v>7825</v>
      </c>
      <c r="F2" s="99">
        <v>800</v>
      </c>
      <c r="G2" s="99">
        <v>9</v>
      </c>
      <c r="H2" s="42"/>
      <c r="I2" s="42"/>
      <c r="J2" s="42"/>
      <c r="K2" s="42"/>
      <c r="L2" s="42"/>
      <c r="M2" s="207" t="s">
        <v>7826</v>
      </c>
      <c r="N2" s="189" t="s">
        <v>7827</v>
      </c>
      <c r="O2" s="202" t="s">
        <v>7828</v>
      </c>
    </row>
    <row r="3" spans="1:15" ht="22.5" customHeight="1">
      <c r="A3" s="99" t="s">
        <v>13265</v>
      </c>
      <c r="B3" s="99" t="s">
        <v>13332</v>
      </c>
      <c r="C3" s="203" t="s">
        <v>13326</v>
      </c>
      <c r="D3" s="99">
        <v>12</v>
      </c>
      <c r="E3" s="97" t="s">
        <v>7884</v>
      </c>
      <c r="F3" s="99">
        <v>800</v>
      </c>
      <c r="G3" s="204"/>
      <c r="H3" s="3"/>
      <c r="I3" s="3"/>
      <c r="J3" s="3"/>
      <c r="K3" s="3"/>
      <c r="L3" s="3"/>
      <c r="M3" s="207" t="s">
        <v>7879</v>
      </c>
      <c r="N3" s="189" t="s">
        <v>13331</v>
      </c>
      <c r="O3" s="202" t="s">
        <v>13330</v>
      </c>
    </row>
    <row r="4" spans="1:15" ht="22.5" customHeight="1">
      <c r="A4" s="99" t="s">
        <v>7829</v>
      </c>
      <c r="B4" s="99" t="s">
        <v>7830</v>
      </c>
      <c r="C4" s="203" t="s">
        <v>7831</v>
      </c>
      <c r="D4" s="99">
        <v>10</v>
      </c>
      <c r="E4" s="97" t="s">
        <v>13005</v>
      </c>
      <c r="F4" s="99">
        <v>780</v>
      </c>
      <c r="G4" s="99">
        <v>8</v>
      </c>
      <c r="H4" s="42"/>
      <c r="I4" s="42"/>
      <c r="J4" s="42"/>
      <c r="K4" s="42"/>
      <c r="L4" s="42"/>
      <c r="M4" s="207" t="s">
        <v>3261</v>
      </c>
      <c r="N4" s="189" t="s">
        <v>7832</v>
      </c>
      <c r="O4" s="202" t="s">
        <v>7833</v>
      </c>
    </row>
    <row r="5" spans="1:15" ht="22.5" customHeight="1">
      <c r="A5" s="99" t="s">
        <v>2841</v>
      </c>
      <c r="B5" s="99" t="s">
        <v>7823</v>
      </c>
      <c r="C5" s="203" t="s">
        <v>7834</v>
      </c>
      <c r="D5" s="99">
        <v>9</v>
      </c>
      <c r="E5" s="97" t="s">
        <v>7835</v>
      </c>
      <c r="F5" s="99">
        <v>760</v>
      </c>
      <c r="G5" s="99">
        <v>6</v>
      </c>
      <c r="H5" s="42"/>
      <c r="I5" s="42"/>
      <c r="J5" s="42"/>
      <c r="K5" s="42"/>
      <c r="L5" s="42"/>
      <c r="M5" s="207" t="s">
        <v>7836</v>
      </c>
      <c r="N5" s="189" t="s">
        <v>7837</v>
      </c>
      <c r="O5" s="202" t="s">
        <v>7838</v>
      </c>
    </row>
    <row r="6" spans="1:15" ht="22.5" customHeight="1">
      <c r="A6" s="99" t="s">
        <v>7839</v>
      </c>
      <c r="B6" s="99" t="s">
        <v>7840</v>
      </c>
      <c r="C6" s="203" t="s">
        <v>7841</v>
      </c>
      <c r="D6" s="99">
        <v>10</v>
      </c>
      <c r="E6" s="97" t="s">
        <v>7825</v>
      </c>
      <c r="F6" s="99">
        <v>760</v>
      </c>
      <c r="G6" s="99">
        <v>7</v>
      </c>
      <c r="H6" s="42"/>
      <c r="I6" s="42"/>
      <c r="J6" s="42"/>
      <c r="K6" s="42"/>
      <c r="L6" s="42"/>
      <c r="M6" s="207" t="s">
        <v>3262</v>
      </c>
      <c r="N6" s="189" t="s">
        <v>7842</v>
      </c>
      <c r="O6" s="202" t="s">
        <v>7843</v>
      </c>
    </row>
    <row r="7" spans="1:15" ht="22.5" customHeight="1">
      <c r="A7" s="99" t="s">
        <v>2841</v>
      </c>
      <c r="B7" s="99" t="s">
        <v>7823</v>
      </c>
      <c r="C7" s="203" t="s">
        <v>7844</v>
      </c>
      <c r="D7" s="99">
        <v>10</v>
      </c>
      <c r="E7" s="97" t="s">
        <v>7835</v>
      </c>
      <c r="F7" s="99">
        <v>750</v>
      </c>
      <c r="G7" s="99">
        <v>7</v>
      </c>
      <c r="H7" s="42"/>
      <c r="I7" s="42"/>
      <c r="J7" s="42"/>
      <c r="K7" s="42"/>
      <c r="L7" s="42"/>
      <c r="M7" s="207" t="s">
        <v>7836</v>
      </c>
      <c r="N7" s="189" t="s">
        <v>7845</v>
      </c>
      <c r="O7" s="202" t="s">
        <v>7846</v>
      </c>
    </row>
    <row r="8" spans="1:15" ht="22.5" customHeight="1">
      <c r="A8" s="99" t="s">
        <v>2841</v>
      </c>
      <c r="B8" s="99" t="s">
        <v>7823</v>
      </c>
      <c r="C8" s="203" t="s">
        <v>7847</v>
      </c>
      <c r="D8" s="99">
        <v>10</v>
      </c>
      <c r="E8" s="97" t="s">
        <v>7848</v>
      </c>
      <c r="F8" s="99">
        <v>700</v>
      </c>
      <c r="G8" s="99">
        <v>7</v>
      </c>
      <c r="H8" s="42"/>
      <c r="I8" s="42"/>
      <c r="J8" s="42"/>
      <c r="K8" s="42"/>
      <c r="L8" s="42"/>
      <c r="M8" s="207" t="s">
        <v>3261</v>
      </c>
      <c r="N8" s="189" t="s">
        <v>7849</v>
      </c>
      <c r="O8" s="202" t="s">
        <v>7850</v>
      </c>
    </row>
    <row r="9" spans="1:15" ht="22.5" customHeight="1">
      <c r="A9" s="99" t="s">
        <v>7851</v>
      </c>
      <c r="B9" s="99" t="s">
        <v>7852</v>
      </c>
      <c r="C9" s="203" t="s">
        <v>7853</v>
      </c>
      <c r="D9" s="99">
        <v>8</v>
      </c>
      <c r="E9" s="97" t="s">
        <v>7854</v>
      </c>
      <c r="F9" s="99">
        <v>700</v>
      </c>
      <c r="G9" s="99">
        <v>6</v>
      </c>
      <c r="H9" s="42"/>
      <c r="I9" s="42"/>
      <c r="J9" s="42"/>
      <c r="K9" s="42"/>
      <c r="L9" s="42"/>
      <c r="M9" s="207" t="s">
        <v>7855</v>
      </c>
      <c r="N9" s="189" t="s">
        <v>7856</v>
      </c>
      <c r="O9" s="202" t="s">
        <v>7857</v>
      </c>
    </row>
    <row r="10" spans="1:15" ht="22.5" customHeight="1">
      <c r="A10" s="99" t="s">
        <v>6222</v>
      </c>
      <c r="B10" s="99" t="s">
        <v>7858</v>
      </c>
      <c r="C10" s="203" t="s">
        <v>7859</v>
      </c>
      <c r="D10" s="99">
        <v>12</v>
      </c>
      <c r="E10" s="97" t="s">
        <v>7860</v>
      </c>
      <c r="F10" s="99">
        <v>700</v>
      </c>
      <c r="G10" s="99">
        <v>8</v>
      </c>
      <c r="H10" s="42"/>
      <c r="I10" s="42"/>
      <c r="J10" s="42"/>
      <c r="K10" s="42"/>
      <c r="L10" s="42"/>
      <c r="M10" s="207" t="s">
        <v>3262</v>
      </c>
      <c r="N10" s="189" t="s">
        <v>7861</v>
      </c>
      <c r="O10" s="202" t="s">
        <v>7862</v>
      </c>
    </row>
    <row r="11" spans="1:15" ht="22.5" customHeight="1">
      <c r="A11" s="99" t="s">
        <v>8059</v>
      </c>
      <c r="B11" s="99" t="s">
        <v>7888</v>
      </c>
      <c r="C11" s="203" t="s">
        <v>11269</v>
      </c>
      <c r="D11" s="99">
        <v>12</v>
      </c>
      <c r="E11" s="97" t="s">
        <v>8060</v>
      </c>
      <c r="F11" s="99">
        <v>690</v>
      </c>
      <c r="G11" s="99">
        <v>9</v>
      </c>
      <c r="H11" s="42"/>
      <c r="I11" s="42"/>
      <c r="J11" s="42"/>
      <c r="K11" s="42"/>
      <c r="L11" s="42"/>
      <c r="M11" s="207" t="s">
        <v>3262</v>
      </c>
      <c r="N11" s="189" t="s">
        <v>8016</v>
      </c>
      <c r="O11" s="202" t="s">
        <v>11408</v>
      </c>
    </row>
    <row r="12" spans="1:15" ht="22.5" customHeight="1">
      <c r="A12" s="99" t="s">
        <v>13265</v>
      </c>
      <c r="B12" s="99" t="s">
        <v>13332</v>
      </c>
      <c r="C12" s="203" t="s">
        <v>13325</v>
      </c>
      <c r="D12" s="204"/>
      <c r="E12" s="97" t="s">
        <v>13006</v>
      </c>
      <c r="F12" s="99">
        <v>690</v>
      </c>
      <c r="G12" s="204"/>
      <c r="H12" s="3"/>
      <c r="I12" s="3"/>
      <c r="J12" s="3"/>
      <c r="K12" s="3"/>
      <c r="L12" s="3"/>
      <c r="M12" s="207" t="s">
        <v>7864</v>
      </c>
      <c r="N12" s="189" t="s">
        <v>7931</v>
      </c>
      <c r="O12" s="257" t="s">
        <v>13333</v>
      </c>
    </row>
    <row r="13" spans="1:15" ht="22.5" customHeight="1">
      <c r="A13" s="99" t="s">
        <v>2841</v>
      </c>
      <c r="B13" s="99" t="s">
        <v>7823</v>
      </c>
      <c r="C13" s="203" t="s">
        <v>7863</v>
      </c>
      <c r="D13" s="99">
        <v>10</v>
      </c>
      <c r="E13" s="97" t="s">
        <v>13006</v>
      </c>
      <c r="F13" s="99">
        <v>680</v>
      </c>
      <c r="G13" s="99">
        <v>6</v>
      </c>
      <c r="H13" s="42"/>
      <c r="I13" s="42"/>
      <c r="J13" s="42"/>
      <c r="K13" s="42"/>
      <c r="L13" s="42"/>
      <c r="M13" s="207" t="s">
        <v>7864</v>
      </c>
      <c r="N13" s="189" t="s">
        <v>7865</v>
      </c>
      <c r="O13" s="202" t="s">
        <v>7866</v>
      </c>
    </row>
    <row r="14" spans="1:15" ht="22.5" customHeight="1">
      <c r="A14" s="99" t="s">
        <v>7867</v>
      </c>
      <c r="B14" s="99" t="s">
        <v>7823</v>
      </c>
      <c r="C14" s="203" t="s">
        <v>7868</v>
      </c>
      <c r="D14" s="99">
        <v>10</v>
      </c>
      <c r="E14" s="97" t="s">
        <v>13005</v>
      </c>
      <c r="F14" s="99">
        <v>680</v>
      </c>
      <c r="G14" s="99">
        <v>7</v>
      </c>
      <c r="H14" s="42"/>
      <c r="I14" s="42"/>
      <c r="J14" s="42"/>
      <c r="K14" s="42"/>
      <c r="L14" s="42"/>
      <c r="M14" s="207" t="s">
        <v>7869</v>
      </c>
      <c r="N14" s="189" t="s">
        <v>7870</v>
      </c>
      <c r="O14" s="202" t="s">
        <v>7871</v>
      </c>
    </row>
    <row r="15" spans="1:15" ht="22.5" customHeight="1">
      <c r="A15" s="99" t="s">
        <v>7872</v>
      </c>
      <c r="B15" s="99" t="s">
        <v>7823</v>
      </c>
      <c r="C15" s="203" t="s">
        <v>7873</v>
      </c>
      <c r="D15" s="99">
        <v>10</v>
      </c>
      <c r="E15" s="97" t="s">
        <v>7835</v>
      </c>
      <c r="F15" s="99">
        <v>660</v>
      </c>
      <c r="G15" s="99">
        <v>7</v>
      </c>
      <c r="H15" s="42"/>
      <c r="I15" s="42"/>
      <c r="J15" s="42"/>
      <c r="K15" s="42"/>
      <c r="L15" s="42"/>
      <c r="M15" s="207" t="s">
        <v>3261</v>
      </c>
      <c r="N15" s="189" t="s">
        <v>7874</v>
      </c>
      <c r="O15" s="202" t="s">
        <v>7875</v>
      </c>
    </row>
    <row r="16" spans="1:15" ht="22.5" customHeight="1">
      <c r="A16" s="99" t="s">
        <v>6263</v>
      </c>
      <c r="B16" s="99" t="s">
        <v>7876</v>
      </c>
      <c r="C16" s="203" t="s">
        <v>7877</v>
      </c>
      <c r="D16" s="99">
        <v>10</v>
      </c>
      <c r="E16" s="97" t="s">
        <v>7878</v>
      </c>
      <c r="F16" s="99">
        <v>660</v>
      </c>
      <c r="G16" s="99">
        <v>7</v>
      </c>
      <c r="H16" s="42"/>
      <c r="I16" s="42"/>
      <c r="J16" s="42"/>
      <c r="K16" s="42"/>
      <c r="L16" s="42"/>
      <c r="M16" s="207" t="s">
        <v>7879</v>
      </c>
      <c r="N16" s="189" t="s">
        <v>7880</v>
      </c>
      <c r="O16" s="202" t="s">
        <v>7881</v>
      </c>
    </row>
    <row r="17" spans="1:15" ht="22.5" customHeight="1">
      <c r="A17" s="99" t="s">
        <v>7882</v>
      </c>
      <c r="B17" s="99" t="s">
        <v>7858</v>
      </c>
      <c r="C17" s="203" t="s">
        <v>7883</v>
      </c>
      <c r="D17" s="99">
        <v>9</v>
      </c>
      <c r="E17" s="97" t="s">
        <v>7884</v>
      </c>
      <c r="F17" s="99">
        <v>650</v>
      </c>
      <c r="G17" s="99">
        <v>6</v>
      </c>
      <c r="H17" s="42"/>
      <c r="I17" s="42"/>
      <c r="J17" s="42"/>
      <c r="K17" s="42"/>
      <c r="L17" s="42"/>
      <c r="M17" s="207" t="s">
        <v>3262</v>
      </c>
      <c r="N17" s="189" t="s">
        <v>7885</v>
      </c>
      <c r="O17" s="202" t="s">
        <v>7886</v>
      </c>
    </row>
    <row r="18" spans="1:15" ht="22.5" customHeight="1">
      <c r="A18" s="99" t="s">
        <v>7887</v>
      </c>
      <c r="B18" s="99" t="s">
        <v>7888</v>
      </c>
      <c r="C18" s="203" t="s">
        <v>7889</v>
      </c>
      <c r="D18" s="99">
        <v>8</v>
      </c>
      <c r="E18" s="97" t="s">
        <v>7890</v>
      </c>
      <c r="F18" s="99">
        <v>630</v>
      </c>
      <c r="G18" s="99">
        <v>5</v>
      </c>
      <c r="H18" s="42"/>
      <c r="I18" s="42"/>
      <c r="J18" s="42"/>
      <c r="K18" s="42"/>
      <c r="L18" s="42"/>
      <c r="M18" s="207" t="s">
        <v>11131</v>
      </c>
      <c r="N18" s="189" t="s">
        <v>7891</v>
      </c>
      <c r="O18" s="202" t="s">
        <v>7892</v>
      </c>
    </row>
    <row r="19" spans="1:15" ht="22.5" customHeight="1">
      <c r="A19" s="99" t="s">
        <v>7893</v>
      </c>
      <c r="B19" s="99" t="s">
        <v>7888</v>
      </c>
      <c r="C19" s="203" t="s">
        <v>7894</v>
      </c>
      <c r="D19" s="99">
        <v>8</v>
      </c>
      <c r="E19" s="97" t="s">
        <v>7895</v>
      </c>
      <c r="F19" s="99">
        <v>620</v>
      </c>
      <c r="G19" s="99">
        <v>6</v>
      </c>
      <c r="H19" s="42"/>
      <c r="I19" s="42"/>
      <c r="J19" s="42"/>
      <c r="K19" s="42"/>
      <c r="L19" s="42"/>
      <c r="M19" s="207" t="s">
        <v>3262</v>
      </c>
      <c r="N19" s="189" t="s">
        <v>7896</v>
      </c>
      <c r="O19" s="202" t="s">
        <v>7897</v>
      </c>
    </row>
    <row r="20" spans="1:15" ht="22.5" customHeight="1">
      <c r="A20" s="99" t="s">
        <v>7898</v>
      </c>
      <c r="B20" s="99" t="s">
        <v>7899</v>
      </c>
      <c r="C20" s="203" t="s">
        <v>7900</v>
      </c>
      <c r="D20" s="99">
        <v>8</v>
      </c>
      <c r="E20" s="97" t="s">
        <v>7901</v>
      </c>
      <c r="F20" s="99">
        <v>600</v>
      </c>
      <c r="G20" s="99">
        <v>6</v>
      </c>
      <c r="H20" s="42"/>
      <c r="I20" s="42"/>
      <c r="J20" s="42"/>
      <c r="K20" s="42"/>
      <c r="L20" s="42"/>
      <c r="M20" s="207" t="s">
        <v>7902</v>
      </c>
      <c r="N20" s="189" t="s">
        <v>7903</v>
      </c>
      <c r="O20" s="202" t="s">
        <v>7904</v>
      </c>
    </row>
    <row r="21" spans="1:15" ht="22.5" customHeight="1">
      <c r="A21" s="99" t="s">
        <v>2841</v>
      </c>
      <c r="B21" s="99" t="s">
        <v>7905</v>
      </c>
      <c r="C21" s="203" t="s">
        <v>7906</v>
      </c>
      <c r="D21" s="99">
        <v>9</v>
      </c>
      <c r="E21" s="97" t="s">
        <v>7907</v>
      </c>
      <c r="F21" s="99">
        <v>540</v>
      </c>
      <c r="G21" s="99">
        <v>5</v>
      </c>
      <c r="H21" s="42"/>
      <c r="I21" s="42"/>
      <c r="J21" s="42"/>
      <c r="K21" s="42"/>
      <c r="L21" s="42"/>
      <c r="M21" s="207" t="s">
        <v>3262</v>
      </c>
      <c r="N21" s="189" t="s">
        <v>7908</v>
      </c>
      <c r="O21" s="202" t="s">
        <v>7909</v>
      </c>
    </row>
    <row r="22" spans="1:15" ht="22.5" customHeight="1">
      <c r="A22" s="99" t="s">
        <v>7910</v>
      </c>
      <c r="B22" s="99" t="s">
        <v>7911</v>
      </c>
      <c r="C22" s="203" t="s">
        <v>7912</v>
      </c>
      <c r="D22" s="99">
        <v>7</v>
      </c>
      <c r="E22" s="97" t="s">
        <v>7901</v>
      </c>
      <c r="F22" s="99">
        <v>540</v>
      </c>
      <c r="G22" s="99">
        <v>6</v>
      </c>
      <c r="H22" s="42"/>
      <c r="I22" s="42"/>
      <c r="J22" s="42"/>
      <c r="K22" s="42"/>
      <c r="L22" s="42"/>
      <c r="M22" s="207" t="s">
        <v>7913</v>
      </c>
      <c r="N22" s="189" t="s">
        <v>7914</v>
      </c>
      <c r="O22" s="202" t="s">
        <v>7915</v>
      </c>
    </row>
    <row r="23" spans="1:15" ht="22.5" customHeight="1">
      <c r="A23" s="99" t="s">
        <v>6263</v>
      </c>
      <c r="B23" s="99" t="s">
        <v>7916</v>
      </c>
      <c r="C23" s="203" t="s">
        <v>7917</v>
      </c>
      <c r="D23" s="99">
        <v>7</v>
      </c>
      <c r="E23" s="97" t="s">
        <v>13006</v>
      </c>
      <c r="F23" s="99">
        <v>540</v>
      </c>
      <c r="G23" s="99">
        <v>5</v>
      </c>
      <c r="H23" s="42"/>
      <c r="I23" s="42"/>
      <c r="J23" s="42"/>
      <c r="K23" s="42"/>
      <c r="L23" s="42"/>
      <c r="M23" s="207" t="s">
        <v>7918</v>
      </c>
      <c r="N23" s="189" t="s">
        <v>7919</v>
      </c>
      <c r="O23" s="202" t="s">
        <v>7920</v>
      </c>
    </row>
    <row r="24" spans="1:15" ht="22.5" customHeight="1">
      <c r="A24" s="99" t="s">
        <v>7921</v>
      </c>
      <c r="B24" s="99" t="s">
        <v>7922</v>
      </c>
      <c r="C24" s="203" t="s">
        <v>7923</v>
      </c>
      <c r="D24" s="99">
        <v>7</v>
      </c>
      <c r="E24" s="97" t="s">
        <v>7924</v>
      </c>
      <c r="F24" s="99">
        <v>530</v>
      </c>
      <c r="G24" s="99">
        <v>5</v>
      </c>
      <c r="H24" s="42"/>
      <c r="I24" s="42"/>
      <c r="J24" s="42"/>
      <c r="K24" s="42"/>
      <c r="L24" s="42"/>
      <c r="M24" s="207" t="s">
        <v>7925</v>
      </c>
      <c r="N24" s="189" t="s">
        <v>7926</v>
      </c>
      <c r="O24" s="202" t="s">
        <v>7927</v>
      </c>
    </row>
    <row r="25" spans="1:15" ht="22.5" customHeight="1">
      <c r="A25" s="99" t="s">
        <v>7928</v>
      </c>
      <c r="B25" s="99" t="s">
        <v>7916</v>
      </c>
      <c r="C25" s="203" t="s">
        <v>7929</v>
      </c>
      <c r="D25" s="99">
        <v>7</v>
      </c>
      <c r="E25" s="97" t="s">
        <v>13006</v>
      </c>
      <c r="F25" s="99">
        <v>530</v>
      </c>
      <c r="G25" s="99">
        <v>5</v>
      </c>
      <c r="H25" s="42"/>
      <c r="I25" s="42"/>
      <c r="J25" s="42"/>
      <c r="K25" s="42"/>
      <c r="L25" s="42"/>
      <c r="M25" s="207" t="s">
        <v>7930</v>
      </c>
      <c r="N25" s="189" t="s">
        <v>7931</v>
      </c>
      <c r="O25" s="202" t="s">
        <v>7932</v>
      </c>
    </row>
    <row r="26" spans="1:15" ht="22.5" customHeight="1">
      <c r="A26" s="99" t="s">
        <v>2841</v>
      </c>
      <c r="B26" s="99" t="s">
        <v>7905</v>
      </c>
      <c r="C26" s="203" t="s">
        <v>7933</v>
      </c>
      <c r="D26" s="99">
        <v>7</v>
      </c>
      <c r="E26" s="97" t="s">
        <v>13006</v>
      </c>
      <c r="F26" s="99">
        <v>520</v>
      </c>
      <c r="G26" s="99">
        <v>4</v>
      </c>
      <c r="H26" s="42"/>
      <c r="I26" s="42"/>
      <c r="J26" s="42"/>
      <c r="K26" s="42"/>
      <c r="L26" s="42"/>
      <c r="M26" s="207" t="s">
        <v>7934</v>
      </c>
      <c r="N26" s="189" t="s">
        <v>7935</v>
      </c>
      <c r="O26" s="202" t="s">
        <v>7936</v>
      </c>
    </row>
    <row r="27" spans="1:15" ht="22.5" customHeight="1">
      <c r="A27" s="99" t="s">
        <v>2841</v>
      </c>
      <c r="B27" s="99" t="s">
        <v>7905</v>
      </c>
      <c r="C27" s="203" t="s">
        <v>7937</v>
      </c>
      <c r="D27" s="99">
        <v>7</v>
      </c>
      <c r="E27" s="97" t="s">
        <v>7938</v>
      </c>
      <c r="F27" s="99">
        <v>520</v>
      </c>
      <c r="G27" s="99">
        <v>4</v>
      </c>
      <c r="H27" s="42"/>
      <c r="I27" s="42"/>
      <c r="J27" s="42"/>
      <c r="K27" s="42"/>
      <c r="L27" s="42"/>
      <c r="M27" s="207" t="s">
        <v>7836</v>
      </c>
      <c r="N27" s="189" t="s">
        <v>7939</v>
      </c>
      <c r="O27" s="202" t="s">
        <v>7940</v>
      </c>
    </row>
    <row r="28" spans="1:15" ht="22.5" customHeight="1">
      <c r="A28" s="99" t="s">
        <v>7941</v>
      </c>
      <c r="B28" s="99" t="s">
        <v>7942</v>
      </c>
      <c r="C28" s="203" t="s">
        <v>7943</v>
      </c>
      <c r="D28" s="99">
        <v>7</v>
      </c>
      <c r="E28" s="97" t="s">
        <v>7944</v>
      </c>
      <c r="F28" s="99">
        <v>520</v>
      </c>
      <c r="G28" s="99">
        <v>5</v>
      </c>
      <c r="H28" s="42"/>
      <c r="I28" s="42"/>
      <c r="J28" s="42"/>
      <c r="K28" s="42"/>
      <c r="L28" s="42"/>
      <c r="M28" s="207" t="s">
        <v>7945</v>
      </c>
      <c r="N28" s="189" t="s">
        <v>7946</v>
      </c>
      <c r="O28" s="202" t="s">
        <v>7947</v>
      </c>
    </row>
    <row r="29" spans="1:15" ht="22.5" customHeight="1">
      <c r="A29" s="99" t="s">
        <v>7948</v>
      </c>
      <c r="B29" s="99" t="s">
        <v>7949</v>
      </c>
      <c r="C29" s="203" t="s">
        <v>6400</v>
      </c>
      <c r="D29" s="99">
        <v>6</v>
      </c>
      <c r="E29" s="97" t="s">
        <v>7950</v>
      </c>
      <c r="F29" s="99">
        <v>520</v>
      </c>
      <c r="G29" s="99">
        <v>3</v>
      </c>
      <c r="H29" s="42"/>
      <c r="I29" s="42"/>
      <c r="J29" s="42"/>
      <c r="K29" s="42"/>
      <c r="L29" s="42"/>
      <c r="M29" s="208" t="s">
        <v>7951</v>
      </c>
      <c r="N29" s="189" t="s">
        <v>7952</v>
      </c>
      <c r="O29" s="202" t="s">
        <v>7953</v>
      </c>
    </row>
    <row r="30" spans="1:15" ht="22.5" customHeight="1">
      <c r="A30" s="166" t="s">
        <v>11696</v>
      </c>
      <c r="B30" s="99" t="s">
        <v>79</v>
      </c>
      <c r="C30" s="203" t="s">
        <v>11894</v>
      </c>
      <c r="D30" s="196">
        <v>7</v>
      </c>
      <c r="E30" s="97" t="s">
        <v>6423</v>
      </c>
      <c r="F30" s="99">
        <v>500</v>
      </c>
      <c r="G30" s="99">
        <v>7</v>
      </c>
      <c r="H30" s="3"/>
      <c r="I30" s="3"/>
      <c r="J30" s="3"/>
      <c r="K30" s="3"/>
      <c r="L30" s="3"/>
      <c r="M30" s="207" t="s">
        <v>3262</v>
      </c>
      <c r="N30" s="189" t="s">
        <v>11744</v>
      </c>
      <c r="O30" s="202" t="s">
        <v>11743</v>
      </c>
    </row>
    <row r="31" spans="1:15" ht="22.5" customHeight="1">
      <c r="A31" s="99" t="s">
        <v>7954</v>
      </c>
      <c r="B31" s="99" t="s">
        <v>7955</v>
      </c>
      <c r="C31" s="203" t="s">
        <v>7956</v>
      </c>
      <c r="D31" s="99">
        <v>6</v>
      </c>
      <c r="E31" s="97" t="s">
        <v>7957</v>
      </c>
      <c r="F31" s="99">
        <v>470</v>
      </c>
      <c r="G31" s="99">
        <v>4</v>
      </c>
      <c r="H31" s="42"/>
      <c r="I31" s="42"/>
      <c r="J31" s="42"/>
      <c r="K31" s="42"/>
      <c r="L31" s="42"/>
      <c r="M31" s="207" t="s">
        <v>7951</v>
      </c>
      <c r="N31" s="189" t="s">
        <v>7958</v>
      </c>
      <c r="O31" s="202" t="s">
        <v>7959</v>
      </c>
    </row>
    <row r="32" spans="1:15" ht="22.5" customHeight="1">
      <c r="A32" s="166" t="s">
        <v>11696</v>
      </c>
      <c r="B32" s="99" t="s">
        <v>79</v>
      </c>
      <c r="C32" s="203" t="s">
        <v>11739</v>
      </c>
      <c r="D32" s="196">
        <v>6</v>
      </c>
      <c r="E32" s="97" t="s">
        <v>7957</v>
      </c>
      <c r="F32" s="99">
        <v>460</v>
      </c>
      <c r="G32" s="99">
        <v>7</v>
      </c>
      <c r="H32" s="3"/>
      <c r="I32" s="3"/>
      <c r="J32" s="3"/>
      <c r="K32" s="3"/>
      <c r="L32" s="3"/>
      <c r="M32" s="207" t="s">
        <v>11741</v>
      </c>
      <c r="N32" s="189" t="s">
        <v>11740</v>
      </c>
      <c r="O32" s="202" t="s">
        <v>11742</v>
      </c>
    </row>
    <row r="33" spans="1:15" ht="22.5" customHeight="1">
      <c r="A33" s="99" t="s">
        <v>2841</v>
      </c>
      <c r="B33" s="99" t="s">
        <v>7905</v>
      </c>
      <c r="C33" s="203" t="s">
        <v>7960</v>
      </c>
      <c r="D33" s="99">
        <v>6</v>
      </c>
      <c r="E33" s="97" t="s">
        <v>7961</v>
      </c>
      <c r="F33" s="99">
        <v>440</v>
      </c>
      <c r="G33" s="99">
        <v>4</v>
      </c>
      <c r="H33" s="3"/>
      <c r="I33" s="3"/>
      <c r="J33" s="3"/>
      <c r="K33" s="3"/>
      <c r="L33" s="3"/>
      <c r="M33" s="207" t="s">
        <v>7826</v>
      </c>
      <c r="N33" s="189" t="s">
        <v>7962</v>
      </c>
      <c r="O33" s="202" t="s">
        <v>7963</v>
      </c>
    </row>
    <row r="34" spans="1:15" ht="22.5" customHeight="1">
      <c r="A34" s="99" t="s">
        <v>2841</v>
      </c>
      <c r="B34" s="99" t="s">
        <v>7964</v>
      </c>
      <c r="C34" s="203" t="s">
        <v>7965</v>
      </c>
      <c r="D34" s="99">
        <v>6</v>
      </c>
      <c r="E34" s="97" t="s">
        <v>7966</v>
      </c>
      <c r="F34" s="99">
        <v>390</v>
      </c>
      <c r="G34" s="99">
        <v>4</v>
      </c>
      <c r="H34" s="3"/>
      <c r="I34" s="3"/>
      <c r="J34" s="3"/>
      <c r="K34" s="3"/>
      <c r="L34" s="3"/>
      <c r="M34" s="207" t="s">
        <v>7826</v>
      </c>
      <c r="N34" s="189" t="s">
        <v>7967</v>
      </c>
      <c r="O34" s="202" t="s">
        <v>7968</v>
      </c>
    </row>
    <row r="35" spans="1:15" ht="22.5" customHeight="1">
      <c r="A35" s="99" t="s">
        <v>7851</v>
      </c>
      <c r="B35" s="99" t="s">
        <v>7969</v>
      </c>
      <c r="C35" s="203" t="s">
        <v>7970</v>
      </c>
      <c r="D35" s="99">
        <v>6</v>
      </c>
      <c r="E35" s="97" t="s">
        <v>7971</v>
      </c>
      <c r="F35" s="99">
        <v>390</v>
      </c>
      <c r="G35" s="99">
        <v>4</v>
      </c>
      <c r="H35" s="42"/>
      <c r="I35" s="42"/>
      <c r="J35" s="42"/>
      <c r="K35" s="42"/>
      <c r="L35" s="42"/>
      <c r="M35" s="207" t="s">
        <v>3261</v>
      </c>
      <c r="N35" s="189" t="s">
        <v>7972</v>
      </c>
      <c r="O35" s="202" t="s">
        <v>7973</v>
      </c>
    </row>
    <row r="36" spans="1:15" ht="22.5" customHeight="1">
      <c r="A36" s="99" t="s">
        <v>6222</v>
      </c>
      <c r="B36" s="99" t="s">
        <v>7974</v>
      </c>
      <c r="C36" s="203" t="s">
        <v>7975</v>
      </c>
      <c r="D36" s="99">
        <v>9</v>
      </c>
      <c r="E36" s="97" t="s">
        <v>7976</v>
      </c>
      <c r="F36" s="99">
        <v>390</v>
      </c>
      <c r="G36" s="99">
        <v>4</v>
      </c>
      <c r="H36" s="42"/>
      <c r="I36" s="42"/>
      <c r="J36" s="42"/>
      <c r="K36" s="42"/>
      <c r="L36" s="42"/>
      <c r="M36" s="207" t="s">
        <v>7977</v>
      </c>
      <c r="N36" s="189" t="s">
        <v>7978</v>
      </c>
      <c r="O36" s="202" t="s">
        <v>7979</v>
      </c>
    </row>
    <row r="37" spans="1:15" ht="22.5" customHeight="1">
      <c r="A37" s="99" t="s">
        <v>2841</v>
      </c>
      <c r="B37" s="99" t="s">
        <v>7964</v>
      </c>
      <c r="C37" s="203" t="s">
        <v>7980</v>
      </c>
      <c r="D37" s="99">
        <v>7</v>
      </c>
      <c r="E37" s="97" t="s">
        <v>7848</v>
      </c>
      <c r="F37" s="99">
        <v>370</v>
      </c>
      <c r="G37" s="99">
        <v>3</v>
      </c>
      <c r="H37" s="42"/>
      <c r="I37" s="42"/>
      <c r="J37" s="42"/>
      <c r="K37" s="42"/>
      <c r="L37" s="42"/>
      <c r="M37" s="207" t="s">
        <v>3262</v>
      </c>
      <c r="N37" s="189" t="s">
        <v>7981</v>
      </c>
      <c r="O37" s="202" t="s">
        <v>7982</v>
      </c>
    </row>
    <row r="38" spans="1:15" ht="22.5" customHeight="1">
      <c r="A38" s="99" t="s">
        <v>6263</v>
      </c>
      <c r="B38" s="99" t="s">
        <v>7983</v>
      </c>
      <c r="C38" s="203" t="s">
        <v>7984</v>
      </c>
      <c r="D38" s="99">
        <v>7</v>
      </c>
      <c r="E38" s="97" t="s">
        <v>13006</v>
      </c>
      <c r="F38" s="99">
        <v>370</v>
      </c>
      <c r="G38" s="99">
        <v>3</v>
      </c>
      <c r="H38" s="42"/>
      <c r="I38" s="42"/>
      <c r="J38" s="42"/>
      <c r="K38" s="42"/>
      <c r="L38" s="42"/>
      <c r="M38" s="207" t="s">
        <v>3261</v>
      </c>
      <c r="N38" s="189" t="s">
        <v>7985</v>
      </c>
      <c r="O38" s="202" t="s">
        <v>7986</v>
      </c>
    </row>
    <row r="39" spans="1:15" ht="22.5" customHeight="1">
      <c r="A39" s="99" t="s">
        <v>7910</v>
      </c>
      <c r="B39" s="99" t="s">
        <v>7987</v>
      </c>
      <c r="C39" s="203" t="s">
        <v>7988</v>
      </c>
      <c r="D39" s="99">
        <v>5</v>
      </c>
      <c r="E39" s="97" t="s">
        <v>7989</v>
      </c>
      <c r="F39" s="99">
        <v>370</v>
      </c>
      <c r="G39" s="99">
        <v>3</v>
      </c>
      <c r="H39" s="42"/>
      <c r="I39" s="42"/>
      <c r="J39" s="42"/>
      <c r="K39" s="42"/>
      <c r="L39" s="42"/>
      <c r="M39" s="207" t="s">
        <v>3261</v>
      </c>
      <c r="N39" s="189" t="s">
        <v>7990</v>
      </c>
      <c r="O39" s="202"/>
    </row>
    <row r="40" spans="1:15" ht="22.5" customHeight="1">
      <c r="A40" s="99" t="s">
        <v>6263</v>
      </c>
      <c r="B40" s="99" t="s">
        <v>7983</v>
      </c>
      <c r="C40" s="203" t="s">
        <v>6399</v>
      </c>
      <c r="D40" s="204">
        <v>10</v>
      </c>
      <c r="E40" s="97" t="s">
        <v>7991</v>
      </c>
      <c r="F40" s="99">
        <v>370</v>
      </c>
      <c r="G40" s="99">
        <v>3</v>
      </c>
      <c r="H40" s="42"/>
      <c r="I40" s="42"/>
      <c r="J40" s="42"/>
      <c r="K40" s="42"/>
      <c r="L40" s="42"/>
      <c r="M40" s="207" t="s">
        <v>3261</v>
      </c>
      <c r="N40" s="189" t="s">
        <v>7992</v>
      </c>
      <c r="O40" s="202" t="s">
        <v>7993</v>
      </c>
    </row>
    <row r="41" spans="1:15" ht="22.5" customHeight="1">
      <c r="A41" s="99" t="s">
        <v>13265</v>
      </c>
      <c r="B41" s="99" t="s">
        <v>13266</v>
      </c>
      <c r="C41" s="416" t="s">
        <v>13269</v>
      </c>
      <c r="D41" s="99">
        <v>2</v>
      </c>
      <c r="E41" s="97" t="s">
        <v>7835</v>
      </c>
      <c r="F41" s="99">
        <v>370</v>
      </c>
      <c r="G41" s="99">
        <v>5</v>
      </c>
      <c r="H41" s="3"/>
      <c r="I41" s="3"/>
      <c r="J41" s="3"/>
      <c r="K41" s="3"/>
      <c r="L41" s="3"/>
      <c r="M41" s="207" t="s">
        <v>7864</v>
      </c>
      <c r="N41" s="189" t="s">
        <v>13267</v>
      </c>
      <c r="O41" s="202" t="s">
        <v>13268</v>
      </c>
    </row>
    <row r="42" spans="1:15" ht="22.5" customHeight="1">
      <c r="A42" s="99" t="s">
        <v>7910</v>
      </c>
      <c r="B42" s="99" t="s">
        <v>7987</v>
      </c>
      <c r="C42" s="203" t="s">
        <v>7994</v>
      </c>
      <c r="D42" s="99">
        <v>5</v>
      </c>
      <c r="E42" s="97" t="s">
        <v>7901</v>
      </c>
      <c r="F42" s="99">
        <v>360</v>
      </c>
      <c r="G42" s="99">
        <v>3</v>
      </c>
      <c r="H42" s="42"/>
      <c r="I42" s="42"/>
      <c r="J42" s="42"/>
      <c r="K42" s="42"/>
      <c r="L42" s="42"/>
      <c r="M42" s="207" t="s">
        <v>7995</v>
      </c>
      <c r="N42" s="189" t="s">
        <v>7996</v>
      </c>
      <c r="O42" s="202" t="s">
        <v>11948</v>
      </c>
    </row>
    <row r="43" spans="1:15" ht="22.5" customHeight="1">
      <c r="A43" s="99" t="s">
        <v>2841</v>
      </c>
      <c r="B43" s="99" t="s">
        <v>7964</v>
      </c>
      <c r="C43" s="203" t="s">
        <v>7997</v>
      </c>
      <c r="D43" s="99">
        <v>7</v>
      </c>
      <c r="E43" s="97" t="s">
        <v>7848</v>
      </c>
      <c r="F43" s="99">
        <v>360</v>
      </c>
      <c r="G43" s="99">
        <v>3</v>
      </c>
      <c r="H43" s="42"/>
      <c r="I43" s="42"/>
      <c r="J43" s="42"/>
      <c r="K43" s="42"/>
      <c r="L43" s="42"/>
      <c r="M43" s="207" t="s">
        <v>7998</v>
      </c>
      <c r="N43" s="189" t="s">
        <v>7999</v>
      </c>
      <c r="O43" s="202" t="s">
        <v>8000</v>
      </c>
    </row>
    <row r="44" spans="1:15" ht="22.5" customHeight="1">
      <c r="A44" s="99" t="s">
        <v>7867</v>
      </c>
      <c r="B44" s="99" t="s">
        <v>7964</v>
      </c>
      <c r="C44" s="203" t="s">
        <v>8001</v>
      </c>
      <c r="D44" s="99">
        <v>6</v>
      </c>
      <c r="E44" s="97" t="s">
        <v>13005</v>
      </c>
      <c r="F44" s="99">
        <v>360</v>
      </c>
      <c r="G44" s="99">
        <v>4</v>
      </c>
      <c r="H44" s="42"/>
      <c r="I44" s="42"/>
      <c r="J44" s="42"/>
      <c r="K44" s="42"/>
      <c r="L44" s="42"/>
      <c r="M44" s="207" t="s">
        <v>8002</v>
      </c>
      <c r="N44" s="189" t="s">
        <v>8003</v>
      </c>
      <c r="O44" s="202" t="s">
        <v>8004</v>
      </c>
    </row>
    <row r="45" spans="1:15" ht="22.5" customHeight="1">
      <c r="A45" s="99" t="s">
        <v>2841</v>
      </c>
      <c r="B45" s="99" t="s">
        <v>7964</v>
      </c>
      <c r="C45" s="203" t="s">
        <v>8005</v>
      </c>
      <c r="D45" s="99">
        <v>6</v>
      </c>
      <c r="E45" s="97" t="s">
        <v>7907</v>
      </c>
      <c r="F45" s="99">
        <v>350</v>
      </c>
      <c r="G45" s="99">
        <v>4</v>
      </c>
      <c r="H45" s="42"/>
      <c r="I45" s="42"/>
      <c r="J45" s="42"/>
      <c r="K45" s="42"/>
      <c r="L45" s="42"/>
      <c r="M45" s="207" t="s">
        <v>7934</v>
      </c>
      <c r="N45" s="189" t="s">
        <v>8006</v>
      </c>
      <c r="O45" s="202" t="s">
        <v>11405</v>
      </c>
    </row>
    <row r="46" spans="1:15" ht="22.5" customHeight="1">
      <c r="A46" s="99" t="s">
        <v>7839</v>
      </c>
      <c r="B46" s="99" t="s">
        <v>8007</v>
      </c>
      <c r="C46" s="203" t="s">
        <v>8008</v>
      </c>
      <c r="D46" s="99">
        <v>2</v>
      </c>
      <c r="E46" s="97" t="s">
        <v>13005</v>
      </c>
      <c r="F46" s="99">
        <v>340</v>
      </c>
      <c r="G46" s="99">
        <v>3</v>
      </c>
      <c r="H46" s="42"/>
      <c r="I46" s="42"/>
      <c r="J46" s="42"/>
      <c r="K46" s="42"/>
      <c r="L46" s="42"/>
      <c r="M46" s="207" t="s">
        <v>7864</v>
      </c>
      <c r="N46" s="189" t="s">
        <v>8009</v>
      </c>
      <c r="O46" s="202" t="s">
        <v>8010</v>
      </c>
    </row>
    <row r="47" spans="1:15" ht="22.5" customHeight="1">
      <c r="A47" s="99" t="s">
        <v>8011</v>
      </c>
      <c r="B47" s="99" t="s">
        <v>7964</v>
      </c>
      <c r="C47" s="203" t="s">
        <v>8012</v>
      </c>
      <c r="D47" s="99">
        <v>5</v>
      </c>
      <c r="E47" s="97" t="s">
        <v>13005</v>
      </c>
      <c r="F47" s="99">
        <v>330</v>
      </c>
      <c r="G47" s="99">
        <v>3</v>
      </c>
      <c r="H47" s="42"/>
      <c r="I47" s="42"/>
      <c r="J47" s="42"/>
      <c r="K47" s="42"/>
      <c r="L47" s="42"/>
      <c r="M47" s="207" t="s">
        <v>7934</v>
      </c>
      <c r="N47" s="189" t="s">
        <v>8013</v>
      </c>
      <c r="O47" s="202" t="s">
        <v>8014</v>
      </c>
    </row>
    <row r="48" spans="1:15" ht="22.5" customHeight="1">
      <c r="A48" s="99" t="s">
        <v>6263</v>
      </c>
      <c r="B48" s="99" t="s">
        <v>7983</v>
      </c>
      <c r="C48" s="203" t="s">
        <v>8015</v>
      </c>
      <c r="D48" s="204">
        <v>8</v>
      </c>
      <c r="E48" s="97" t="s">
        <v>7878</v>
      </c>
      <c r="F48" s="99">
        <v>320</v>
      </c>
      <c r="G48" s="99">
        <v>3</v>
      </c>
      <c r="H48" s="42"/>
      <c r="I48" s="42"/>
      <c r="J48" s="42"/>
      <c r="K48" s="42"/>
      <c r="L48" s="42"/>
      <c r="M48" s="207" t="s">
        <v>3261</v>
      </c>
      <c r="N48" s="189" t="s">
        <v>8016</v>
      </c>
      <c r="O48" s="202" t="s">
        <v>8017</v>
      </c>
    </row>
    <row r="49" spans="1:15" ht="22.5" customHeight="1">
      <c r="A49" s="99" t="s">
        <v>7893</v>
      </c>
      <c r="B49" s="99" t="s">
        <v>7987</v>
      </c>
      <c r="C49" s="203" t="s">
        <v>8018</v>
      </c>
      <c r="D49" s="99">
        <v>8</v>
      </c>
      <c r="E49" s="97" t="s">
        <v>7895</v>
      </c>
      <c r="F49" s="99">
        <v>320</v>
      </c>
      <c r="G49" s="99">
        <v>3</v>
      </c>
      <c r="H49" s="42"/>
      <c r="I49" s="42"/>
      <c r="J49" s="42"/>
      <c r="K49" s="42"/>
      <c r="L49" s="42"/>
      <c r="M49" s="207" t="s">
        <v>8019</v>
      </c>
      <c r="N49" s="189" t="s">
        <v>8020</v>
      </c>
      <c r="O49" s="202" t="s">
        <v>8021</v>
      </c>
    </row>
    <row r="50" spans="1:15" ht="22.5" customHeight="1">
      <c r="A50" s="99" t="s">
        <v>7887</v>
      </c>
      <c r="B50" s="99" t="s">
        <v>7987</v>
      </c>
      <c r="C50" s="203" t="s">
        <v>8022</v>
      </c>
      <c r="D50" s="99">
        <v>5</v>
      </c>
      <c r="E50" s="97" t="s">
        <v>7895</v>
      </c>
      <c r="F50" s="99">
        <v>300</v>
      </c>
      <c r="G50" s="99">
        <v>3</v>
      </c>
      <c r="H50" s="42"/>
      <c r="I50" s="42"/>
      <c r="J50" s="42"/>
      <c r="K50" s="42"/>
      <c r="L50" s="42"/>
      <c r="M50" s="207" t="s">
        <v>8023</v>
      </c>
      <c r="N50" s="189" t="s">
        <v>8024</v>
      </c>
      <c r="O50" s="202" t="s">
        <v>8025</v>
      </c>
    </row>
    <row r="51" spans="1:15" ht="22.5" customHeight="1">
      <c r="A51" s="99" t="s">
        <v>7898</v>
      </c>
      <c r="B51" s="99" t="s">
        <v>8026</v>
      </c>
      <c r="C51" s="203" t="s">
        <v>8027</v>
      </c>
      <c r="D51" s="99">
        <v>7</v>
      </c>
      <c r="E51" s="97" t="s">
        <v>8028</v>
      </c>
      <c r="F51" s="99">
        <v>300</v>
      </c>
      <c r="G51" s="99">
        <v>3</v>
      </c>
      <c r="H51" s="42"/>
      <c r="I51" s="42"/>
      <c r="J51" s="42"/>
      <c r="K51" s="42"/>
      <c r="L51" s="42"/>
      <c r="M51" s="207" t="s">
        <v>3261</v>
      </c>
      <c r="N51" s="189" t="s">
        <v>8029</v>
      </c>
      <c r="O51" s="202" t="s">
        <v>8030</v>
      </c>
    </row>
    <row r="52" spans="1:15" ht="22.5" customHeight="1">
      <c r="A52" s="99" t="s">
        <v>13265</v>
      </c>
      <c r="B52" s="99" t="s">
        <v>13328</v>
      </c>
      <c r="C52" s="203" t="s">
        <v>13324</v>
      </c>
      <c r="D52" s="204"/>
      <c r="E52" s="97" t="s">
        <v>13005</v>
      </c>
      <c r="F52" s="99">
        <v>300</v>
      </c>
      <c r="G52" s="204"/>
      <c r="H52" s="3"/>
      <c r="I52" s="3"/>
      <c r="J52" s="3"/>
      <c r="K52" s="3"/>
      <c r="L52" s="3"/>
      <c r="M52" s="207" t="s">
        <v>3261</v>
      </c>
      <c r="N52" s="189" t="s">
        <v>13327</v>
      </c>
      <c r="O52" s="202" t="s">
        <v>13329</v>
      </c>
    </row>
    <row r="53" spans="1:15" ht="22.5" customHeight="1">
      <c r="A53" s="99" t="s">
        <v>7898</v>
      </c>
      <c r="B53" s="99" t="s">
        <v>8026</v>
      </c>
      <c r="C53" s="203" t="s">
        <v>8031</v>
      </c>
      <c r="D53" s="99">
        <v>5</v>
      </c>
      <c r="E53" s="97" t="s">
        <v>13005</v>
      </c>
      <c r="F53" s="99">
        <v>290</v>
      </c>
      <c r="G53" s="99">
        <v>2</v>
      </c>
      <c r="H53" s="42"/>
      <c r="I53" s="42"/>
      <c r="J53" s="42"/>
      <c r="K53" s="42"/>
      <c r="L53" s="42"/>
      <c r="M53" s="207" t="s">
        <v>8032</v>
      </c>
      <c r="N53" s="189" t="s">
        <v>8033</v>
      </c>
      <c r="O53" s="202" t="s">
        <v>8034</v>
      </c>
    </row>
    <row r="54" spans="1:15" ht="22.5" customHeight="1">
      <c r="A54" s="99" t="s">
        <v>7910</v>
      </c>
      <c r="B54" s="99" t="s">
        <v>7987</v>
      </c>
      <c r="C54" s="203" t="s">
        <v>6398</v>
      </c>
      <c r="D54" s="99">
        <v>6</v>
      </c>
      <c r="E54" s="97" t="s">
        <v>8035</v>
      </c>
      <c r="F54" s="99">
        <v>290</v>
      </c>
      <c r="G54" s="99">
        <v>3</v>
      </c>
      <c r="H54" s="42"/>
      <c r="I54" s="42"/>
      <c r="J54" s="42"/>
      <c r="K54" s="42"/>
      <c r="L54" s="42"/>
      <c r="M54" s="207" t="s">
        <v>8036</v>
      </c>
      <c r="N54" s="189" t="s">
        <v>8037</v>
      </c>
      <c r="O54" s="202" t="s">
        <v>8038</v>
      </c>
    </row>
    <row r="55" spans="1:15" ht="22.5" customHeight="1">
      <c r="A55" s="99" t="s">
        <v>2841</v>
      </c>
      <c r="B55" s="99" t="s">
        <v>7964</v>
      </c>
      <c r="C55" s="203" t="s">
        <v>8039</v>
      </c>
      <c r="D55" s="99">
        <v>5</v>
      </c>
      <c r="E55" s="97" t="s">
        <v>7938</v>
      </c>
      <c r="F55" s="99">
        <v>280</v>
      </c>
      <c r="G55" s="99">
        <v>2</v>
      </c>
      <c r="H55" s="42"/>
      <c r="I55" s="42"/>
      <c r="J55" s="42"/>
      <c r="K55" s="42"/>
      <c r="L55" s="42"/>
      <c r="M55" s="207" t="s">
        <v>7836</v>
      </c>
      <c r="N55" s="189" t="s">
        <v>8040</v>
      </c>
      <c r="O55" s="202" t="s">
        <v>8041</v>
      </c>
    </row>
    <row r="56" spans="1:15" ht="22.5" customHeight="1">
      <c r="A56" s="99" t="s">
        <v>7839</v>
      </c>
      <c r="B56" s="99" t="s">
        <v>8007</v>
      </c>
      <c r="C56" s="203" t="s">
        <v>8042</v>
      </c>
      <c r="D56" s="99">
        <v>6</v>
      </c>
      <c r="E56" s="97" t="s">
        <v>7966</v>
      </c>
      <c r="F56" s="99">
        <v>270</v>
      </c>
      <c r="G56" s="99">
        <v>2</v>
      </c>
      <c r="H56" s="42"/>
      <c r="I56" s="42"/>
      <c r="J56" s="42"/>
      <c r="K56" s="42"/>
      <c r="L56" s="42"/>
      <c r="M56" s="207" t="s">
        <v>3261</v>
      </c>
      <c r="N56" s="189" t="s">
        <v>8043</v>
      </c>
      <c r="O56" s="202" t="s">
        <v>8044</v>
      </c>
    </row>
    <row r="57" spans="1:15" ht="22.5" customHeight="1">
      <c r="A57" s="99" t="s">
        <v>6263</v>
      </c>
      <c r="B57" s="99" t="s">
        <v>7983</v>
      </c>
      <c r="C57" s="203" t="s">
        <v>6401</v>
      </c>
      <c r="D57" s="99">
        <v>8</v>
      </c>
      <c r="E57" s="97" t="s">
        <v>13005</v>
      </c>
      <c r="F57" s="99">
        <v>270</v>
      </c>
      <c r="G57" s="99">
        <v>4</v>
      </c>
      <c r="H57" s="42"/>
      <c r="I57" s="42"/>
      <c r="J57" s="42"/>
      <c r="K57" s="42"/>
      <c r="L57" s="42"/>
      <c r="M57" s="207" t="s">
        <v>3261</v>
      </c>
      <c r="N57" s="189" t="s">
        <v>7832</v>
      </c>
      <c r="O57" s="202" t="s">
        <v>7833</v>
      </c>
    </row>
    <row r="58" spans="1:15" ht="22.5" customHeight="1">
      <c r="A58" s="99" t="s">
        <v>13265</v>
      </c>
      <c r="B58" s="99" t="s">
        <v>13266</v>
      </c>
      <c r="C58" s="415" t="s">
        <v>13270</v>
      </c>
      <c r="D58" s="99">
        <v>3</v>
      </c>
      <c r="E58" s="97" t="s">
        <v>7835</v>
      </c>
      <c r="F58" s="99">
        <v>270</v>
      </c>
      <c r="G58" s="99">
        <v>2</v>
      </c>
      <c r="H58" s="3"/>
      <c r="I58" s="3"/>
      <c r="J58" s="3"/>
      <c r="K58" s="3"/>
      <c r="L58" s="3"/>
      <c r="M58" s="207" t="s">
        <v>13273</v>
      </c>
      <c r="N58" s="189" t="s">
        <v>13271</v>
      </c>
      <c r="O58" s="202" t="s">
        <v>13272</v>
      </c>
    </row>
    <row r="59" spans="1:15" s="2" customFormat="1" ht="22.5" customHeight="1">
      <c r="A59" s="99" t="s">
        <v>2841</v>
      </c>
      <c r="B59" s="99" t="s">
        <v>7964</v>
      </c>
      <c r="C59" s="203" t="s">
        <v>8045</v>
      </c>
      <c r="D59" s="99">
        <v>7</v>
      </c>
      <c r="E59" s="97" t="s">
        <v>7966</v>
      </c>
      <c r="F59" s="99">
        <v>250</v>
      </c>
      <c r="G59" s="99">
        <v>2</v>
      </c>
      <c r="H59" s="42"/>
      <c r="I59" s="42"/>
      <c r="J59" s="42"/>
      <c r="K59" s="42"/>
      <c r="L59" s="42"/>
      <c r="M59" s="207" t="s">
        <v>3262</v>
      </c>
      <c r="N59" s="189" t="s">
        <v>8046</v>
      </c>
      <c r="O59" s="202" t="s">
        <v>8047</v>
      </c>
    </row>
    <row r="60" spans="1:15" ht="22.5" customHeight="1">
      <c r="A60" s="99" t="s">
        <v>8059</v>
      </c>
      <c r="B60" s="99" t="s">
        <v>7987</v>
      </c>
      <c r="C60" s="203" t="s">
        <v>11130</v>
      </c>
      <c r="D60" s="204">
        <v>5</v>
      </c>
      <c r="E60" s="97" t="s">
        <v>13006</v>
      </c>
      <c r="F60" s="99">
        <v>240</v>
      </c>
      <c r="G60" s="99">
        <v>9</v>
      </c>
      <c r="H60" s="42"/>
      <c r="I60" s="42"/>
      <c r="J60" s="42"/>
      <c r="K60" s="42"/>
      <c r="L60" s="42"/>
      <c r="M60" s="207" t="s">
        <v>3261</v>
      </c>
      <c r="N60" s="189" t="s">
        <v>8061</v>
      </c>
      <c r="O60" s="202" t="s">
        <v>8062</v>
      </c>
    </row>
    <row r="61" spans="1:15" ht="22.5" customHeight="1">
      <c r="A61" s="99" t="s">
        <v>7898</v>
      </c>
      <c r="B61" s="99" t="s">
        <v>8026</v>
      </c>
      <c r="C61" s="203" t="s">
        <v>8048</v>
      </c>
      <c r="D61" s="99">
        <v>6</v>
      </c>
      <c r="E61" s="97" t="s">
        <v>8049</v>
      </c>
      <c r="F61" s="99">
        <v>230</v>
      </c>
      <c r="G61" s="99">
        <v>1</v>
      </c>
      <c r="H61" s="3"/>
      <c r="I61" s="3"/>
      <c r="J61" s="3"/>
      <c r="K61" s="3"/>
      <c r="L61" s="3"/>
      <c r="M61" s="207" t="s">
        <v>3262</v>
      </c>
      <c r="N61" s="189" t="s">
        <v>8050</v>
      </c>
      <c r="O61" s="202" t="s">
        <v>8051</v>
      </c>
    </row>
    <row r="62" spans="1:15" ht="22.5" customHeight="1">
      <c r="A62" s="99" t="s">
        <v>2841</v>
      </c>
      <c r="B62" s="99" t="s">
        <v>8052</v>
      </c>
      <c r="C62" s="203" t="s">
        <v>8053</v>
      </c>
      <c r="D62" s="99">
        <v>7</v>
      </c>
      <c r="E62" s="97" t="s">
        <v>13005</v>
      </c>
      <c r="F62" s="99">
        <v>90</v>
      </c>
      <c r="G62" s="99">
        <v>2</v>
      </c>
      <c r="H62" s="3"/>
      <c r="I62" s="3"/>
      <c r="J62" s="3"/>
      <c r="K62" s="3"/>
      <c r="L62" s="3"/>
      <c r="M62" s="207" t="s">
        <v>3262</v>
      </c>
      <c r="N62" s="189" t="s">
        <v>8054</v>
      </c>
      <c r="O62" s="202" t="s">
        <v>8055</v>
      </c>
    </row>
    <row r="63" spans="1:15" ht="22.5" customHeight="1">
      <c r="A63" s="99" t="s">
        <v>2841</v>
      </c>
      <c r="B63" s="99" t="s">
        <v>8052</v>
      </c>
      <c r="C63" s="203" t="s">
        <v>8056</v>
      </c>
      <c r="D63" s="99">
        <v>3</v>
      </c>
      <c r="E63" s="97" t="s">
        <v>7848</v>
      </c>
      <c r="F63" s="99">
        <v>75</v>
      </c>
      <c r="G63" s="99">
        <v>1</v>
      </c>
      <c r="H63" s="3"/>
      <c r="I63" s="3"/>
      <c r="J63" s="3"/>
      <c r="K63" s="3"/>
      <c r="L63" s="3"/>
      <c r="M63" s="207" t="s">
        <v>3261</v>
      </c>
      <c r="N63" s="189" t="s">
        <v>8057</v>
      </c>
      <c r="O63" s="202" t="s">
        <v>8058</v>
      </c>
    </row>
    <row r="64" spans="1:15" ht="22.5" customHeight="1">
      <c r="A64" s="99" t="s">
        <v>145</v>
      </c>
      <c r="C64" s="205">
        <f>SUBTOTAL(103,氣象現象[氣象現象])</f>
        <v>62</v>
      </c>
      <c r="D64" s="99"/>
      <c r="E64" s="206"/>
      <c r="H64" s="73">
        <f>SUBTOTAL(103,氣象現象[þ])</f>
        <v>0</v>
      </c>
      <c r="I64" s="73">
        <f>SUBTOTAL(103,氣象現象[2])</f>
        <v>0</v>
      </c>
      <c r="J64" s="73">
        <f>SUBTOTAL(103,氣象現象[3])</f>
        <v>0</v>
      </c>
      <c r="K64" s="73">
        <f>SUBTOTAL(103,氣象現象[4])</f>
        <v>0</v>
      </c>
      <c r="L64" s="73">
        <f>SUBTOTAL(103,氣象現象[5])</f>
        <v>0</v>
      </c>
      <c r="M64" s="207"/>
      <c r="N64" s="209"/>
    </row>
    <row r="65" spans="3:15" ht="22.5" customHeight="1">
      <c r="C65" s="97"/>
      <c r="D65" s="99"/>
      <c r="H65" s="3"/>
      <c r="I65" s="3"/>
      <c r="J65" s="3"/>
      <c r="K65" s="3"/>
      <c r="L65" s="3"/>
      <c r="M65" s="207"/>
      <c r="N65" s="189"/>
      <c r="O65" s="202"/>
    </row>
    <row r="66" spans="3:15" ht="22.5" customHeight="1">
      <c r="C66" s="97"/>
      <c r="D66" s="99"/>
      <c r="H66" s="3"/>
      <c r="I66" s="3"/>
      <c r="J66" s="3"/>
      <c r="K66" s="3"/>
      <c r="L66" s="3"/>
      <c r="M66" s="207"/>
      <c r="N66" s="189"/>
      <c r="O66" s="202"/>
    </row>
    <row r="67" spans="3:15" ht="22.5" customHeight="1">
      <c r="C67" s="97"/>
      <c r="D67" s="99"/>
      <c r="H67" s="3"/>
      <c r="I67" s="3"/>
      <c r="J67" s="3"/>
      <c r="K67" s="3"/>
      <c r="L67" s="3"/>
      <c r="M67" s="207"/>
      <c r="N67" s="189"/>
      <c r="O67" s="202"/>
    </row>
  </sheetData>
  <sheetProtection insertColumns="0" insertRows="0" deleteColumns="0" deleteRows="0" sort="0" autoFilter="0"/>
  <protectedRanges>
    <protectedRange sqref="A1:O58 M59 A61:A63 M63 M62:N62 E59:E63" name="氣象現象"/>
  </protectedRanges>
  <phoneticPr fontId="7" type="noConversion"/>
  <conditionalFormatting sqref="C1:C1048576">
    <cfRule type="expression" dxfId="455" priority="1">
      <formula>IF(COUNTIF($H1:$L1,"þ")&gt;=5,1,0)</formula>
    </cfRule>
  </conditionalFormatting>
  <hyperlinks>
    <hyperlink ref="E31" r:id="rId1" location="氣象‧現象" xr:uid="{00000000-0004-0000-1100-000022000000}"/>
    <hyperlink ref="E25" r:id="rId2" location="氣象‧現象" xr:uid="{00000000-0004-0000-1100-000023000000}"/>
    <hyperlink ref="E15" r:id="rId3" location="氣象‧現象" xr:uid="{00000000-0004-0000-1100-000024000000}"/>
    <hyperlink ref="E62" r:id="rId4" location="氣象‧現象" xr:uid="{00000000-0004-0000-1100-000025000000}"/>
    <hyperlink ref="E63" r:id="rId5" location="氣象‧現象" xr:uid="{00000000-0004-0000-1100-000026000000}"/>
    <hyperlink ref="E61" r:id="rId6" location="氣象‧現象" xr:uid="{00000000-0004-0000-1100-000027000000}"/>
    <hyperlink ref="E55" r:id="rId7" location="氣象‧現象" xr:uid="{00000000-0004-0000-1100-000028000000}"/>
    <hyperlink ref="E51" r:id="rId8" location="氣象‧現象" xr:uid="{00000000-0004-0000-1100-000029000000}"/>
    <hyperlink ref="E45" r:id="rId9" location="氣象‧現象" xr:uid="{00000000-0004-0000-1100-00002A000000}"/>
    <hyperlink ref="E33" r:id="rId10" location="氣象‧現象" xr:uid="{00000000-0004-0000-1100-00002B000000}"/>
    <hyperlink ref="E26" r:id="rId11" location="氣象‧現象" xr:uid="{00000000-0004-0000-1100-00002C000000}"/>
    <hyperlink ref="E13" r:id="rId12" location="氣象‧現象" xr:uid="{00000000-0004-0000-1100-00002D000000}"/>
    <hyperlink ref="E28" r:id="rId13" location="氣象‧現象" xr:uid="{00000000-0004-0000-1100-00002E000000}"/>
    <hyperlink ref="E24" r:id="rId14" location="氣象‧現象" xr:uid="{00000000-0004-0000-1100-00002F000000}"/>
    <hyperlink ref="E20" r:id="rId15" location="氣象‧現象" xr:uid="{00000000-0004-0000-1100-000030000000}"/>
    <hyperlink ref="E7" r:id="rId16" location="氣象‧現象" xr:uid="{00000000-0004-0000-1100-000031000000}"/>
    <hyperlink ref="E5" r:id="rId17" location="氣象‧現象" xr:uid="{00000000-0004-0000-1100-000032000000}"/>
    <hyperlink ref="E53" r:id="rId18" location="氣象‧現象" xr:uid="{00000000-0004-0000-1100-000033000000}"/>
    <hyperlink ref="E47" r:id="rId19" location="氣象‧現象" xr:uid="{00000000-0004-0000-1100-000034000000}"/>
    <hyperlink ref="E46" r:id="rId20" location="氣象‧現象" xr:uid="{00000000-0004-0000-1100-000035000000}"/>
    <hyperlink ref="E43" r:id="rId21" location="氣象‧現象" xr:uid="{00000000-0004-0000-1100-000036000000}"/>
    <hyperlink ref="E37" r:id="rId22" location="氣象‧現象" xr:uid="{00000000-0004-0000-1100-000037000000}"/>
    <hyperlink ref="E8" r:id="rId23" location="氣象‧現象" xr:uid="{00000000-0004-0000-1100-000038000000}"/>
    <hyperlink ref="E59" r:id="rId24" location="氣象‧現象" xr:uid="{00000000-0004-0000-1100-000039000000}"/>
    <hyperlink ref="E56" r:id="rId25" location="氣象‧現象" xr:uid="{00000000-0004-0000-1100-00003A000000}"/>
    <hyperlink ref="E34" r:id="rId26" location="氣象‧現象" xr:uid="{00000000-0004-0000-1100-00003B000000}"/>
    <hyperlink ref="E35" r:id="rId27" location="氣象‧現象" xr:uid="{00000000-0004-0000-1100-00003C000000}"/>
    <hyperlink ref="E27" r:id="rId28" location="氣象‧現象" xr:uid="{00000000-0004-0000-1100-00003D000000}"/>
    <hyperlink ref="E21" r:id="rId29" location="氣象‧現象" xr:uid="{00000000-0004-0000-1100-00003E000000}"/>
    <hyperlink ref="E6" r:id="rId30" location="氣象‧現象" xr:uid="{00000000-0004-0000-1100-00003F000000}"/>
    <hyperlink ref="E2" r:id="rId31" location="氣象‧現象" xr:uid="{00000000-0004-0000-1100-000040000000}"/>
    <hyperlink ref="E9" r:id="rId32" location="氣象‧現象" xr:uid="{00000000-0004-0000-1100-000041000000}"/>
    <hyperlink ref="E50" r:id="rId33" location="氣象‧現象" xr:uid="{00000000-0004-0000-1100-000042000000}"/>
    <hyperlink ref="E18" r:id="rId34" location="氣象‧現象" xr:uid="{00000000-0004-0000-1100-000043000000}"/>
    <hyperlink ref="E36" r:id="rId35" location="氣象‧現象" xr:uid="{00000000-0004-0000-1100-000045000000}"/>
    <hyperlink ref="E10" r:id="rId36" location="氣象‧現象" xr:uid="{00000000-0004-0000-1100-000047000000}"/>
    <hyperlink ref="E54" r:id="rId37" location="氣象‧現象" xr:uid="{00000000-0004-0000-1100-000049000000}"/>
    <hyperlink ref="E38" r:id="rId38" location="氣象‧現象" xr:uid="{00000000-0004-0000-1100-00004B000000}"/>
    <hyperlink ref="E16" r:id="rId39" location="氣象‧現象" xr:uid="{00000000-0004-0000-1100-00004E000000}"/>
    <hyperlink ref="E22" r:id="rId40" location="氣象‧現象" xr:uid="{00000000-0004-0000-1100-000050000000}"/>
    <hyperlink ref="E39" r:id="rId41" location="氣象‧現象" xr:uid="{00000000-0004-0000-1100-000053000000}"/>
    <hyperlink ref="E40" r:id="rId42" location="氣象‧現象" xr:uid="{00000000-0004-0000-1100-000055000000}"/>
    <hyperlink ref="E29" r:id="rId43" location="氣象‧現象" xr:uid="{00000000-0004-0000-1100-000057000000}"/>
    <hyperlink ref="E48" r:id="rId44" location="氣象‧現象" xr:uid="{00000000-0004-0000-1100-000059000000}"/>
    <hyperlink ref="E42" r:id="rId45" location="氣象‧現象" xr:uid="{00000000-0004-0000-1100-00005B000000}"/>
    <hyperlink ref="E23" r:id="rId46" location="氣象‧現象" xr:uid="{00000000-0004-0000-1100-00005D000000}"/>
    <hyperlink ref="E57" r:id="rId47" location="氣象‧現象" xr:uid="{00000000-0004-0000-1100-00005E000000}"/>
    <hyperlink ref="E4" r:id="rId48" location="氣象‧現象" xr:uid="{00000000-0004-0000-1100-00005F000000}"/>
    <hyperlink ref="E17" r:id="rId49" location="氣象‧現象" xr:uid="{00000000-0004-0000-1100-000060000000}"/>
    <hyperlink ref="E19" r:id="rId50" location="氣象‧現象" xr:uid="{00000000-0004-0000-1100-000062000000}"/>
    <hyperlink ref="E44" r:id="rId51" location="氣象‧現象" xr:uid="{00000000-0004-0000-1100-000065000000}"/>
    <hyperlink ref="E14" r:id="rId52" location="氣象‧現象" xr:uid="{00000000-0004-0000-1100-000067000000}"/>
    <hyperlink ref="E49" r:id="rId53" location="氣象‧現象" xr:uid="{00000000-0004-0000-1100-000069000000}"/>
    <hyperlink ref="E11" r:id="rId54" location="氣象‧現象" xr:uid="{00000000-0004-0000-1100-00006B000000}"/>
    <hyperlink ref="E60" r:id="rId55" location="氣象‧現象" xr:uid="{00000000-0004-0000-1100-00006D000000}"/>
    <hyperlink ref="E30" r:id="rId56" location="氣象‧現象" xr:uid="{26D9452A-C372-4376-92BC-8A2AFDDD903B}"/>
    <hyperlink ref="E32" r:id="rId57" location="氣象‧現象" xr:uid="{F0914FBC-C0BD-4467-A6C9-94D43808374A}"/>
    <hyperlink ref="E41" r:id="rId58" location="氣象‧現象" xr:uid="{085EF7AB-013D-485E-B3F7-F0EB070BDCD2}"/>
    <hyperlink ref="E58" r:id="rId59" location="氣象‧現象" xr:uid="{7959B3C9-7A12-4099-AE5E-0328ADF21873}"/>
    <hyperlink ref="E52" r:id="rId60" location="氣象‧現象" xr:uid="{6701BB96-FCCA-4702-8B1C-EAE2F08A8AC8}"/>
    <hyperlink ref="E3" r:id="rId61" location="氣象‧現象" xr:uid="{7F2D1601-DF7A-48B7-BEBB-D3338DD82D44}"/>
    <hyperlink ref="E12" r:id="rId62" location="氣象‧現象" xr:uid="{BA72B8D4-451A-4708-9F39-AB32A2FB4605}"/>
  </hyperlinks>
  <pageMargins left="0.7" right="0.7" top="0.75" bottom="0.75" header="0.3" footer="0.3"/>
  <pageSetup paperSize="9" orientation="portrait" horizontalDpi="4294967293" verticalDpi="0" r:id="rId63"/>
  <tableParts count="1">
    <tablePart r:id="rId6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79A8-60D3-4908-AAFA-27E66B075AB1}">
  <sheetPr>
    <tabColor theme="6" tint="0.79998168889431442"/>
  </sheetPr>
  <dimension ref="A1:R24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99" customWidth="1"/>
    <col min="2" max="2" width="4" style="107" customWidth="1"/>
    <col min="3" max="3" width="16.375" style="107" bestFit="1" customWidth="1"/>
    <col min="4" max="4" width="7.75" style="107" bestFit="1" customWidth="1"/>
    <col min="5" max="5" width="6.125" style="107" customWidth="1"/>
    <col min="6" max="6" width="25.25" style="107" bestFit="1" customWidth="1"/>
    <col min="7" max="7" width="6.625" style="107" customWidth="1"/>
    <col min="8" max="13" width="4.625" style="107" customWidth="1"/>
    <col min="14" max="16" width="20.125" style="107" customWidth="1"/>
    <col min="17" max="17" width="20.125" style="99" customWidth="1"/>
    <col min="18" max="18" width="20.125" style="107" customWidth="1"/>
    <col min="19" max="16384" width="9" style="107"/>
  </cols>
  <sheetData>
    <row r="1" spans="1:18" ht="22.5" customHeight="1">
      <c r="A1" s="172" t="s">
        <v>6463</v>
      </c>
      <c r="B1" s="173" t="s">
        <v>1</v>
      </c>
      <c r="C1" s="172" t="s">
        <v>11147</v>
      </c>
      <c r="D1" s="173" t="s">
        <v>11276</v>
      </c>
      <c r="E1" s="173" t="s">
        <v>11238</v>
      </c>
      <c r="F1" s="172" t="s">
        <v>11248</v>
      </c>
      <c r="G1" s="173" t="s">
        <v>7</v>
      </c>
      <c r="H1" s="174" t="s">
        <v>192</v>
      </c>
      <c r="I1" s="9" t="s">
        <v>193</v>
      </c>
      <c r="J1" s="174" t="s">
        <v>9</v>
      </c>
      <c r="K1" s="174" t="s">
        <v>10</v>
      </c>
      <c r="L1" s="174" t="s">
        <v>11</v>
      </c>
      <c r="M1" s="174" t="s">
        <v>12</v>
      </c>
      <c r="N1" s="186" t="s">
        <v>11244</v>
      </c>
      <c r="O1" s="186" t="s">
        <v>11239</v>
      </c>
      <c r="P1" s="172" t="s">
        <v>195</v>
      </c>
      <c r="Q1" s="172" t="s">
        <v>11247</v>
      </c>
      <c r="R1" s="172" t="s">
        <v>197</v>
      </c>
    </row>
    <row r="2" spans="1:18" ht="22.5" customHeight="1">
      <c r="A2" s="166" t="s">
        <v>11142</v>
      </c>
      <c r="B2" s="99" t="s">
        <v>693</v>
      </c>
      <c r="C2" s="187" t="s">
        <v>11257</v>
      </c>
      <c r="D2" s="99" t="s">
        <v>3368</v>
      </c>
      <c r="E2" s="99">
        <v>11</v>
      </c>
      <c r="F2" s="102" t="s">
        <v>12982</v>
      </c>
      <c r="G2" s="99">
        <v>1660</v>
      </c>
      <c r="H2" s="175">
        <v>9</v>
      </c>
      <c r="I2" s="9"/>
      <c r="J2" s="9"/>
      <c r="K2" s="9"/>
      <c r="L2" s="9"/>
      <c r="M2" s="9"/>
      <c r="N2" s="188" t="s">
        <v>11258</v>
      </c>
      <c r="O2" s="188" t="s">
        <v>11377</v>
      </c>
      <c r="P2" s="189" t="s">
        <v>11259</v>
      </c>
      <c r="Q2" s="103" t="s">
        <v>11387</v>
      </c>
      <c r="R2" s="190"/>
    </row>
    <row r="3" spans="1:18" ht="22.5" customHeight="1">
      <c r="A3" s="99" t="s">
        <v>11498</v>
      </c>
      <c r="B3" s="99" t="s">
        <v>19</v>
      </c>
      <c r="C3" s="187" t="s">
        <v>11606</v>
      </c>
      <c r="D3" s="180" t="s">
        <v>11604</v>
      </c>
      <c r="E3" s="180">
        <v>11</v>
      </c>
      <c r="F3" s="102" t="s">
        <v>12981</v>
      </c>
      <c r="G3" s="99">
        <v>1660</v>
      </c>
      <c r="H3" s="175">
        <v>10</v>
      </c>
      <c r="I3" s="43"/>
      <c r="J3" s="43"/>
      <c r="K3" s="43"/>
      <c r="L3" s="43"/>
      <c r="M3" s="43"/>
      <c r="N3" s="188" t="s">
        <v>11874</v>
      </c>
      <c r="O3" s="188" t="s">
        <v>11858</v>
      </c>
      <c r="P3" s="189" t="s">
        <v>11611</v>
      </c>
      <c r="Q3" s="103" t="s">
        <v>11758</v>
      </c>
      <c r="R3" s="190"/>
    </row>
    <row r="4" spans="1:18" ht="22.5" customHeight="1">
      <c r="A4" s="99" t="s">
        <v>11498</v>
      </c>
      <c r="B4" s="99" t="s">
        <v>19</v>
      </c>
      <c r="C4" s="187" t="s">
        <v>11609</v>
      </c>
      <c r="D4" s="180"/>
      <c r="E4" s="180"/>
      <c r="F4" s="102" t="s">
        <v>12994</v>
      </c>
      <c r="G4" s="99">
        <v>1660</v>
      </c>
      <c r="H4" s="175">
        <v>9</v>
      </c>
      <c r="I4" s="43"/>
      <c r="J4" s="43"/>
      <c r="K4" s="43"/>
      <c r="L4" s="43"/>
      <c r="M4" s="43"/>
      <c r="N4" s="188" t="s">
        <v>11610</v>
      </c>
      <c r="O4" s="188" t="s">
        <v>13287</v>
      </c>
      <c r="P4" s="189" t="s">
        <v>13288</v>
      </c>
      <c r="Q4" s="103"/>
      <c r="R4" s="190" t="s">
        <v>12996</v>
      </c>
    </row>
    <row r="5" spans="1:18" ht="22.5" customHeight="1">
      <c r="A5" s="166" t="s">
        <v>11871</v>
      </c>
      <c r="B5" s="99" t="s">
        <v>11811</v>
      </c>
      <c r="C5" s="187" t="s">
        <v>12021</v>
      </c>
      <c r="D5" s="99"/>
      <c r="E5" s="99"/>
      <c r="F5" s="102" t="s">
        <v>12995</v>
      </c>
      <c r="G5" s="99">
        <v>1660</v>
      </c>
      <c r="H5" s="175">
        <v>9</v>
      </c>
      <c r="I5" s="9"/>
      <c r="J5" s="9"/>
      <c r="K5" s="9"/>
      <c r="L5" s="9"/>
      <c r="M5" s="9"/>
      <c r="N5" s="188" t="s">
        <v>4404</v>
      </c>
      <c r="O5" s="188" t="s">
        <v>13289</v>
      </c>
      <c r="P5" s="189" t="s">
        <v>13290</v>
      </c>
      <c r="Q5" s="103"/>
      <c r="R5" s="190" t="s">
        <v>12996</v>
      </c>
    </row>
    <row r="6" spans="1:18" ht="22.5" customHeight="1">
      <c r="A6" s="166" t="s">
        <v>11769</v>
      </c>
      <c r="B6" s="99" t="s">
        <v>11811</v>
      </c>
      <c r="C6" s="191" t="s">
        <v>11861</v>
      </c>
      <c r="D6" s="99" t="s">
        <v>11862</v>
      </c>
      <c r="E6" s="99">
        <v>7</v>
      </c>
      <c r="F6" s="192" t="s">
        <v>11860</v>
      </c>
      <c r="G6" s="99">
        <v>1520</v>
      </c>
      <c r="H6" s="175">
        <v>7</v>
      </c>
      <c r="I6" s="9"/>
      <c r="J6" s="9"/>
      <c r="K6" s="9"/>
      <c r="L6" s="9"/>
      <c r="M6" s="9"/>
      <c r="N6" s="188" t="s">
        <v>11865</v>
      </c>
      <c r="O6" s="188" t="s">
        <v>11866</v>
      </c>
      <c r="P6" s="189" t="s">
        <v>11864</v>
      </c>
      <c r="Q6" s="103" t="s">
        <v>11486</v>
      </c>
      <c r="R6" s="190"/>
    </row>
    <row r="7" spans="1:18" ht="22.5" customHeight="1">
      <c r="A7" s="166" t="s">
        <v>11142</v>
      </c>
      <c r="B7" s="99" t="s">
        <v>693</v>
      </c>
      <c r="C7" s="187" t="s">
        <v>11255</v>
      </c>
      <c r="D7" s="99" t="s">
        <v>3367</v>
      </c>
      <c r="E7" s="99">
        <v>9</v>
      </c>
      <c r="F7" s="102" t="s">
        <v>12983</v>
      </c>
      <c r="G7" s="99">
        <v>1480</v>
      </c>
      <c r="H7" s="175">
        <v>8</v>
      </c>
      <c r="I7" s="9"/>
      <c r="J7" s="9"/>
      <c r="K7" s="9"/>
      <c r="L7" s="9"/>
      <c r="M7" s="9"/>
      <c r="N7" s="188" t="s">
        <v>11759</v>
      </c>
      <c r="O7" s="188" t="s">
        <v>11241</v>
      </c>
      <c r="P7" s="189" t="s">
        <v>11256</v>
      </c>
      <c r="Q7" s="103" t="s">
        <v>11242</v>
      </c>
      <c r="R7" s="190"/>
    </row>
    <row r="8" spans="1:18" ht="22.5" customHeight="1">
      <c r="A8" s="177" t="s">
        <v>11417</v>
      </c>
      <c r="B8" s="99" t="s">
        <v>11481</v>
      </c>
      <c r="C8" s="187" t="s">
        <v>11484</v>
      </c>
      <c r="D8" s="180" t="s">
        <v>3368</v>
      </c>
      <c r="E8" s="99">
        <v>9</v>
      </c>
      <c r="F8" s="102" t="s">
        <v>12984</v>
      </c>
      <c r="G8" s="99">
        <v>1480</v>
      </c>
      <c r="H8" s="175">
        <v>8</v>
      </c>
      <c r="I8" s="9"/>
      <c r="J8" s="9"/>
      <c r="K8" s="9"/>
      <c r="L8" s="9"/>
      <c r="M8" s="9"/>
      <c r="N8" s="188" t="s">
        <v>11485</v>
      </c>
      <c r="O8" s="188" t="s">
        <v>11240</v>
      </c>
      <c r="P8" s="189" t="s">
        <v>11487</v>
      </c>
      <c r="Q8" s="103" t="s">
        <v>11486</v>
      </c>
      <c r="R8" s="193" t="s">
        <v>11488</v>
      </c>
    </row>
    <row r="9" spans="1:18" ht="22.5" customHeight="1">
      <c r="A9" s="99" t="s">
        <v>11498</v>
      </c>
      <c r="B9" s="99" t="s">
        <v>19</v>
      </c>
      <c r="C9" s="187" t="s">
        <v>11607</v>
      </c>
      <c r="D9" s="180" t="s">
        <v>11605</v>
      </c>
      <c r="E9" s="180">
        <v>9</v>
      </c>
      <c r="F9" s="192" t="s">
        <v>11608</v>
      </c>
      <c r="G9" s="99">
        <v>1480</v>
      </c>
      <c r="H9" s="175">
        <v>8</v>
      </c>
      <c r="I9" s="43"/>
      <c r="J9" s="43"/>
      <c r="K9" s="43"/>
      <c r="L9" s="43"/>
      <c r="M9" s="43"/>
      <c r="N9" s="188" t="s">
        <v>130</v>
      </c>
      <c r="O9" s="188" t="s">
        <v>11251</v>
      </c>
      <c r="P9" s="189" t="s">
        <v>11612</v>
      </c>
      <c r="Q9" s="103" t="s">
        <v>11757</v>
      </c>
      <c r="R9" s="190"/>
    </row>
    <row r="10" spans="1:18" ht="22.5" customHeight="1">
      <c r="A10" s="166" t="s">
        <v>11769</v>
      </c>
      <c r="B10" s="99" t="s">
        <v>11811</v>
      </c>
      <c r="C10" s="187" t="s">
        <v>11867</v>
      </c>
      <c r="D10" s="99" t="s">
        <v>11859</v>
      </c>
      <c r="E10" s="99">
        <v>5</v>
      </c>
      <c r="F10" s="192" t="s">
        <v>11863</v>
      </c>
      <c r="G10" s="99">
        <v>1340</v>
      </c>
      <c r="H10" s="175">
        <v>5</v>
      </c>
      <c r="I10" s="9"/>
      <c r="J10" s="9"/>
      <c r="K10" s="9"/>
      <c r="L10" s="9"/>
      <c r="M10" s="9"/>
      <c r="N10" s="188" t="s">
        <v>11869</v>
      </c>
      <c r="O10" s="188" t="s">
        <v>11868</v>
      </c>
      <c r="P10" s="189" t="s">
        <v>11870</v>
      </c>
      <c r="Q10" s="103" t="s">
        <v>11486</v>
      </c>
      <c r="R10" s="190"/>
    </row>
    <row r="11" spans="1:18" ht="22.5" customHeight="1">
      <c r="A11" s="194" t="s">
        <v>11286</v>
      </c>
      <c r="B11" s="99" t="s">
        <v>11338</v>
      </c>
      <c r="C11" s="187" t="s">
        <v>11382</v>
      </c>
      <c r="D11" s="180" t="s">
        <v>11379</v>
      </c>
      <c r="E11" s="180">
        <v>11</v>
      </c>
      <c r="F11" s="102" t="s">
        <v>12694</v>
      </c>
      <c r="G11" s="99">
        <v>1330</v>
      </c>
      <c r="H11" s="175">
        <v>8</v>
      </c>
      <c r="I11" s="9"/>
      <c r="J11" s="9"/>
      <c r="K11" s="9"/>
      <c r="L11" s="9"/>
      <c r="M11" s="9"/>
      <c r="N11" s="188" t="s">
        <v>11873</v>
      </c>
      <c r="O11" s="188" t="s">
        <v>11380</v>
      </c>
      <c r="P11" s="189" t="s">
        <v>11381</v>
      </c>
      <c r="Q11" s="103" t="s">
        <v>11386</v>
      </c>
      <c r="R11" s="190"/>
    </row>
    <row r="12" spans="1:18" ht="22.5" customHeight="1">
      <c r="A12" s="177" t="s">
        <v>11417</v>
      </c>
      <c r="B12" s="99" t="s">
        <v>11481</v>
      </c>
      <c r="C12" s="187" t="s">
        <v>11480</v>
      </c>
      <c r="D12" s="180" t="s">
        <v>3367</v>
      </c>
      <c r="E12" s="99">
        <v>11</v>
      </c>
      <c r="F12" s="102" t="s">
        <v>12985</v>
      </c>
      <c r="G12" s="99">
        <v>1330</v>
      </c>
      <c r="H12" s="175">
        <v>7</v>
      </c>
      <c r="I12" s="9"/>
      <c r="J12" s="9"/>
      <c r="K12" s="9"/>
      <c r="L12" s="9"/>
      <c r="M12" s="9"/>
      <c r="N12" s="188" t="s">
        <v>11479</v>
      </c>
      <c r="O12" s="188" t="s">
        <v>11376</v>
      </c>
      <c r="P12" s="189" t="s">
        <v>11482</v>
      </c>
      <c r="Q12" s="103" t="s">
        <v>11483</v>
      </c>
      <c r="R12" s="190"/>
    </row>
    <row r="13" spans="1:18" ht="22.5" customHeight="1">
      <c r="A13" s="166" t="s">
        <v>11142</v>
      </c>
      <c r="B13" s="99" t="s">
        <v>693</v>
      </c>
      <c r="C13" s="187" t="s">
        <v>11260</v>
      </c>
      <c r="D13" s="99" t="s">
        <v>3368</v>
      </c>
      <c r="E13" s="99">
        <v>8</v>
      </c>
      <c r="F13" s="102" t="s">
        <v>12986</v>
      </c>
      <c r="G13" s="99">
        <v>1320</v>
      </c>
      <c r="H13" s="175">
        <v>7</v>
      </c>
      <c r="I13" s="9"/>
      <c r="J13" s="9"/>
      <c r="K13" s="9"/>
      <c r="L13" s="9"/>
      <c r="M13" s="9"/>
      <c r="N13" s="188" t="s">
        <v>11261</v>
      </c>
      <c r="O13" s="188" t="s">
        <v>11240</v>
      </c>
      <c r="P13" s="189" t="s">
        <v>5728</v>
      </c>
      <c r="Q13" s="103" t="s">
        <v>11486</v>
      </c>
      <c r="R13" s="190"/>
    </row>
    <row r="14" spans="1:18" ht="22.5" customHeight="1">
      <c r="A14" s="166" t="s">
        <v>12162</v>
      </c>
      <c r="B14" s="99" t="s">
        <v>12163</v>
      </c>
      <c r="C14" s="195" t="s">
        <v>12168</v>
      </c>
      <c r="D14" s="180" t="s">
        <v>3368</v>
      </c>
      <c r="E14" s="99">
        <v>13</v>
      </c>
      <c r="F14" s="192" t="s">
        <v>12164</v>
      </c>
      <c r="G14" s="99">
        <v>1080</v>
      </c>
      <c r="H14" s="175">
        <v>10</v>
      </c>
      <c r="I14" s="9"/>
      <c r="J14" s="9"/>
      <c r="K14" s="9"/>
      <c r="L14" s="9"/>
      <c r="M14" s="9"/>
      <c r="N14" s="188" t="s">
        <v>12165</v>
      </c>
      <c r="O14" s="188" t="s">
        <v>12166</v>
      </c>
      <c r="P14" s="189" t="s">
        <v>12167</v>
      </c>
      <c r="Q14" s="103"/>
      <c r="R14" s="190"/>
    </row>
    <row r="15" spans="1:18" ht="22.5" customHeight="1">
      <c r="A15" s="166" t="s">
        <v>11142</v>
      </c>
      <c r="B15" s="99" t="s">
        <v>693</v>
      </c>
      <c r="C15" s="187" t="s">
        <v>11253</v>
      </c>
      <c r="D15" s="99" t="s">
        <v>3367</v>
      </c>
      <c r="E15" s="99">
        <v>8</v>
      </c>
      <c r="F15" s="102" t="s">
        <v>12987</v>
      </c>
      <c r="G15" s="99">
        <v>1060</v>
      </c>
      <c r="H15" s="175">
        <v>7</v>
      </c>
      <c r="I15" s="9"/>
      <c r="J15" s="9"/>
      <c r="K15" s="9"/>
      <c r="L15" s="9"/>
      <c r="M15" s="9"/>
      <c r="N15" s="188" t="s">
        <v>11254</v>
      </c>
      <c r="O15" s="188" t="s">
        <v>11251</v>
      </c>
      <c r="P15" s="189" t="s">
        <v>10471</v>
      </c>
      <c r="Q15" s="103" t="s">
        <v>11140</v>
      </c>
      <c r="R15" s="190"/>
    </row>
    <row r="16" spans="1:18" ht="22.5" customHeight="1">
      <c r="A16" s="166" t="s">
        <v>12162</v>
      </c>
      <c r="B16" s="99" t="s">
        <v>12163</v>
      </c>
      <c r="C16" s="187" t="s">
        <v>12169</v>
      </c>
      <c r="D16" s="180" t="s">
        <v>3368</v>
      </c>
      <c r="E16" s="99">
        <v>13</v>
      </c>
      <c r="F16" s="192" t="s">
        <v>12170</v>
      </c>
      <c r="G16" s="99">
        <v>1020</v>
      </c>
      <c r="H16" s="175">
        <v>10</v>
      </c>
      <c r="I16" s="9"/>
      <c r="J16" s="9"/>
      <c r="K16" s="9"/>
      <c r="L16" s="9"/>
      <c r="M16" s="9"/>
      <c r="N16" s="188" t="s">
        <v>12171</v>
      </c>
      <c r="O16" s="188" t="s">
        <v>12166</v>
      </c>
      <c r="P16" s="189" t="s">
        <v>12172</v>
      </c>
      <c r="Q16" s="103"/>
      <c r="R16" s="190"/>
    </row>
    <row r="17" spans="1:18" ht="22.5" customHeight="1">
      <c r="A17" s="417" t="s">
        <v>13213</v>
      </c>
      <c r="B17" s="196" t="s">
        <v>13220</v>
      </c>
      <c r="C17" s="295" t="s">
        <v>13280</v>
      </c>
      <c r="D17" s="418" t="s">
        <v>13276</v>
      </c>
      <c r="E17" s="418">
        <v>12</v>
      </c>
      <c r="F17" s="192" t="s">
        <v>13274</v>
      </c>
      <c r="G17" s="196">
        <v>990</v>
      </c>
      <c r="H17" s="410">
        <v>10</v>
      </c>
      <c r="I17" s="43"/>
      <c r="J17" s="43"/>
      <c r="K17" s="43"/>
      <c r="L17" s="43"/>
      <c r="M17" s="43"/>
      <c r="N17" s="419" t="s">
        <v>13277</v>
      </c>
      <c r="O17" s="419" t="s">
        <v>13275</v>
      </c>
      <c r="P17" s="283" t="s">
        <v>13278</v>
      </c>
      <c r="Q17" s="420"/>
      <c r="R17" s="421" t="s">
        <v>13279</v>
      </c>
    </row>
    <row r="18" spans="1:18" ht="22.5" customHeight="1">
      <c r="A18" s="194" t="s">
        <v>11286</v>
      </c>
      <c r="B18" s="99" t="s">
        <v>11338</v>
      </c>
      <c r="C18" s="191" t="s">
        <v>11756</v>
      </c>
      <c r="D18" s="180" t="s">
        <v>11369</v>
      </c>
      <c r="E18" s="180">
        <v>8</v>
      </c>
      <c r="F18" s="102" t="s">
        <v>12988</v>
      </c>
      <c r="G18" s="99">
        <v>970</v>
      </c>
      <c r="H18" s="175">
        <v>7</v>
      </c>
      <c r="I18" s="9"/>
      <c r="J18" s="9"/>
      <c r="K18" s="9"/>
      <c r="L18" s="9"/>
      <c r="M18" s="9"/>
      <c r="N18" s="188" t="s">
        <v>11383</v>
      </c>
      <c r="O18" s="188" t="s">
        <v>11384</v>
      </c>
      <c r="P18" s="189" t="s">
        <v>11355</v>
      </c>
      <c r="Q18" s="103" t="s">
        <v>11243</v>
      </c>
      <c r="R18" s="190"/>
    </row>
    <row r="19" spans="1:18" ht="22.5" customHeight="1">
      <c r="A19" s="166" t="s">
        <v>11143</v>
      </c>
      <c r="B19" s="99" t="s">
        <v>3646</v>
      </c>
      <c r="C19" s="187" t="s">
        <v>11252</v>
      </c>
      <c r="D19" s="99" t="s">
        <v>3367</v>
      </c>
      <c r="E19" s="99">
        <v>6</v>
      </c>
      <c r="F19" s="102" t="s">
        <v>12989</v>
      </c>
      <c r="G19" s="99">
        <v>740</v>
      </c>
      <c r="H19" s="175">
        <v>6</v>
      </c>
      <c r="I19" s="9"/>
      <c r="J19" s="9"/>
      <c r="K19" s="9"/>
      <c r="L19" s="9"/>
      <c r="M19" s="9"/>
      <c r="N19" s="188" t="s">
        <v>11072</v>
      </c>
      <c r="O19" s="188" t="s">
        <v>11251</v>
      </c>
      <c r="P19" s="189" t="s">
        <v>11250</v>
      </c>
      <c r="Q19" s="103" t="s">
        <v>11139</v>
      </c>
      <c r="R19" s="190"/>
    </row>
    <row r="20" spans="1:18" ht="22.5" customHeight="1">
      <c r="A20" s="194" t="s">
        <v>11336</v>
      </c>
      <c r="B20" s="99" t="s">
        <v>11368</v>
      </c>
      <c r="C20" s="187" t="s">
        <v>11500</v>
      </c>
      <c r="D20" s="180" t="s">
        <v>11369</v>
      </c>
      <c r="E20" s="180">
        <v>5</v>
      </c>
      <c r="F20" s="102" t="s">
        <v>12990</v>
      </c>
      <c r="G20" s="196">
        <v>630</v>
      </c>
      <c r="H20" s="175">
        <v>4</v>
      </c>
      <c r="I20" s="9"/>
      <c r="J20" s="9"/>
      <c r="K20" s="9"/>
      <c r="L20" s="9"/>
      <c r="M20" s="9"/>
      <c r="N20" s="188" t="s">
        <v>11372</v>
      </c>
      <c r="O20" s="188" t="s">
        <v>11370</v>
      </c>
      <c r="P20" s="189" t="s">
        <v>11371</v>
      </c>
      <c r="Q20" s="103" t="s">
        <v>11141</v>
      </c>
      <c r="R20" s="190"/>
    </row>
    <row r="21" spans="1:18" ht="22.5" customHeight="1">
      <c r="A21" s="166" t="s">
        <v>11143</v>
      </c>
      <c r="B21" s="99" t="s">
        <v>3646</v>
      </c>
      <c r="C21" s="187" t="s">
        <v>11249</v>
      </c>
      <c r="D21" s="99" t="s">
        <v>3367</v>
      </c>
      <c r="E21" s="99">
        <v>5</v>
      </c>
      <c r="F21" s="102" t="s">
        <v>12991</v>
      </c>
      <c r="G21" s="99">
        <v>620</v>
      </c>
      <c r="H21" s="175">
        <v>5</v>
      </c>
      <c r="I21" s="9"/>
      <c r="J21" s="9"/>
      <c r="K21" s="9"/>
      <c r="L21" s="9"/>
      <c r="M21" s="9"/>
      <c r="N21" s="188" t="s">
        <v>11245</v>
      </c>
      <c r="O21" s="188" t="s">
        <v>11240</v>
      </c>
      <c r="P21" s="189" t="s">
        <v>4123</v>
      </c>
      <c r="Q21" s="103" t="s">
        <v>13001</v>
      </c>
      <c r="R21" s="190" t="s">
        <v>11246</v>
      </c>
    </row>
    <row r="22" spans="1:18" ht="22.5" customHeight="1">
      <c r="A22" s="194" t="s">
        <v>11336</v>
      </c>
      <c r="B22" s="99" t="s">
        <v>11326</v>
      </c>
      <c r="C22" s="187" t="s">
        <v>11373</v>
      </c>
      <c r="D22" s="180" t="s">
        <v>11374</v>
      </c>
      <c r="E22" s="180">
        <v>4</v>
      </c>
      <c r="F22" s="102" t="s">
        <v>12992</v>
      </c>
      <c r="G22" s="99">
        <v>440</v>
      </c>
      <c r="H22" s="175">
        <v>3</v>
      </c>
      <c r="I22" s="9"/>
      <c r="J22" s="9"/>
      <c r="K22" s="9"/>
      <c r="L22" s="9"/>
      <c r="M22" s="9"/>
      <c r="N22" s="188" t="s">
        <v>11375</v>
      </c>
      <c r="O22" s="188" t="s">
        <v>11376</v>
      </c>
      <c r="P22" s="189" t="s">
        <v>11378</v>
      </c>
      <c r="Q22" s="103" t="s">
        <v>11385</v>
      </c>
      <c r="R22" s="190"/>
    </row>
    <row r="23" spans="1:18" ht="22.5" customHeight="1">
      <c r="A23" s="166" t="s">
        <v>11142</v>
      </c>
      <c r="B23" s="99" t="s">
        <v>822</v>
      </c>
      <c r="C23" s="187" t="s">
        <v>11262</v>
      </c>
      <c r="D23" s="99" t="s">
        <v>3369</v>
      </c>
      <c r="E23" s="99">
        <v>3</v>
      </c>
      <c r="F23" s="102" t="s">
        <v>12993</v>
      </c>
      <c r="G23" s="99">
        <v>420</v>
      </c>
      <c r="H23" s="175">
        <v>3</v>
      </c>
      <c r="I23" s="9"/>
      <c r="J23" s="9"/>
      <c r="K23" s="9"/>
      <c r="L23" s="9"/>
      <c r="M23" s="9"/>
      <c r="N23" s="188" t="s">
        <v>7819</v>
      </c>
      <c r="O23" s="188" t="s">
        <v>11264</v>
      </c>
      <c r="P23" s="189" t="s">
        <v>11263</v>
      </c>
      <c r="Q23" s="103" t="s">
        <v>11243</v>
      </c>
      <c r="R23" s="190" t="s">
        <v>11265</v>
      </c>
    </row>
    <row r="24" spans="1:18" ht="22.5" customHeight="1">
      <c r="A24" s="197" t="s">
        <v>145</v>
      </c>
      <c r="B24" s="198"/>
      <c r="C24" s="199">
        <f>SUBTOTAL(103,傳說[傳說])</f>
        <v>22</v>
      </c>
      <c r="D24" s="198"/>
      <c r="E24" s="198"/>
      <c r="F24" s="198"/>
      <c r="G24" s="198"/>
      <c r="H24" s="200"/>
      <c r="I24" s="201">
        <f>SUBTOTAL(103,傳說[þ])</f>
        <v>0</v>
      </c>
      <c r="J24" s="201">
        <f>SUBTOTAL(103,傳說[2])</f>
        <v>0</v>
      </c>
      <c r="K24" s="201">
        <f>SUBTOTAL(103,傳說[3])</f>
        <v>0</v>
      </c>
      <c r="L24" s="201">
        <f>SUBTOTAL(103,傳說[4])</f>
        <v>0</v>
      </c>
      <c r="M24" s="201">
        <f>SUBTOTAL(103,傳說[5])</f>
        <v>0</v>
      </c>
      <c r="N24" s="198"/>
      <c r="O24" s="198"/>
      <c r="P24" s="198"/>
      <c r="Q24" s="198"/>
      <c r="R24" s="198"/>
    </row>
  </sheetData>
  <sheetProtection insertColumns="0" insertRows="0" insertHyperlinks="0" sort="0" autoFilter="0"/>
  <protectedRanges>
    <protectedRange sqref="A1:R22" name="傳說"/>
  </protectedRanges>
  <phoneticPr fontId="1" type="noConversion"/>
  <conditionalFormatting sqref="C1:C1048574">
    <cfRule type="expression" dxfId="436" priority="2">
      <formula>IF(COUNTIF($I1:$M1,"þ")&gt;=5,1,0)</formula>
    </cfRule>
  </conditionalFormatting>
  <conditionalFormatting sqref="F1:F1048574">
    <cfRule type="expression" dxfId="435" priority="1">
      <formula>IF(COUNTIF($I1:$M1,"þ")&gt;=5,1,0)</formula>
    </cfRule>
  </conditionalFormatting>
  <conditionalFormatting sqref="C1048575:C1048576">
    <cfRule type="expression" dxfId="434" priority="981">
      <formula>IF(COUNTIF($I1048575:$M1048576,"þ")&gt;=5,1,0)</formula>
    </cfRule>
  </conditionalFormatting>
  <conditionalFormatting sqref="F1048575:F1048576">
    <cfRule type="expression" dxfId="433" priority="983">
      <formula>IF(COUNTIF($I1048575:$M1048576,"þ")&gt;=5,1,0)</formula>
    </cfRule>
  </conditionalFormatting>
  <hyperlinks>
    <hyperlink ref="F9" r:id="rId1" xr:uid="{7D0EA567-517A-4710-8AFC-BDD102F45865}"/>
    <hyperlink ref="F6" r:id="rId2" xr:uid="{12698416-4E6D-4566-9674-BB1A8C90526E}"/>
    <hyperlink ref="F10" r:id="rId3" xr:uid="{A07E7D39-9FE6-49EE-817F-AEDC7EC32B33}"/>
    <hyperlink ref="F16" r:id="rId4" xr:uid="{BD73F231-645E-4C86-A3C5-964978A727C2}"/>
    <hyperlink ref="F14" r:id="rId5" xr:uid="{4B28DB70-A022-4C00-91E6-0DCEFC5ACEB0}"/>
    <hyperlink ref="F3" r:id="rId6" display="https://wiki2.gamer.com.tw/wiki.php?n=7501%3A%E9%97%9C%E6%96%BC%E7%90%86%E6%83%B3%E5%9C%8B%E7%9A%84%E5%82%B3%E8%AA%AA&amp;ss=7501" xr:uid="{0EF9299F-238C-4442-A8EE-DFA79006BF4D}"/>
    <hyperlink ref="F2" r:id="rId7" display="https://wiki2.gamer.com.tw/wiki.php?n=7501%3A%E7%84%A1%E5%BD%A2%E5%B9%BD%E9%9D%88%E7%9A%84%E5%82%B3%E8%AA%AA&amp;ss=7501" xr:uid="{2976526F-B5BE-435B-AFB1-93ACD858DBBF}"/>
    <hyperlink ref="F7" r:id="rId8" display="https://wiki2.gamer.com.tw/wiki.php?n=7501%3A%E7%AF%9D%E7%81%AB%E7%9A%84%E5%82%B3%E8%AA%AA&amp;ss=7501" xr:uid="{37F8AD31-43AB-49D8-8C9D-BD1CC4CC3824}"/>
    <hyperlink ref="F8" r:id="rId9" display="https://wiki2.gamer.com.tw/wiki.php?n=7501%3A%E9%97%9C%E6%96%BC%E6%B5%B7%E4%B8%AD%E5%B7%A8%E4%BA%BA%E7%9A%84%E5%82%B3%E8%AA%AA&amp;ss=7501" xr:uid="{55D7672D-A10A-4D18-8E81-C44F2DE8350F}"/>
    <hyperlink ref="F11" r:id="rId10" display="https://wiki2.gamer.com.tw/wiki.php?n=7501%3A%E9%97%9C%E6%96%BC%E5%BD%A9%E8%99%B9%E7%9A%84%E5%82%B3%E8%AA%AA&amp;ss=7501" xr:uid="{B27B0970-ADA5-407A-8F7E-E0FCCB102830}"/>
    <hyperlink ref="F12" r:id="rId11" display="https://wiki2.gamer.com.tw/wiki.php?n=7501%3A%E9%97%9C%E6%96%BC%E9%9B%B7%E4%B9%8B%E7%B2%BE%E9%9D%88%E7%9A%84%E5%82%B3%E8%AA%AA&amp;ss=7501" xr:uid="{06788703-4581-4EC0-8CE4-7FBC6A6BF8E2}"/>
    <hyperlink ref="F13" r:id="rId12" display="https://wiki2.gamer.com.tw/wiki.php?n=7501%3A%E7%81%AB%E7%90%83%E9%9A%8A%E5%88%97%E7%9A%84%E5%82%B3%E8%AA%AA&amp;ss=7501" xr:uid="{E5B379D6-1F5E-4E71-96F3-DCAC2A41F3C1}"/>
    <hyperlink ref="F15" r:id="rId13" display="https://wiki2.gamer.com.tw/wiki.php?n=7501%3A%E6%B0%B4%E4%B9%8B%E7%B2%BE%E9%9D%88%E7%9A%84%E5%82%B3%E8%AA%AA&amp;ss=7501" xr:uid="{B7A76336-E908-42FE-8474-9B734F072497}"/>
    <hyperlink ref="F18" r:id="rId14" display="https://wiki2.gamer.com.tw/wiki.php?n=7501%3A%E9%97%9C%E6%96%BC%E3%80%8C%E5%BE%A9%E6%B4%BB%E3%80%8D%E7%9A%84%E5%82%B3%E8%AA%AA&amp;ss=7501" xr:uid="{51E8B636-60EF-4521-96D0-B36060BD4A6D}"/>
    <hyperlink ref="F19" r:id="rId15" display="https://wiki2.gamer.com.tw/wiki.php?n=7501%3A%E6%B2%BB%E7%99%92%E7%96%BE%E7%97%85%E7%9A%84%E6%B0%B4%E6%B1%A0%E7%9A%84%E5%82%B3%E8%AA%AA&amp;ss=7501" xr:uid="{955C987C-BFEC-4986-9563-13DEFF79B285}"/>
    <hyperlink ref="F20" r:id="rId16" display="https://wiki2.gamer.com.tw/wiki.php?n=7501%3A%E6%BD%94%E7%99%BD%E8%80%8C%E6%9F%94%E8%BB%9F%E7%9A%84%E7%94%9F%E7%89%A9%E7%9A%84%E5%82%B3%E8%AA%AA&amp;ss=7501" xr:uid="{D5AA2456-0B49-483D-8ADF-B8B5619A1BA8}"/>
    <hyperlink ref="F21" r:id="rId17" display="https://wiki2.gamer.com.tw/wiki.php?n=7501%3A%E6%83%A1%E9%AD%94%E6%BC%A9%E6%B8%A6%E7%9A%84%E5%82%B3%E8%AA%AA&amp;ss=7501" xr:uid="{24ADF78A-CBDE-4496-864B-290B7853CBC9}"/>
    <hyperlink ref="F22" r:id="rId18" display="https://wiki2.gamer.com.tw/wiki.php?n=7501%3A%E9%97%9C%E6%96%BC%E9%80%9A%E9%81%8E%E5%84%80%E5%BC%8F%E7%9A%84%E5%82%B3%E8%AA%AA&amp;ss=7501" xr:uid="{3FC20A89-C5E1-4B9D-8F33-409AFC695456}"/>
    <hyperlink ref="F23" r:id="rId19" display="https://wiki2.gamer.com.tw/wiki.php?n=7501%3A%E4%B8%96%E7%95%8C%E7%9B%A1%E9%A0%AD%E7%9A%84%E5%82%B3%E8%AA%AA&amp;ss=7501" xr:uid="{8F97A69E-4602-4523-9768-591014C98ECC}"/>
    <hyperlink ref="F4" r:id="rId20" display="https://wiki2.gamer.com.tw/wiki.php?n=7501:%E5%A4%A7%E7%87%88%E5%A1%94%E5%89%AF%E6%9C%AC" xr:uid="{68DC3A87-A065-4F39-8793-585CE8F8A801}"/>
    <hyperlink ref="F5" r:id="rId21" display="https://wiki2.gamer.com.tw/wiki.php?n=7501:%E8%A6%81%E5%A1%9E%E5%B3%B6%E5%89%AF%E6%9C%AC" xr:uid="{6EB66C5E-A34D-41F5-8B73-3E6D94B07BB4}"/>
    <hyperlink ref="F17" r:id="rId22" xr:uid="{C04BD868-0F9E-4C47-BB19-A848ABC912F8}"/>
  </hyperlinks>
  <pageMargins left="0.7" right="0.7" top="0.75" bottom="0.75" header="0.3" footer="0.3"/>
  <pageSetup paperSize="9" orientation="portrait" horizontalDpi="4294967293" verticalDpi="0" r:id="rId23"/>
  <tableParts count="1">
    <tablePart r:id="rId2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工作表19">
    <tabColor theme="0" tint="-0.249977111117893"/>
  </sheetPr>
  <dimension ref="A1:L205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RowHeight="22.5" customHeight="1"/>
  <cols>
    <col min="1" max="1" width="8.875" style="99" customWidth="1"/>
    <col min="2" max="2" width="4" style="107" customWidth="1"/>
    <col min="3" max="3" width="16.375" style="107" bestFit="1" customWidth="1"/>
    <col min="4" max="4" width="10.375" style="107" bestFit="1" customWidth="1"/>
    <col min="5" max="5" width="17.375" style="107" customWidth="1"/>
    <col min="6" max="6" width="6.625" style="107" customWidth="1"/>
    <col min="7" max="12" width="4.625" style="107" customWidth="1"/>
    <col min="13" max="16384" width="9" style="107"/>
  </cols>
  <sheetData>
    <row r="1" spans="1:12" s="170" customFormat="1" ht="22.5" customHeight="1">
      <c r="A1" s="172" t="s">
        <v>0</v>
      </c>
      <c r="B1" s="173" t="s">
        <v>1</v>
      </c>
      <c r="C1" s="172" t="s">
        <v>3097</v>
      </c>
      <c r="D1" s="172" t="s">
        <v>3098</v>
      </c>
      <c r="E1" s="172" t="s">
        <v>3099</v>
      </c>
      <c r="F1" s="173" t="s">
        <v>7</v>
      </c>
      <c r="G1" s="174" t="s">
        <v>192</v>
      </c>
      <c r="H1" s="9" t="s">
        <v>6152</v>
      </c>
      <c r="I1" s="174" t="s">
        <v>9</v>
      </c>
      <c r="J1" s="174" t="s">
        <v>10</v>
      </c>
      <c r="K1" s="174" t="s">
        <v>11</v>
      </c>
      <c r="L1" s="174" t="s">
        <v>12</v>
      </c>
    </row>
    <row r="2" spans="1:12" ht="22.5" customHeight="1">
      <c r="A2" s="99" t="s">
        <v>2053</v>
      </c>
      <c r="B2" s="99" t="s">
        <v>822</v>
      </c>
      <c r="C2" s="99" t="s">
        <v>3100</v>
      </c>
      <c r="D2" s="99" t="s">
        <v>2572</v>
      </c>
      <c r="E2" s="97"/>
      <c r="F2" s="99">
        <v>500</v>
      </c>
      <c r="G2" s="99">
        <v>5</v>
      </c>
      <c r="H2" s="9"/>
      <c r="I2" s="9"/>
      <c r="J2" s="9"/>
      <c r="K2" s="9"/>
      <c r="L2" s="9"/>
    </row>
    <row r="3" spans="1:12" ht="22.5" customHeight="1">
      <c r="A3" s="99" t="s">
        <v>30</v>
      </c>
      <c r="B3" s="99" t="s">
        <v>85</v>
      </c>
      <c r="C3" s="99" t="s">
        <v>2461</v>
      </c>
      <c r="D3" s="99" t="s">
        <v>3101</v>
      </c>
      <c r="E3" s="97" t="s">
        <v>3102</v>
      </c>
      <c r="F3" s="99">
        <v>380</v>
      </c>
      <c r="G3" s="99">
        <v>4</v>
      </c>
      <c r="H3" s="9"/>
      <c r="I3" s="9"/>
      <c r="J3" s="9"/>
      <c r="K3" s="9"/>
      <c r="L3" s="9"/>
    </row>
    <row r="4" spans="1:12" ht="22.5" customHeight="1">
      <c r="A4" s="99" t="s">
        <v>151</v>
      </c>
      <c r="B4" s="99" t="s">
        <v>85</v>
      </c>
      <c r="C4" s="99" t="s">
        <v>3103</v>
      </c>
      <c r="D4" s="99" t="s">
        <v>3104</v>
      </c>
      <c r="E4" s="97" t="s">
        <v>3105</v>
      </c>
      <c r="F4" s="99">
        <v>380</v>
      </c>
      <c r="G4" s="175">
        <v>4</v>
      </c>
      <c r="H4" s="9"/>
      <c r="I4" s="9"/>
      <c r="J4" s="9"/>
      <c r="K4" s="9"/>
      <c r="L4" s="9"/>
    </row>
    <row r="5" spans="1:12" ht="22.5" customHeight="1">
      <c r="A5" s="99" t="s">
        <v>151</v>
      </c>
      <c r="B5" s="99" t="s">
        <v>85</v>
      </c>
      <c r="C5" s="99" t="s">
        <v>3106</v>
      </c>
      <c r="D5" s="99" t="s">
        <v>3104</v>
      </c>
      <c r="E5" s="97" t="s">
        <v>3105</v>
      </c>
      <c r="F5" s="99">
        <v>380</v>
      </c>
      <c r="G5" s="99">
        <v>4</v>
      </c>
      <c r="H5" s="9"/>
      <c r="I5" s="9"/>
      <c r="J5" s="9"/>
      <c r="K5" s="9"/>
      <c r="L5" s="9"/>
    </row>
    <row r="6" spans="1:12" ht="22.5" customHeight="1">
      <c r="A6" s="99" t="s">
        <v>34</v>
      </c>
      <c r="B6" s="99" t="s">
        <v>6153</v>
      </c>
      <c r="C6" s="99" t="s">
        <v>6154</v>
      </c>
      <c r="D6" s="99" t="s">
        <v>6155</v>
      </c>
      <c r="E6" s="97" t="s">
        <v>6156</v>
      </c>
      <c r="F6" s="99">
        <v>375</v>
      </c>
      <c r="G6" s="175">
        <v>4</v>
      </c>
      <c r="H6" s="9"/>
      <c r="I6" s="9"/>
      <c r="J6" s="9"/>
      <c r="K6" s="9"/>
      <c r="L6" s="9"/>
    </row>
    <row r="7" spans="1:12" ht="22.5" customHeight="1">
      <c r="A7" s="99" t="s">
        <v>69</v>
      </c>
      <c r="B7" s="99" t="s">
        <v>6153</v>
      </c>
      <c r="C7" s="99" t="s">
        <v>6157</v>
      </c>
      <c r="D7" s="99" t="s">
        <v>6155</v>
      </c>
      <c r="E7" s="97" t="s">
        <v>6156</v>
      </c>
      <c r="F7" s="99">
        <v>370</v>
      </c>
      <c r="G7" s="99">
        <v>4</v>
      </c>
      <c r="H7" s="9"/>
      <c r="I7" s="9"/>
      <c r="J7" s="9"/>
      <c r="K7" s="9"/>
      <c r="L7" s="9"/>
    </row>
    <row r="8" spans="1:12" ht="22.5" customHeight="1">
      <c r="A8" s="99" t="s">
        <v>49</v>
      </c>
      <c r="B8" s="99" t="s">
        <v>85</v>
      </c>
      <c r="C8" s="99" t="s">
        <v>6158</v>
      </c>
      <c r="D8" s="99" t="s">
        <v>3104</v>
      </c>
      <c r="E8" s="97" t="s">
        <v>3105</v>
      </c>
      <c r="F8" s="99">
        <v>370</v>
      </c>
      <c r="G8" s="99">
        <v>4</v>
      </c>
      <c r="H8" s="9"/>
      <c r="I8" s="9"/>
      <c r="J8" s="9"/>
      <c r="K8" s="9"/>
      <c r="L8" s="9"/>
    </row>
    <row r="9" spans="1:12" ht="22.5" customHeight="1">
      <c r="A9" s="99" t="s">
        <v>82</v>
      </c>
      <c r="B9" s="99" t="s">
        <v>6153</v>
      </c>
      <c r="C9" s="99" t="s">
        <v>6159</v>
      </c>
      <c r="D9" s="99" t="s">
        <v>3093</v>
      </c>
      <c r="E9" s="97" t="s">
        <v>3107</v>
      </c>
      <c r="F9" s="99">
        <v>370</v>
      </c>
      <c r="G9" s="99">
        <v>4</v>
      </c>
      <c r="H9" s="9"/>
      <c r="I9" s="9"/>
      <c r="J9" s="9"/>
      <c r="K9" s="9"/>
      <c r="L9" s="9"/>
    </row>
    <row r="10" spans="1:12" ht="22.5" customHeight="1">
      <c r="A10" s="99" t="s">
        <v>82</v>
      </c>
      <c r="B10" s="99" t="s">
        <v>6160</v>
      </c>
      <c r="C10" s="99" t="s">
        <v>6161</v>
      </c>
      <c r="D10" s="99" t="s">
        <v>3093</v>
      </c>
      <c r="E10" s="97" t="s">
        <v>3107</v>
      </c>
      <c r="F10" s="99">
        <v>370</v>
      </c>
      <c r="G10" s="99">
        <v>4</v>
      </c>
      <c r="H10" s="9"/>
      <c r="I10" s="9"/>
      <c r="J10" s="9"/>
      <c r="K10" s="9"/>
      <c r="L10" s="9"/>
    </row>
    <row r="11" spans="1:12" ht="22.5" customHeight="1">
      <c r="A11" s="99" t="s">
        <v>49</v>
      </c>
      <c r="B11" s="99" t="s">
        <v>85</v>
      </c>
      <c r="C11" s="99" t="s">
        <v>3108</v>
      </c>
      <c r="D11" s="99" t="s">
        <v>3104</v>
      </c>
      <c r="E11" s="97" t="s">
        <v>3105</v>
      </c>
      <c r="F11" s="99">
        <v>365</v>
      </c>
      <c r="G11" s="99">
        <v>4</v>
      </c>
      <c r="H11" s="9"/>
      <c r="I11" s="9"/>
      <c r="J11" s="9"/>
      <c r="K11" s="9"/>
      <c r="L11" s="9"/>
    </row>
    <row r="12" spans="1:12" ht="22.5" customHeight="1">
      <c r="A12" s="99" t="s">
        <v>34</v>
      </c>
      <c r="B12" s="99" t="s">
        <v>6140</v>
      </c>
      <c r="C12" s="99" t="s">
        <v>6162</v>
      </c>
      <c r="D12" s="99" t="s">
        <v>6163</v>
      </c>
      <c r="E12" s="97" t="s">
        <v>6164</v>
      </c>
      <c r="F12" s="99">
        <v>360</v>
      </c>
      <c r="G12" s="175">
        <v>4</v>
      </c>
      <c r="H12" s="9"/>
      <c r="I12" s="9"/>
      <c r="J12" s="9"/>
      <c r="K12" s="9"/>
      <c r="L12" s="9"/>
    </row>
    <row r="13" spans="1:12" ht="22.5" customHeight="1">
      <c r="A13" s="99">
        <v>3</v>
      </c>
      <c r="B13" s="99" t="s">
        <v>85</v>
      </c>
      <c r="C13" s="99" t="s">
        <v>3094</v>
      </c>
      <c r="D13" s="99" t="s">
        <v>3093</v>
      </c>
      <c r="E13" s="97" t="s">
        <v>3107</v>
      </c>
      <c r="F13" s="99">
        <v>360</v>
      </c>
      <c r="G13" s="99">
        <v>4</v>
      </c>
      <c r="H13" s="9"/>
      <c r="I13" s="9"/>
      <c r="J13" s="9"/>
      <c r="K13" s="9"/>
      <c r="L13" s="9"/>
    </row>
    <row r="14" spans="1:12" ht="22.5" customHeight="1">
      <c r="A14" s="99" t="s">
        <v>69</v>
      </c>
      <c r="B14" s="99" t="s">
        <v>6160</v>
      </c>
      <c r="C14" s="99" t="s">
        <v>6165</v>
      </c>
      <c r="D14" s="99" t="s">
        <v>6166</v>
      </c>
      <c r="E14" s="97" t="s">
        <v>6167</v>
      </c>
      <c r="F14" s="99">
        <v>355</v>
      </c>
      <c r="G14" s="175">
        <v>4</v>
      </c>
      <c r="H14" s="9"/>
      <c r="I14" s="9"/>
      <c r="J14" s="9"/>
      <c r="K14" s="9"/>
      <c r="L14" s="9"/>
    </row>
    <row r="15" spans="1:12" ht="22.5" customHeight="1">
      <c r="A15" s="99" t="s">
        <v>151</v>
      </c>
      <c r="B15" s="99" t="s">
        <v>85</v>
      </c>
      <c r="C15" s="99" t="s">
        <v>3109</v>
      </c>
      <c r="D15" s="99" t="s">
        <v>3104</v>
      </c>
      <c r="E15" s="97" t="s">
        <v>3105</v>
      </c>
      <c r="F15" s="99">
        <v>355</v>
      </c>
      <c r="G15" s="99">
        <v>4</v>
      </c>
      <c r="H15" s="9"/>
      <c r="I15" s="9"/>
      <c r="J15" s="9"/>
      <c r="K15" s="9"/>
      <c r="L15" s="9"/>
    </row>
    <row r="16" spans="1:12" ht="22.5" customHeight="1">
      <c r="A16" s="99">
        <v>3</v>
      </c>
      <c r="B16" s="99" t="s">
        <v>85</v>
      </c>
      <c r="C16" s="99" t="s">
        <v>3110</v>
      </c>
      <c r="D16" s="99" t="s">
        <v>3093</v>
      </c>
      <c r="E16" s="97" t="s">
        <v>3107</v>
      </c>
      <c r="F16" s="99">
        <v>354</v>
      </c>
      <c r="G16" s="175">
        <v>4</v>
      </c>
      <c r="H16" s="9"/>
      <c r="I16" s="9"/>
      <c r="J16" s="9"/>
      <c r="K16" s="9"/>
      <c r="L16" s="9"/>
    </row>
    <row r="17" spans="1:12" ht="22.5" customHeight="1">
      <c r="A17" s="99" t="s">
        <v>30</v>
      </c>
      <c r="B17" s="99" t="s">
        <v>85</v>
      </c>
      <c r="C17" s="99" t="s">
        <v>6168</v>
      </c>
      <c r="D17" s="99" t="s">
        <v>6166</v>
      </c>
      <c r="E17" s="97" t="s">
        <v>6167</v>
      </c>
      <c r="F17" s="99">
        <v>350</v>
      </c>
      <c r="G17" s="99">
        <v>4</v>
      </c>
      <c r="H17" s="9"/>
      <c r="I17" s="9"/>
      <c r="J17" s="9"/>
      <c r="K17" s="9"/>
      <c r="L17" s="9"/>
    </row>
    <row r="18" spans="1:12" ht="22.5" customHeight="1">
      <c r="A18" s="99" t="s">
        <v>69</v>
      </c>
      <c r="B18" s="99" t="s">
        <v>85</v>
      </c>
      <c r="C18" s="99" t="s">
        <v>6169</v>
      </c>
      <c r="D18" s="99" t="s">
        <v>6170</v>
      </c>
      <c r="E18" s="97" t="s">
        <v>6171</v>
      </c>
      <c r="F18" s="99">
        <v>350</v>
      </c>
      <c r="G18" s="175">
        <v>4</v>
      </c>
      <c r="H18" s="9"/>
      <c r="I18" s="9"/>
      <c r="J18" s="9"/>
      <c r="K18" s="9"/>
      <c r="L18" s="9"/>
    </row>
    <row r="19" spans="1:12" ht="22.5" customHeight="1">
      <c r="A19" s="99" t="s">
        <v>34</v>
      </c>
      <c r="B19" s="99" t="s">
        <v>85</v>
      </c>
      <c r="C19" s="99" t="s">
        <v>6172</v>
      </c>
      <c r="D19" s="99" t="s">
        <v>6170</v>
      </c>
      <c r="E19" s="97" t="s">
        <v>6171</v>
      </c>
      <c r="F19" s="99">
        <v>350</v>
      </c>
      <c r="G19" s="99">
        <v>4</v>
      </c>
      <c r="H19" s="9"/>
      <c r="I19" s="9"/>
      <c r="J19" s="9"/>
      <c r="K19" s="9"/>
      <c r="L19" s="9"/>
    </row>
    <row r="20" spans="1:12" ht="22.5" customHeight="1">
      <c r="A20" s="99">
        <v>3</v>
      </c>
      <c r="B20" s="99" t="s">
        <v>85</v>
      </c>
      <c r="C20" s="99" t="s">
        <v>3111</v>
      </c>
      <c r="D20" s="99" t="s">
        <v>3093</v>
      </c>
      <c r="E20" s="97" t="s">
        <v>3107</v>
      </c>
      <c r="F20" s="99">
        <v>350</v>
      </c>
      <c r="G20" s="175">
        <v>4</v>
      </c>
      <c r="H20" s="9"/>
      <c r="I20" s="9"/>
      <c r="J20" s="9"/>
      <c r="K20" s="9"/>
      <c r="L20" s="9"/>
    </row>
    <row r="21" spans="1:12" ht="22.5" customHeight="1">
      <c r="A21" s="99">
        <v>3</v>
      </c>
      <c r="B21" s="99" t="s">
        <v>85</v>
      </c>
      <c r="C21" s="99" t="s">
        <v>3112</v>
      </c>
      <c r="D21" s="99" t="s">
        <v>3093</v>
      </c>
      <c r="E21" s="97" t="s">
        <v>3107</v>
      </c>
      <c r="F21" s="99">
        <v>350</v>
      </c>
      <c r="G21" s="99">
        <v>4</v>
      </c>
      <c r="H21" s="9"/>
      <c r="I21" s="9"/>
      <c r="J21" s="9"/>
      <c r="K21" s="9"/>
      <c r="L21" s="9"/>
    </row>
    <row r="22" spans="1:12" ht="22.5" customHeight="1">
      <c r="A22" s="99">
        <v>3</v>
      </c>
      <c r="B22" s="99" t="s">
        <v>85</v>
      </c>
      <c r="C22" s="99" t="s">
        <v>3113</v>
      </c>
      <c r="D22" s="99" t="s">
        <v>3093</v>
      </c>
      <c r="E22" s="97" t="s">
        <v>3107</v>
      </c>
      <c r="F22" s="99">
        <v>350</v>
      </c>
      <c r="G22" s="99">
        <v>4</v>
      </c>
      <c r="H22" s="9"/>
      <c r="I22" s="9"/>
      <c r="J22" s="9"/>
      <c r="K22" s="9"/>
      <c r="L22" s="9"/>
    </row>
    <row r="23" spans="1:12" ht="22.5" customHeight="1">
      <c r="A23" s="99">
        <v>2</v>
      </c>
      <c r="B23" s="99" t="s">
        <v>85</v>
      </c>
      <c r="C23" s="99" t="s">
        <v>3114</v>
      </c>
      <c r="D23" s="99" t="s">
        <v>3093</v>
      </c>
      <c r="E23" s="97" t="s">
        <v>3107</v>
      </c>
      <c r="F23" s="99">
        <v>350</v>
      </c>
      <c r="G23" s="175">
        <v>4</v>
      </c>
      <c r="H23" s="9"/>
      <c r="I23" s="9"/>
      <c r="J23" s="9"/>
      <c r="K23" s="9"/>
      <c r="L23" s="9"/>
    </row>
    <row r="24" spans="1:12" ht="22.5" customHeight="1">
      <c r="A24" s="99" t="s">
        <v>30</v>
      </c>
      <c r="B24" s="99" t="s">
        <v>85</v>
      </c>
      <c r="C24" s="99" t="s">
        <v>6173</v>
      </c>
      <c r="D24" s="99" t="s">
        <v>6166</v>
      </c>
      <c r="E24" s="97" t="s">
        <v>6167</v>
      </c>
      <c r="F24" s="99">
        <v>345</v>
      </c>
      <c r="G24" s="175">
        <v>4</v>
      </c>
      <c r="H24" s="9"/>
      <c r="I24" s="9"/>
      <c r="J24" s="9"/>
      <c r="K24" s="9"/>
      <c r="L24" s="9"/>
    </row>
    <row r="25" spans="1:12" ht="22.5" customHeight="1">
      <c r="A25" s="99" t="s">
        <v>35</v>
      </c>
      <c r="B25" s="99" t="s">
        <v>6160</v>
      </c>
      <c r="C25" s="99" t="s">
        <v>5880</v>
      </c>
      <c r="D25" s="99" t="s">
        <v>6166</v>
      </c>
      <c r="E25" s="97" t="s">
        <v>6167</v>
      </c>
      <c r="F25" s="99">
        <v>345</v>
      </c>
      <c r="G25" s="99">
        <v>4</v>
      </c>
      <c r="H25" s="9"/>
      <c r="I25" s="9"/>
      <c r="J25" s="9"/>
      <c r="K25" s="9"/>
      <c r="L25" s="9"/>
    </row>
    <row r="26" spans="1:12" ht="22.5" customHeight="1">
      <c r="A26" s="99">
        <v>3</v>
      </c>
      <c r="B26" s="99" t="s">
        <v>85</v>
      </c>
      <c r="C26" s="99" t="s">
        <v>3115</v>
      </c>
      <c r="D26" s="99" t="s">
        <v>3093</v>
      </c>
      <c r="E26" s="97" t="s">
        <v>3107</v>
      </c>
      <c r="F26" s="99">
        <v>342</v>
      </c>
      <c r="G26" s="175">
        <v>3</v>
      </c>
      <c r="H26" s="9"/>
      <c r="I26" s="9"/>
      <c r="J26" s="9"/>
      <c r="K26" s="9"/>
      <c r="L26" s="9"/>
    </row>
    <row r="27" spans="1:12" ht="22.5" customHeight="1">
      <c r="A27" s="99" t="s">
        <v>30</v>
      </c>
      <c r="B27" s="99" t="s">
        <v>85</v>
      </c>
      <c r="C27" s="99" t="s">
        <v>6174</v>
      </c>
      <c r="D27" s="99" t="s">
        <v>6166</v>
      </c>
      <c r="E27" s="97" t="s">
        <v>6167</v>
      </c>
      <c r="F27" s="99">
        <v>340</v>
      </c>
      <c r="G27" s="99">
        <v>4</v>
      </c>
      <c r="H27" s="9"/>
      <c r="I27" s="9"/>
      <c r="J27" s="9"/>
      <c r="K27" s="9"/>
      <c r="L27" s="9"/>
    </row>
    <row r="28" spans="1:12" ht="22.5" customHeight="1">
      <c r="A28" s="99" t="s">
        <v>35</v>
      </c>
      <c r="B28" s="99" t="s">
        <v>6160</v>
      </c>
      <c r="C28" s="99" t="s">
        <v>6175</v>
      </c>
      <c r="D28" s="99" t="s">
        <v>6170</v>
      </c>
      <c r="E28" s="97" t="s">
        <v>6171</v>
      </c>
      <c r="F28" s="99">
        <v>340</v>
      </c>
      <c r="G28" s="175">
        <v>4</v>
      </c>
      <c r="H28" s="29"/>
      <c r="I28" s="29"/>
      <c r="J28" s="29"/>
      <c r="K28" s="29"/>
      <c r="L28" s="29"/>
    </row>
    <row r="29" spans="1:12" ht="22.5" customHeight="1">
      <c r="A29" s="99" t="s">
        <v>30</v>
      </c>
      <c r="B29" s="99" t="s">
        <v>85</v>
      </c>
      <c r="C29" s="99" t="s">
        <v>6176</v>
      </c>
      <c r="D29" s="99" t="s">
        <v>6177</v>
      </c>
      <c r="E29" s="97" t="s">
        <v>6178</v>
      </c>
      <c r="F29" s="99">
        <v>335</v>
      </c>
      <c r="G29" s="99">
        <v>4</v>
      </c>
      <c r="H29" s="29"/>
      <c r="I29" s="29"/>
      <c r="J29" s="29"/>
      <c r="K29" s="29"/>
      <c r="L29" s="29"/>
    </row>
    <row r="30" spans="1:12" ht="22.5" customHeight="1">
      <c r="A30" s="99">
        <v>2</v>
      </c>
      <c r="B30" s="99" t="s">
        <v>85</v>
      </c>
      <c r="C30" s="99" t="s">
        <v>3116</v>
      </c>
      <c r="D30" s="99" t="s">
        <v>3093</v>
      </c>
      <c r="E30" s="97" t="s">
        <v>3107</v>
      </c>
      <c r="F30" s="99">
        <v>332</v>
      </c>
      <c r="G30" s="175">
        <v>3</v>
      </c>
      <c r="H30" s="29"/>
      <c r="I30" s="29"/>
      <c r="J30" s="29"/>
      <c r="K30" s="29"/>
      <c r="L30" s="29"/>
    </row>
    <row r="31" spans="1:12" ht="22.5" customHeight="1">
      <c r="A31" s="99">
        <v>3</v>
      </c>
      <c r="B31" s="99" t="s">
        <v>85</v>
      </c>
      <c r="C31" s="99" t="s">
        <v>3117</v>
      </c>
      <c r="D31" s="99" t="s">
        <v>3093</v>
      </c>
      <c r="E31" s="97" t="s">
        <v>3107</v>
      </c>
      <c r="F31" s="99">
        <v>332</v>
      </c>
      <c r="G31" s="99">
        <v>3</v>
      </c>
      <c r="H31" s="29"/>
      <c r="I31" s="29"/>
      <c r="J31" s="29"/>
      <c r="K31" s="29"/>
      <c r="L31" s="29"/>
    </row>
    <row r="32" spans="1:12" ht="22.5" customHeight="1">
      <c r="A32" s="99" t="s">
        <v>6179</v>
      </c>
      <c r="B32" s="99" t="s">
        <v>6180</v>
      </c>
      <c r="C32" s="99" t="s">
        <v>6181</v>
      </c>
      <c r="D32" s="99" t="s">
        <v>6182</v>
      </c>
      <c r="E32" s="176" t="s">
        <v>6186</v>
      </c>
      <c r="F32" s="99">
        <v>330</v>
      </c>
      <c r="G32" s="99">
        <v>3</v>
      </c>
      <c r="H32" s="29"/>
      <c r="I32" s="29"/>
      <c r="J32" s="29"/>
      <c r="K32" s="29"/>
      <c r="L32" s="29"/>
    </row>
    <row r="33" spans="1:12" ht="22.5" customHeight="1">
      <c r="A33" s="99" t="s">
        <v>6183</v>
      </c>
      <c r="B33" s="99" t="s">
        <v>6160</v>
      </c>
      <c r="C33" s="99" t="s">
        <v>6184</v>
      </c>
      <c r="D33" s="99" t="s">
        <v>6185</v>
      </c>
      <c r="E33" s="176" t="s">
        <v>6186</v>
      </c>
      <c r="F33" s="99">
        <v>330</v>
      </c>
      <c r="G33" s="99">
        <v>3</v>
      </c>
      <c r="H33" s="24"/>
      <c r="I33" s="24"/>
      <c r="J33" s="24"/>
      <c r="K33" s="24"/>
      <c r="L33" s="24"/>
    </row>
    <row r="34" spans="1:12" ht="22.5" customHeight="1">
      <c r="A34" s="99">
        <v>3</v>
      </c>
      <c r="B34" s="99" t="s">
        <v>85</v>
      </c>
      <c r="C34" s="99" t="s">
        <v>3118</v>
      </c>
      <c r="D34" s="99" t="s">
        <v>3093</v>
      </c>
      <c r="E34" s="97" t="s">
        <v>3107</v>
      </c>
      <c r="F34" s="99">
        <v>328</v>
      </c>
      <c r="G34" s="175">
        <v>3</v>
      </c>
      <c r="H34" s="29"/>
      <c r="I34" s="29"/>
      <c r="J34" s="29"/>
      <c r="K34" s="29"/>
      <c r="L34" s="29"/>
    </row>
    <row r="35" spans="1:12" ht="22.5" customHeight="1">
      <c r="A35" s="99">
        <v>2</v>
      </c>
      <c r="B35" s="99" t="s">
        <v>85</v>
      </c>
      <c r="C35" s="99" t="s">
        <v>3119</v>
      </c>
      <c r="D35" s="99" t="s">
        <v>3093</v>
      </c>
      <c r="E35" s="97" t="s">
        <v>3107</v>
      </c>
      <c r="F35" s="99">
        <v>328</v>
      </c>
      <c r="G35" s="99">
        <v>3</v>
      </c>
      <c r="H35" s="29"/>
      <c r="I35" s="29"/>
      <c r="J35" s="29"/>
      <c r="K35" s="29"/>
      <c r="L35" s="29"/>
    </row>
    <row r="36" spans="1:12" ht="22.5" customHeight="1">
      <c r="A36" s="99">
        <v>3</v>
      </c>
      <c r="B36" s="99" t="s">
        <v>85</v>
      </c>
      <c r="C36" s="99" t="s">
        <v>3120</v>
      </c>
      <c r="D36" s="99" t="s">
        <v>3093</v>
      </c>
      <c r="E36" s="97" t="s">
        <v>3107</v>
      </c>
      <c r="F36" s="99">
        <v>327</v>
      </c>
      <c r="G36" s="175">
        <v>3</v>
      </c>
      <c r="H36" s="29"/>
      <c r="I36" s="29"/>
      <c r="J36" s="29"/>
      <c r="K36" s="29"/>
      <c r="L36" s="29"/>
    </row>
    <row r="37" spans="1:12" ht="22.5" customHeight="1">
      <c r="A37" s="99">
        <v>2</v>
      </c>
      <c r="B37" s="99" t="s">
        <v>85</v>
      </c>
      <c r="C37" s="99" t="s">
        <v>3121</v>
      </c>
      <c r="D37" s="99" t="s">
        <v>3093</v>
      </c>
      <c r="E37" s="97" t="s">
        <v>3107</v>
      </c>
      <c r="F37" s="99">
        <v>327</v>
      </c>
      <c r="G37" s="99">
        <v>3</v>
      </c>
      <c r="H37" s="24"/>
      <c r="I37" s="24"/>
      <c r="J37" s="24"/>
      <c r="K37" s="24"/>
      <c r="L37" s="24"/>
    </row>
    <row r="38" spans="1:12" ht="22.5" customHeight="1">
      <c r="A38" s="99">
        <v>2</v>
      </c>
      <c r="B38" s="99" t="s">
        <v>85</v>
      </c>
      <c r="C38" s="99" t="s">
        <v>3122</v>
      </c>
      <c r="D38" s="99" t="s">
        <v>3093</v>
      </c>
      <c r="E38" s="97" t="s">
        <v>3107</v>
      </c>
      <c r="F38" s="99">
        <v>323</v>
      </c>
      <c r="G38" s="175">
        <v>3</v>
      </c>
      <c r="H38" s="24"/>
      <c r="I38" s="24"/>
      <c r="J38" s="24"/>
      <c r="K38" s="24"/>
      <c r="L38" s="24"/>
    </row>
    <row r="39" spans="1:12" ht="22.5" customHeight="1">
      <c r="A39" s="99">
        <v>2</v>
      </c>
      <c r="B39" s="99" t="s">
        <v>85</v>
      </c>
      <c r="C39" s="99" t="s">
        <v>3123</v>
      </c>
      <c r="D39" s="99" t="s">
        <v>3093</v>
      </c>
      <c r="E39" s="97" t="s">
        <v>3107</v>
      </c>
      <c r="F39" s="99">
        <v>323</v>
      </c>
      <c r="G39" s="99">
        <v>3</v>
      </c>
      <c r="H39" s="24"/>
      <c r="I39" s="24"/>
      <c r="J39" s="24"/>
      <c r="K39" s="24"/>
      <c r="L39" s="24"/>
    </row>
    <row r="40" spans="1:12" ht="22.5" customHeight="1">
      <c r="A40" s="99" t="s">
        <v>6187</v>
      </c>
      <c r="B40" s="99" t="s">
        <v>6160</v>
      </c>
      <c r="C40" s="99" t="s">
        <v>6188</v>
      </c>
      <c r="D40" s="99" t="s">
        <v>3124</v>
      </c>
      <c r="E40" s="97" t="s">
        <v>12998</v>
      </c>
      <c r="F40" s="99">
        <v>320</v>
      </c>
      <c r="G40" s="175">
        <v>3</v>
      </c>
      <c r="H40" s="24"/>
      <c r="I40" s="24"/>
      <c r="J40" s="24"/>
      <c r="K40" s="24"/>
      <c r="L40" s="24"/>
    </row>
    <row r="41" spans="1:12" ht="22.5" customHeight="1">
      <c r="A41" s="99">
        <v>3</v>
      </c>
      <c r="B41" s="99" t="s">
        <v>85</v>
      </c>
      <c r="C41" s="99" t="s">
        <v>3125</v>
      </c>
      <c r="D41" s="99" t="s">
        <v>3093</v>
      </c>
      <c r="E41" s="97" t="s">
        <v>3107</v>
      </c>
      <c r="F41" s="99">
        <v>310</v>
      </c>
      <c r="G41" s="99">
        <v>3</v>
      </c>
      <c r="H41" s="24"/>
      <c r="I41" s="24"/>
      <c r="J41" s="24"/>
      <c r="K41" s="24"/>
      <c r="L41" s="24"/>
    </row>
    <row r="42" spans="1:12" ht="22.5" customHeight="1">
      <c r="A42" s="99">
        <v>2</v>
      </c>
      <c r="B42" s="99" t="s">
        <v>85</v>
      </c>
      <c r="C42" s="99" t="s">
        <v>3126</v>
      </c>
      <c r="D42" s="99" t="s">
        <v>3093</v>
      </c>
      <c r="E42" s="97" t="s">
        <v>3107</v>
      </c>
      <c r="F42" s="99">
        <v>310</v>
      </c>
      <c r="G42" s="175">
        <v>3</v>
      </c>
      <c r="H42" s="24"/>
      <c r="I42" s="24"/>
      <c r="J42" s="24"/>
      <c r="K42" s="24"/>
      <c r="L42" s="24"/>
    </row>
    <row r="43" spans="1:12" ht="22.5" customHeight="1">
      <c r="A43" s="99" t="s">
        <v>6179</v>
      </c>
      <c r="B43" s="99" t="s">
        <v>6180</v>
      </c>
      <c r="C43" s="99" t="s">
        <v>6189</v>
      </c>
      <c r="D43" s="99" t="s">
        <v>6182</v>
      </c>
      <c r="E43" s="176" t="s">
        <v>6186</v>
      </c>
      <c r="F43" s="99">
        <v>310</v>
      </c>
      <c r="G43" s="99">
        <v>3</v>
      </c>
      <c r="H43" s="13"/>
      <c r="I43" s="13"/>
      <c r="J43" s="13"/>
      <c r="K43" s="13"/>
      <c r="L43" s="13"/>
    </row>
    <row r="44" spans="1:12" ht="22.5" customHeight="1">
      <c r="A44" s="99">
        <v>2</v>
      </c>
      <c r="B44" s="99" t="s">
        <v>85</v>
      </c>
      <c r="C44" s="99" t="s">
        <v>3127</v>
      </c>
      <c r="D44" s="99" t="s">
        <v>3093</v>
      </c>
      <c r="E44" s="97" t="s">
        <v>3107</v>
      </c>
      <c r="F44" s="99">
        <v>309</v>
      </c>
      <c r="G44" s="99">
        <v>3</v>
      </c>
      <c r="H44" s="24"/>
      <c r="I44" s="24"/>
      <c r="J44" s="24"/>
      <c r="K44" s="24"/>
      <c r="L44" s="24"/>
    </row>
    <row r="45" spans="1:12" ht="22.5" customHeight="1">
      <c r="A45" s="99">
        <v>2</v>
      </c>
      <c r="B45" s="99" t="s">
        <v>85</v>
      </c>
      <c r="C45" s="99" t="s">
        <v>59</v>
      </c>
      <c r="D45" s="99" t="s">
        <v>3093</v>
      </c>
      <c r="E45" s="97" t="s">
        <v>3107</v>
      </c>
      <c r="F45" s="99">
        <v>305</v>
      </c>
      <c r="G45" s="175">
        <v>3</v>
      </c>
      <c r="H45" s="24"/>
      <c r="I45" s="24"/>
      <c r="J45" s="24"/>
      <c r="K45" s="24"/>
      <c r="L45" s="24"/>
    </row>
    <row r="46" spans="1:12" ht="22.5" customHeight="1">
      <c r="A46" s="99">
        <v>2</v>
      </c>
      <c r="B46" s="99" t="s">
        <v>85</v>
      </c>
      <c r="C46" s="99" t="s">
        <v>3128</v>
      </c>
      <c r="D46" s="99" t="s">
        <v>3093</v>
      </c>
      <c r="E46" s="97" t="s">
        <v>3107</v>
      </c>
      <c r="F46" s="99">
        <v>303</v>
      </c>
      <c r="G46" s="99">
        <v>3</v>
      </c>
      <c r="H46" s="24"/>
      <c r="I46" s="24"/>
      <c r="J46" s="24"/>
      <c r="K46" s="24"/>
      <c r="L46" s="24"/>
    </row>
    <row r="47" spans="1:12" ht="22.5" customHeight="1">
      <c r="A47" s="99" t="s">
        <v>82</v>
      </c>
      <c r="B47" s="99" t="s">
        <v>6160</v>
      </c>
      <c r="C47" s="99" t="s">
        <v>6190</v>
      </c>
      <c r="D47" s="99" t="s">
        <v>3124</v>
      </c>
      <c r="E47" s="97" t="s">
        <v>12998</v>
      </c>
      <c r="F47" s="99">
        <v>300</v>
      </c>
      <c r="G47" s="175">
        <v>3</v>
      </c>
      <c r="H47" s="24"/>
      <c r="I47" s="24"/>
      <c r="J47" s="24"/>
      <c r="K47" s="24"/>
      <c r="L47" s="24"/>
    </row>
    <row r="48" spans="1:12" ht="22.5" customHeight="1">
      <c r="A48" s="99" t="s">
        <v>27</v>
      </c>
      <c r="B48" s="99" t="s">
        <v>85</v>
      </c>
      <c r="C48" s="99" t="s">
        <v>3129</v>
      </c>
      <c r="D48" s="99" t="s">
        <v>3124</v>
      </c>
      <c r="E48" s="97" t="s">
        <v>12998</v>
      </c>
      <c r="F48" s="99">
        <v>300</v>
      </c>
      <c r="G48" s="99">
        <v>3</v>
      </c>
      <c r="H48" s="24"/>
      <c r="I48" s="24"/>
      <c r="J48" s="24"/>
      <c r="K48" s="24"/>
      <c r="L48" s="24"/>
    </row>
    <row r="49" spans="1:12" ht="22.5" customHeight="1">
      <c r="A49" s="99" t="s">
        <v>27</v>
      </c>
      <c r="B49" s="99" t="s">
        <v>85</v>
      </c>
      <c r="C49" s="99" t="s">
        <v>3130</v>
      </c>
      <c r="D49" s="99" t="s">
        <v>3124</v>
      </c>
      <c r="E49" s="97" t="s">
        <v>12998</v>
      </c>
      <c r="F49" s="99">
        <v>295</v>
      </c>
      <c r="G49" s="175">
        <v>3</v>
      </c>
      <c r="H49" s="24"/>
      <c r="I49" s="24"/>
      <c r="J49" s="24"/>
      <c r="K49" s="24"/>
      <c r="L49" s="24"/>
    </row>
    <row r="50" spans="1:12" ht="22.5" customHeight="1">
      <c r="A50" s="99" t="s">
        <v>27</v>
      </c>
      <c r="B50" s="99" t="s">
        <v>85</v>
      </c>
      <c r="C50" s="99" t="s">
        <v>3131</v>
      </c>
      <c r="D50" s="99" t="s">
        <v>3124</v>
      </c>
      <c r="E50" s="97" t="s">
        <v>12998</v>
      </c>
      <c r="F50" s="99">
        <v>290</v>
      </c>
      <c r="G50" s="99">
        <v>3</v>
      </c>
      <c r="H50" s="24"/>
      <c r="I50" s="24"/>
      <c r="J50" s="24"/>
      <c r="K50" s="24"/>
      <c r="L50" s="24"/>
    </row>
    <row r="51" spans="1:12" ht="22.5" customHeight="1">
      <c r="A51" s="99">
        <v>1</v>
      </c>
      <c r="B51" s="99" t="s">
        <v>85</v>
      </c>
      <c r="C51" s="99" t="s">
        <v>3132</v>
      </c>
      <c r="D51" s="99" t="s">
        <v>3093</v>
      </c>
      <c r="E51" s="97" t="s">
        <v>3107</v>
      </c>
      <c r="F51" s="99">
        <v>290</v>
      </c>
      <c r="G51" s="175">
        <v>3</v>
      </c>
      <c r="H51" s="24"/>
      <c r="I51" s="24"/>
      <c r="J51" s="24"/>
      <c r="K51" s="24"/>
      <c r="L51" s="24"/>
    </row>
    <row r="52" spans="1:12" ht="22.5" customHeight="1">
      <c r="A52" s="99" t="s">
        <v>27</v>
      </c>
      <c r="B52" s="99" t="s">
        <v>85</v>
      </c>
      <c r="C52" s="99" t="s">
        <v>3133</v>
      </c>
      <c r="D52" s="99" t="s">
        <v>3124</v>
      </c>
      <c r="E52" s="97" t="s">
        <v>12998</v>
      </c>
      <c r="F52" s="99">
        <v>280</v>
      </c>
      <c r="G52" s="99">
        <v>3</v>
      </c>
      <c r="H52" s="24"/>
      <c r="I52" s="24"/>
      <c r="J52" s="24"/>
      <c r="K52" s="24"/>
      <c r="L52" s="24"/>
    </row>
    <row r="53" spans="1:12" ht="22.5" customHeight="1">
      <c r="A53" s="99" t="s">
        <v>27</v>
      </c>
      <c r="B53" s="99" t="s">
        <v>85</v>
      </c>
      <c r="C53" s="99" t="s">
        <v>3134</v>
      </c>
      <c r="D53" s="99" t="s">
        <v>3124</v>
      </c>
      <c r="E53" s="97" t="s">
        <v>12998</v>
      </c>
      <c r="F53" s="99">
        <v>270</v>
      </c>
      <c r="G53" s="175">
        <v>3</v>
      </c>
      <c r="H53" s="24"/>
      <c r="I53" s="24"/>
      <c r="J53" s="24"/>
      <c r="K53" s="24"/>
      <c r="L53" s="24"/>
    </row>
    <row r="54" spans="1:12" ht="22.5" customHeight="1">
      <c r="A54" s="99">
        <v>1</v>
      </c>
      <c r="B54" s="99" t="s">
        <v>85</v>
      </c>
      <c r="C54" s="99" t="s">
        <v>3135</v>
      </c>
      <c r="D54" s="99" t="s">
        <v>3136</v>
      </c>
      <c r="E54" s="97" t="s">
        <v>3137</v>
      </c>
      <c r="F54" s="99">
        <v>270</v>
      </c>
      <c r="G54" s="99">
        <v>3</v>
      </c>
      <c r="H54" s="24"/>
      <c r="I54" s="24"/>
      <c r="J54" s="24"/>
      <c r="K54" s="24"/>
      <c r="L54" s="24"/>
    </row>
    <row r="55" spans="1:12" ht="22.5" customHeight="1">
      <c r="A55" s="99">
        <v>1</v>
      </c>
      <c r="B55" s="99" t="s">
        <v>85</v>
      </c>
      <c r="C55" s="99" t="s">
        <v>3091</v>
      </c>
      <c r="D55" s="99" t="s">
        <v>3136</v>
      </c>
      <c r="E55" s="97" t="s">
        <v>3137</v>
      </c>
      <c r="F55" s="99">
        <v>269</v>
      </c>
      <c r="G55" s="175">
        <v>3</v>
      </c>
      <c r="H55" s="24"/>
      <c r="I55" s="24"/>
      <c r="J55" s="24"/>
      <c r="K55" s="24"/>
      <c r="L55" s="24"/>
    </row>
    <row r="56" spans="1:12" ht="22.5" customHeight="1">
      <c r="A56" s="99">
        <v>1</v>
      </c>
      <c r="B56" s="99" t="s">
        <v>85</v>
      </c>
      <c r="C56" s="99" t="s">
        <v>1411</v>
      </c>
      <c r="D56" s="99" t="s">
        <v>3136</v>
      </c>
      <c r="E56" s="97" t="s">
        <v>3137</v>
      </c>
      <c r="F56" s="99">
        <v>268</v>
      </c>
      <c r="G56" s="99">
        <v>3</v>
      </c>
      <c r="H56" s="24"/>
      <c r="I56" s="24"/>
      <c r="J56" s="24"/>
      <c r="K56" s="24"/>
      <c r="L56" s="24"/>
    </row>
    <row r="57" spans="1:12" ht="22.5" customHeight="1">
      <c r="A57" s="99">
        <v>1</v>
      </c>
      <c r="B57" s="99" t="s">
        <v>85</v>
      </c>
      <c r="C57" s="99" t="s">
        <v>3081</v>
      </c>
      <c r="D57" s="99" t="s">
        <v>3136</v>
      </c>
      <c r="E57" s="97" t="s">
        <v>3137</v>
      </c>
      <c r="F57" s="99">
        <v>266</v>
      </c>
      <c r="G57" s="175">
        <v>3</v>
      </c>
      <c r="H57" s="24"/>
      <c r="I57" s="24"/>
      <c r="J57" s="24"/>
      <c r="K57" s="24"/>
      <c r="L57" s="24"/>
    </row>
    <row r="58" spans="1:12" ht="22.5" customHeight="1">
      <c r="A58" s="99" t="s">
        <v>27</v>
      </c>
      <c r="B58" s="99" t="s">
        <v>85</v>
      </c>
      <c r="C58" s="99" t="s">
        <v>125</v>
      </c>
      <c r="D58" s="99" t="s">
        <v>3136</v>
      </c>
      <c r="E58" s="97" t="s">
        <v>3137</v>
      </c>
      <c r="F58" s="99">
        <v>265</v>
      </c>
      <c r="G58" s="99">
        <v>3</v>
      </c>
      <c r="H58" s="24"/>
      <c r="I58" s="24"/>
      <c r="J58" s="24"/>
      <c r="K58" s="24"/>
      <c r="L58" s="24"/>
    </row>
    <row r="59" spans="1:12" ht="22.5" customHeight="1">
      <c r="A59" s="99" t="s">
        <v>27</v>
      </c>
      <c r="B59" s="99" t="s">
        <v>85</v>
      </c>
      <c r="C59" s="99" t="s">
        <v>3138</v>
      </c>
      <c r="D59" s="99" t="s">
        <v>3124</v>
      </c>
      <c r="E59" s="97" t="s">
        <v>3137</v>
      </c>
      <c r="F59" s="99">
        <v>260</v>
      </c>
      <c r="G59" s="175">
        <v>3</v>
      </c>
      <c r="H59" s="24"/>
      <c r="I59" s="24"/>
      <c r="J59" s="24"/>
      <c r="K59" s="24"/>
      <c r="L59" s="24"/>
    </row>
    <row r="60" spans="1:12" ht="22.5" customHeight="1">
      <c r="A60" s="99">
        <v>1</v>
      </c>
      <c r="B60" s="99" t="s">
        <v>85</v>
      </c>
      <c r="C60" s="99" t="s">
        <v>2989</v>
      </c>
      <c r="D60" s="99" t="s">
        <v>3136</v>
      </c>
      <c r="E60" s="97" t="s">
        <v>12998</v>
      </c>
      <c r="F60" s="99">
        <v>256</v>
      </c>
      <c r="G60" s="99">
        <v>3</v>
      </c>
      <c r="H60" s="24"/>
      <c r="I60" s="24"/>
      <c r="J60" s="24"/>
      <c r="K60" s="24"/>
      <c r="L60" s="24"/>
    </row>
    <row r="61" spans="1:12" ht="22.5" customHeight="1">
      <c r="A61" s="99">
        <v>1</v>
      </c>
      <c r="B61" s="99" t="s">
        <v>85</v>
      </c>
      <c r="C61" s="99" t="s">
        <v>3139</v>
      </c>
      <c r="D61" s="99" t="s">
        <v>3136</v>
      </c>
      <c r="E61" s="97" t="s">
        <v>12998</v>
      </c>
      <c r="F61" s="99">
        <v>252</v>
      </c>
      <c r="G61" s="175">
        <v>3</v>
      </c>
      <c r="H61" s="24"/>
      <c r="I61" s="24"/>
      <c r="J61" s="24"/>
      <c r="K61" s="24"/>
      <c r="L61" s="24"/>
    </row>
    <row r="62" spans="1:12" ht="22.5" customHeight="1">
      <c r="A62" s="99" t="s">
        <v>27</v>
      </c>
      <c r="B62" s="99" t="s">
        <v>85</v>
      </c>
      <c r="C62" s="99" t="s">
        <v>1703</v>
      </c>
      <c r="D62" s="99" t="s">
        <v>3124</v>
      </c>
      <c r="E62" s="97" t="s">
        <v>3137</v>
      </c>
      <c r="F62" s="99">
        <v>250</v>
      </c>
      <c r="G62" s="99">
        <v>3</v>
      </c>
      <c r="H62" s="24"/>
      <c r="I62" s="24"/>
      <c r="J62" s="24"/>
      <c r="K62" s="24"/>
      <c r="L62" s="24"/>
    </row>
    <row r="63" spans="1:12" ht="22.5" customHeight="1">
      <c r="A63" s="99" t="s">
        <v>37</v>
      </c>
      <c r="B63" s="99" t="s">
        <v>5442</v>
      </c>
      <c r="C63" s="99" t="s">
        <v>1237</v>
      </c>
      <c r="D63" s="177" t="s">
        <v>3136</v>
      </c>
      <c r="E63" s="178" t="s">
        <v>12998</v>
      </c>
      <c r="F63" s="99">
        <v>250</v>
      </c>
      <c r="G63" s="179">
        <v>4</v>
      </c>
      <c r="H63" s="24"/>
      <c r="I63" s="24"/>
      <c r="J63" s="24"/>
      <c r="K63" s="24"/>
      <c r="L63" s="24"/>
    </row>
    <row r="64" spans="1:12" ht="22.5" customHeight="1">
      <c r="A64" s="99">
        <v>1</v>
      </c>
      <c r="B64" s="99" t="s">
        <v>85</v>
      </c>
      <c r="C64" s="99" t="s">
        <v>3140</v>
      </c>
      <c r="D64" s="99" t="s">
        <v>3136</v>
      </c>
      <c r="E64" s="97" t="s">
        <v>12998</v>
      </c>
      <c r="F64" s="99">
        <v>246</v>
      </c>
      <c r="G64" s="175">
        <v>2</v>
      </c>
      <c r="H64" s="24"/>
      <c r="I64" s="24"/>
      <c r="J64" s="24"/>
      <c r="K64" s="24"/>
      <c r="L64" s="24"/>
    </row>
    <row r="65" spans="1:12" ht="22.5" customHeight="1">
      <c r="A65" s="99">
        <v>1</v>
      </c>
      <c r="B65" s="99" t="s">
        <v>85</v>
      </c>
      <c r="C65" s="99" t="s">
        <v>3141</v>
      </c>
      <c r="D65" s="99" t="s">
        <v>3136</v>
      </c>
      <c r="E65" s="97" t="s">
        <v>12998</v>
      </c>
      <c r="F65" s="99">
        <v>246</v>
      </c>
      <c r="G65" s="99">
        <v>2</v>
      </c>
      <c r="H65" s="24"/>
      <c r="I65" s="24"/>
      <c r="J65" s="24"/>
      <c r="K65" s="24"/>
      <c r="L65" s="24"/>
    </row>
    <row r="66" spans="1:12" ht="22.5" customHeight="1">
      <c r="A66" s="99">
        <v>1</v>
      </c>
      <c r="B66" s="99" t="s">
        <v>85</v>
      </c>
      <c r="C66" s="99" t="s">
        <v>3142</v>
      </c>
      <c r="D66" s="99" t="s">
        <v>3136</v>
      </c>
      <c r="E66" s="97" t="s">
        <v>12998</v>
      </c>
      <c r="F66" s="99">
        <v>244</v>
      </c>
      <c r="G66" s="175">
        <v>2</v>
      </c>
      <c r="H66" s="24"/>
      <c r="I66" s="24"/>
      <c r="J66" s="24"/>
      <c r="K66" s="24"/>
      <c r="L66" s="24"/>
    </row>
    <row r="67" spans="1:12" ht="22.5" customHeight="1">
      <c r="A67" s="99">
        <v>1</v>
      </c>
      <c r="B67" s="99" t="s">
        <v>85</v>
      </c>
      <c r="C67" s="99" t="s">
        <v>128</v>
      </c>
      <c r="D67" s="99" t="s">
        <v>3136</v>
      </c>
      <c r="E67" s="97" t="s">
        <v>12998</v>
      </c>
      <c r="F67" s="99">
        <v>244</v>
      </c>
      <c r="G67" s="99">
        <v>2</v>
      </c>
      <c r="H67" s="24"/>
      <c r="I67" s="24"/>
      <c r="J67" s="24"/>
      <c r="K67" s="24"/>
      <c r="L67" s="24"/>
    </row>
    <row r="68" spans="1:12" ht="22.5" customHeight="1">
      <c r="A68" s="99" t="s">
        <v>6191</v>
      </c>
      <c r="B68" s="99" t="s">
        <v>6192</v>
      </c>
      <c r="C68" s="99" t="s">
        <v>6193</v>
      </c>
      <c r="D68" s="99" t="s">
        <v>6194</v>
      </c>
      <c r="E68" s="97" t="s">
        <v>6195</v>
      </c>
      <c r="F68" s="99">
        <v>244</v>
      </c>
      <c r="G68" s="99">
        <v>2</v>
      </c>
      <c r="H68" s="24"/>
      <c r="I68" s="24"/>
      <c r="J68" s="24"/>
      <c r="K68" s="24"/>
      <c r="L68" s="24"/>
    </row>
    <row r="69" spans="1:12" ht="22.5" customHeight="1">
      <c r="A69" s="99" t="s">
        <v>6196</v>
      </c>
      <c r="B69" s="99" t="s">
        <v>6197</v>
      </c>
      <c r="C69" s="99" t="s">
        <v>6198</v>
      </c>
      <c r="D69" s="99" t="s">
        <v>6194</v>
      </c>
      <c r="E69" s="97" t="s">
        <v>6195</v>
      </c>
      <c r="F69" s="99">
        <v>244</v>
      </c>
      <c r="G69" s="99">
        <v>2</v>
      </c>
      <c r="H69" s="24"/>
      <c r="I69" s="24"/>
      <c r="J69" s="24"/>
      <c r="K69" s="24"/>
      <c r="L69" s="24"/>
    </row>
    <row r="70" spans="1:12" ht="22.5" customHeight="1">
      <c r="A70" s="99">
        <v>1</v>
      </c>
      <c r="B70" s="99" t="s">
        <v>85</v>
      </c>
      <c r="C70" s="99" t="s">
        <v>3143</v>
      </c>
      <c r="D70" s="99" t="s">
        <v>3136</v>
      </c>
      <c r="E70" s="97" t="s">
        <v>12998</v>
      </c>
      <c r="F70" s="99">
        <v>243</v>
      </c>
      <c r="G70" s="175">
        <v>2</v>
      </c>
      <c r="H70" s="24"/>
      <c r="I70" s="24"/>
      <c r="J70" s="24"/>
      <c r="K70" s="24"/>
      <c r="L70" s="24"/>
    </row>
    <row r="71" spans="1:12" ht="22.5" customHeight="1">
      <c r="A71" s="99">
        <v>1</v>
      </c>
      <c r="B71" s="99" t="s">
        <v>85</v>
      </c>
      <c r="C71" s="99" t="s">
        <v>3144</v>
      </c>
      <c r="D71" s="99" t="s">
        <v>3136</v>
      </c>
      <c r="E71" s="97" t="s">
        <v>12998</v>
      </c>
      <c r="F71" s="99">
        <v>243</v>
      </c>
      <c r="G71" s="99">
        <v>2</v>
      </c>
      <c r="H71" s="24"/>
      <c r="I71" s="24"/>
      <c r="J71" s="24"/>
      <c r="K71" s="24"/>
      <c r="L71" s="24"/>
    </row>
    <row r="72" spans="1:12" ht="22.5" customHeight="1">
      <c r="A72" s="99">
        <v>1</v>
      </c>
      <c r="B72" s="99" t="s">
        <v>85</v>
      </c>
      <c r="C72" s="99" t="s">
        <v>3145</v>
      </c>
      <c r="D72" s="99" t="s">
        <v>3136</v>
      </c>
      <c r="E72" s="97" t="s">
        <v>12998</v>
      </c>
      <c r="F72" s="99">
        <v>242</v>
      </c>
      <c r="G72" s="175">
        <v>2</v>
      </c>
      <c r="H72" s="24"/>
      <c r="I72" s="24"/>
      <c r="J72" s="24"/>
      <c r="K72" s="24"/>
      <c r="L72" s="24"/>
    </row>
    <row r="73" spans="1:12" ht="22.5" customHeight="1">
      <c r="A73" s="99">
        <v>1</v>
      </c>
      <c r="B73" s="99" t="s">
        <v>85</v>
      </c>
      <c r="C73" s="99" t="s">
        <v>3146</v>
      </c>
      <c r="D73" s="99" t="s">
        <v>3136</v>
      </c>
      <c r="E73" s="97" t="s">
        <v>12998</v>
      </c>
      <c r="F73" s="99">
        <v>241</v>
      </c>
      <c r="G73" s="99">
        <v>2</v>
      </c>
      <c r="H73" s="24"/>
      <c r="I73" s="24"/>
      <c r="J73" s="24"/>
      <c r="K73" s="24"/>
      <c r="L73" s="24"/>
    </row>
    <row r="74" spans="1:12" ht="22.5" customHeight="1">
      <c r="B74" s="99" t="s">
        <v>85</v>
      </c>
      <c r="C74" s="99" t="s">
        <v>118</v>
      </c>
      <c r="D74" s="99" t="s">
        <v>2615</v>
      </c>
      <c r="E74" s="97" t="s">
        <v>12998</v>
      </c>
      <c r="F74" s="99">
        <v>240</v>
      </c>
      <c r="G74" s="175">
        <v>2</v>
      </c>
      <c r="H74" s="24"/>
      <c r="I74" s="24"/>
      <c r="J74" s="24"/>
      <c r="K74" s="24"/>
      <c r="L74" s="24"/>
    </row>
    <row r="75" spans="1:12" ht="22.5" customHeight="1">
      <c r="B75" s="99" t="s">
        <v>85</v>
      </c>
      <c r="C75" s="99" t="s">
        <v>3147</v>
      </c>
      <c r="D75" s="99" t="s">
        <v>2615</v>
      </c>
      <c r="E75" s="97" t="s">
        <v>12998</v>
      </c>
      <c r="F75" s="99">
        <v>239</v>
      </c>
      <c r="G75" s="99">
        <v>2</v>
      </c>
      <c r="H75" s="24"/>
      <c r="I75" s="24"/>
      <c r="J75" s="24"/>
      <c r="K75" s="24"/>
      <c r="L75" s="24"/>
    </row>
    <row r="76" spans="1:12" ht="22.5" customHeight="1">
      <c r="B76" s="99" t="s">
        <v>85</v>
      </c>
      <c r="C76" s="99" t="s">
        <v>1328</v>
      </c>
      <c r="D76" s="99" t="s">
        <v>2615</v>
      </c>
      <c r="E76" s="97" t="s">
        <v>12998</v>
      </c>
      <c r="F76" s="99">
        <v>238</v>
      </c>
      <c r="G76" s="175">
        <v>2</v>
      </c>
      <c r="H76" s="24"/>
      <c r="I76" s="24"/>
      <c r="J76" s="24"/>
      <c r="K76" s="24"/>
      <c r="L76" s="24"/>
    </row>
    <row r="77" spans="1:12" ht="22.5" customHeight="1">
      <c r="B77" s="99" t="s">
        <v>85</v>
      </c>
      <c r="C77" s="99" t="s">
        <v>3148</v>
      </c>
      <c r="D77" s="99" t="s">
        <v>2615</v>
      </c>
      <c r="E77" s="97" t="s">
        <v>12998</v>
      </c>
      <c r="F77" s="99">
        <v>237</v>
      </c>
      <c r="G77" s="99">
        <v>2</v>
      </c>
      <c r="H77" s="24"/>
      <c r="I77" s="24"/>
      <c r="J77" s="24"/>
      <c r="K77" s="24"/>
      <c r="L77" s="24"/>
    </row>
    <row r="78" spans="1:12" ht="22.5" customHeight="1">
      <c r="B78" s="99" t="s">
        <v>85</v>
      </c>
      <c r="C78" s="99" t="s">
        <v>2015</v>
      </c>
      <c r="D78" s="99" t="s">
        <v>2615</v>
      </c>
      <c r="E78" s="97" t="s">
        <v>12998</v>
      </c>
      <c r="F78" s="99">
        <v>236</v>
      </c>
      <c r="G78" s="175">
        <v>2</v>
      </c>
      <c r="H78" s="24"/>
      <c r="I78" s="24"/>
      <c r="J78" s="24"/>
      <c r="K78" s="24"/>
      <c r="L78" s="24"/>
    </row>
    <row r="79" spans="1:12" ht="22.5" customHeight="1">
      <c r="A79" s="99">
        <v>1</v>
      </c>
      <c r="B79" s="99" t="s">
        <v>85</v>
      </c>
      <c r="C79" s="99" t="s">
        <v>3149</v>
      </c>
      <c r="D79" s="99" t="s">
        <v>3136</v>
      </c>
      <c r="E79" s="97" t="s">
        <v>12998</v>
      </c>
      <c r="F79" s="99">
        <v>226</v>
      </c>
      <c r="G79" s="99">
        <v>2</v>
      </c>
      <c r="H79" s="24"/>
      <c r="I79" s="24"/>
      <c r="J79" s="24"/>
      <c r="K79" s="24"/>
      <c r="L79" s="24"/>
    </row>
    <row r="80" spans="1:12" ht="22.5" customHeight="1">
      <c r="B80" s="99" t="s">
        <v>103</v>
      </c>
      <c r="C80" s="99" t="s">
        <v>36</v>
      </c>
      <c r="D80" s="99" t="s">
        <v>2684</v>
      </c>
      <c r="E80" s="97" t="s">
        <v>12999</v>
      </c>
      <c r="F80" s="99">
        <v>180</v>
      </c>
      <c r="G80" s="175">
        <v>2</v>
      </c>
      <c r="H80" s="24"/>
      <c r="I80" s="24"/>
      <c r="J80" s="24"/>
      <c r="K80" s="24"/>
      <c r="L80" s="24"/>
    </row>
    <row r="81" spans="1:12" ht="22.5" customHeight="1">
      <c r="A81" s="99" t="s">
        <v>11143</v>
      </c>
      <c r="B81" s="99" t="s">
        <v>103</v>
      </c>
      <c r="C81" s="99" t="s">
        <v>11144</v>
      </c>
      <c r="D81" s="99" t="s">
        <v>2684</v>
      </c>
      <c r="E81" s="97" t="s">
        <v>12999</v>
      </c>
      <c r="F81" s="99">
        <v>180</v>
      </c>
      <c r="G81" s="99">
        <v>3</v>
      </c>
      <c r="H81" s="3"/>
      <c r="I81" s="3"/>
      <c r="J81" s="3"/>
      <c r="K81" s="3"/>
      <c r="L81" s="3"/>
    </row>
    <row r="82" spans="1:12" ht="22.5" customHeight="1">
      <c r="B82" s="99" t="s">
        <v>103</v>
      </c>
      <c r="C82" s="99" t="s">
        <v>3150</v>
      </c>
      <c r="D82" s="99" t="s">
        <v>2684</v>
      </c>
      <c r="E82" s="97" t="s">
        <v>12999</v>
      </c>
      <c r="F82" s="99">
        <v>179</v>
      </c>
      <c r="G82" s="99">
        <v>2</v>
      </c>
      <c r="H82" s="24"/>
      <c r="I82" s="24"/>
      <c r="J82" s="24"/>
      <c r="K82" s="24"/>
      <c r="L82" s="24"/>
    </row>
    <row r="83" spans="1:12" ht="22.5" customHeight="1">
      <c r="B83" s="99" t="s">
        <v>103</v>
      </c>
      <c r="C83" s="99" t="s">
        <v>3151</v>
      </c>
      <c r="D83" s="99" t="s">
        <v>2684</v>
      </c>
      <c r="E83" s="97" t="s">
        <v>12999</v>
      </c>
      <c r="F83" s="99">
        <v>178</v>
      </c>
      <c r="G83" s="175">
        <v>2</v>
      </c>
      <c r="H83" s="24"/>
      <c r="I83" s="24"/>
      <c r="J83" s="24"/>
      <c r="K83" s="24"/>
      <c r="L83" s="24"/>
    </row>
    <row r="84" spans="1:12" ht="22.5" customHeight="1">
      <c r="B84" s="99" t="s">
        <v>103</v>
      </c>
      <c r="C84" s="99" t="s">
        <v>3152</v>
      </c>
      <c r="D84" s="99" t="s">
        <v>2684</v>
      </c>
      <c r="E84" s="97" t="s">
        <v>12999</v>
      </c>
      <c r="F84" s="99">
        <v>177</v>
      </c>
      <c r="G84" s="99">
        <v>2</v>
      </c>
      <c r="H84" s="24"/>
      <c r="I84" s="24"/>
      <c r="J84" s="24"/>
      <c r="K84" s="24"/>
      <c r="L84" s="24"/>
    </row>
    <row r="85" spans="1:12" ht="22.5" customHeight="1">
      <c r="B85" s="99" t="s">
        <v>103</v>
      </c>
      <c r="C85" s="99" t="s">
        <v>3153</v>
      </c>
      <c r="D85" s="99" t="s">
        <v>2684</v>
      </c>
      <c r="E85" s="97" t="s">
        <v>12999</v>
      </c>
      <c r="F85" s="99">
        <v>176</v>
      </c>
      <c r="G85" s="175">
        <v>2</v>
      </c>
      <c r="H85" s="24"/>
      <c r="I85" s="24"/>
      <c r="J85" s="24"/>
      <c r="K85" s="24"/>
      <c r="L85" s="24"/>
    </row>
    <row r="86" spans="1:12" ht="22.5" customHeight="1">
      <c r="B86" s="99" t="s">
        <v>103</v>
      </c>
      <c r="C86" s="99" t="s">
        <v>3154</v>
      </c>
      <c r="D86" s="99" t="s">
        <v>2684</v>
      </c>
      <c r="E86" s="97" t="s">
        <v>12999</v>
      </c>
      <c r="F86" s="99">
        <v>175</v>
      </c>
      <c r="G86" s="99">
        <v>2</v>
      </c>
      <c r="H86" s="24"/>
      <c r="I86" s="24"/>
      <c r="J86" s="24"/>
      <c r="K86" s="24"/>
      <c r="L86" s="24"/>
    </row>
    <row r="87" spans="1:12" ht="22.5" customHeight="1">
      <c r="B87" s="99" t="s">
        <v>103</v>
      </c>
      <c r="C87" s="99" t="s">
        <v>3155</v>
      </c>
      <c r="D87" s="99" t="s">
        <v>2684</v>
      </c>
      <c r="E87" s="97" t="s">
        <v>12999</v>
      </c>
      <c r="F87" s="99">
        <v>174</v>
      </c>
      <c r="G87" s="175">
        <v>2</v>
      </c>
      <c r="H87" s="24"/>
      <c r="I87" s="24"/>
      <c r="J87" s="24"/>
      <c r="K87" s="24"/>
      <c r="L87" s="24"/>
    </row>
    <row r="88" spans="1:12" ht="22.5" customHeight="1">
      <c r="B88" s="99" t="s">
        <v>103</v>
      </c>
      <c r="C88" s="99" t="s">
        <v>3156</v>
      </c>
      <c r="D88" s="99" t="s">
        <v>2684</v>
      </c>
      <c r="E88" s="97" t="s">
        <v>12999</v>
      </c>
      <c r="F88" s="99">
        <v>173</v>
      </c>
      <c r="G88" s="99">
        <v>2</v>
      </c>
      <c r="H88" s="24"/>
      <c r="I88" s="24"/>
      <c r="J88" s="24"/>
      <c r="K88" s="24"/>
      <c r="L88" s="24"/>
    </row>
    <row r="89" spans="1:12" ht="22.5" customHeight="1">
      <c r="B89" s="99" t="s">
        <v>103</v>
      </c>
      <c r="C89" s="99" t="s">
        <v>3049</v>
      </c>
      <c r="D89" s="99" t="s">
        <v>2725</v>
      </c>
      <c r="E89" s="97" t="s">
        <v>12999</v>
      </c>
      <c r="F89" s="99">
        <v>130</v>
      </c>
      <c r="G89" s="175">
        <v>1</v>
      </c>
      <c r="H89" s="24"/>
      <c r="I89" s="24"/>
      <c r="J89" s="24"/>
      <c r="K89" s="24"/>
      <c r="L89" s="24"/>
    </row>
    <row r="90" spans="1:12" ht="22.5" customHeight="1">
      <c r="B90" s="99" t="s">
        <v>103</v>
      </c>
      <c r="C90" s="99" t="s">
        <v>3088</v>
      </c>
      <c r="D90" s="99" t="s">
        <v>2725</v>
      </c>
      <c r="E90" s="97" t="s">
        <v>12999</v>
      </c>
      <c r="F90" s="99">
        <v>129</v>
      </c>
      <c r="G90" s="99">
        <v>1</v>
      </c>
      <c r="H90" s="24"/>
      <c r="I90" s="24"/>
      <c r="J90" s="24"/>
      <c r="K90" s="24"/>
      <c r="L90" s="24"/>
    </row>
    <row r="91" spans="1:12" ht="22.5" customHeight="1">
      <c r="B91" s="99" t="s">
        <v>103</v>
      </c>
      <c r="C91" s="99" t="s">
        <v>3157</v>
      </c>
      <c r="D91" s="99" t="s">
        <v>2725</v>
      </c>
      <c r="E91" s="97" t="s">
        <v>12999</v>
      </c>
      <c r="F91" s="99">
        <v>128</v>
      </c>
      <c r="G91" s="175">
        <v>1</v>
      </c>
      <c r="H91" s="24"/>
      <c r="I91" s="24"/>
      <c r="J91" s="24"/>
      <c r="K91" s="24"/>
      <c r="L91" s="24"/>
    </row>
    <row r="92" spans="1:12" ht="22.5" customHeight="1">
      <c r="B92" s="99" t="s">
        <v>103</v>
      </c>
      <c r="C92" s="99" t="s">
        <v>3158</v>
      </c>
      <c r="D92" s="99" t="s">
        <v>2725</v>
      </c>
      <c r="E92" s="97" t="s">
        <v>13000</v>
      </c>
      <c r="F92" s="99">
        <v>127</v>
      </c>
      <c r="G92" s="99">
        <v>1</v>
      </c>
      <c r="H92" s="24"/>
      <c r="I92" s="24"/>
      <c r="J92" s="24"/>
      <c r="K92" s="24"/>
      <c r="L92" s="24"/>
    </row>
    <row r="93" spans="1:12" ht="22.5" customHeight="1">
      <c r="B93" s="99" t="s">
        <v>103</v>
      </c>
      <c r="C93" s="99" t="s">
        <v>3159</v>
      </c>
      <c r="D93" s="99" t="s">
        <v>2725</v>
      </c>
      <c r="E93" s="97" t="s">
        <v>12999</v>
      </c>
      <c r="F93" s="99">
        <v>127</v>
      </c>
      <c r="G93" s="175">
        <v>1</v>
      </c>
      <c r="H93" s="24"/>
      <c r="I93" s="24"/>
      <c r="J93" s="24"/>
      <c r="K93" s="24"/>
      <c r="L93" s="24"/>
    </row>
    <row r="94" spans="1:12" ht="22.5" customHeight="1">
      <c r="B94" s="99" t="s">
        <v>103</v>
      </c>
      <c r="C94" s="99" t="s">
        <v>1648</v>
      </c>
      <c r="D94" s="99" t="s">
        <v>2725</v>
      </c>
      <c r="E94" s="97" t="s">
        <v>12999</v>
      </c>
      <c r="F94" s="99">
        <v>127</v>
      </c>
      <c r="G94" s="99">
        <v>1</v>
      </c>
      <c r="H94" s="24"/>
      <c r="I94" s="24"/>
      <c r="J94" s="24"/>
      <c r="K94" s="24"/>
      <c r="L94" s="24"/>
    </row>
    <row r="95" spans="1:12" ht="22.5" customHeight="1">
      <c r="B95" s="99" t="s">
        <v>103</v>
      </c>
      <c r="C95" s="99" t="s">
        <v>3160</v>
      </c>
      <c r="D95" s="99" t="s">
        <v>2725</v>
      </c>
      <c r="E95" s="97" t="s">
        <v>12999</v>
      </c>
      <c r="F95" s="99">
        <v>126</v>
      </c>
      <c r="G95" s="175">
        <v>1</v>
      </c>
      <c r="H95" s="24"/>
      <c r="I95" s="24"/>
      <c r="J95" s="24"/>
      <c r="K95" s="24"/>
      <c r="L95" s="24"/>
    </row>
    <row r="96" spans="1:12" ht="22.5" customHeight="1">
      <c r="B96" s="99" t="s">
        <v>103</v>
      </c>
      <c r="C96" s="99" t="s">
        <v>3161</v>
      </c>
      <c r="D96" s="99" t="s">
        <v>2725</v>
      </c>
      <c r="E96" s="97" t="s">
        <v>12999</v>
      </c>
      <c r="F96" s="99">
        <v>125</v>
      </c>
      <c r="G96" s="99">
        <v>1</v>
      </c>
      <c r="H96" s="24"/>
      <c r="I96" s="24"/>
      <c r="J96" s="24"/>
      <c r="K96" s="24"/>
      <c r="L96" s="24"/>
    </row>
    <row r="97" spans="1:12" ht="22.5" customHeight="1">
      <c r="B97" s="99" t="s">
        <v>103</v>
      </c>
      <c r="C97" s="99" t="s">
        <v>3162</v>
      </c>
      <c r="D97" s="99" t="s">
        <v>2725</v>
      </c>
      <c r="E97" s="97" t="s">
        <v>12999</v>
      </c>
      <c r="F97" s="99">
        <v>124</v>
      </c>
      <c r="G97" s="175">
        <v>1</v>
      </c>
      <c r="H97" s="24"/>
      <c r="I97" s="24"/>
      <c r="J97" s="24"/>
      <c r="K97" s="24"/>
      <c r="L97" s="24"/>
    </row>
    <row r="98" spans="1:12" ht="22.5" customHeight="1">
      <c r="B98" s="99" t="s">
        <v>103</v>
      </c>
      <c r="C98" s="99" t="s">
        <v>2729</v>
      </c>
      <c r="D98" s="99" t="s">
        <v>2725</v>
      </c>
      <c r="E98" s="97" t="s">
        <v>12999</v>
      </c>
      <c r="F98" s="99">
        <v>124</v>
      </c>
      <c r="G98" s="99">
        <v>1</v>
      </c>
      <c r="H98" s="24"/>
      <c r="I98" s="24"/>
      <c r="J98" s="24"/>
      <c r="K98" s="24"/>
      <c r="L98" s="24"/>
    </row>
    <row r="99" spans="1:12" ht="22.5" customHeight="1">
      <c r="A99" s="99">
        <v>1</v>
      </c>
      <c r="B99" s="99" t="s">
        <v>103</v>
      </c>
      <c r="C99" s="99" t="s">
        <v>3163</v>
      </c>
      <c r="D99" s="99" t="s">
        <v>3164</v>
      </c>
      <c r="E99" s="97" t="s">
        <v>3165</v>
      </c>
      <c r="F99" s="99">
        <v>110</v>
      </c>
      <c r="G99" s="175">
        <v>1</v>
      </c>
      <c r="H99" s="24"/>
      <c r="I99" s="24"/>
      <c r="J99" s="24"/>
      <c r="K99" s="24"/>
      <c r="L99" s="24"/>
    </row>
    <row r="100" spans="1:12" ht="22.5" customHeight="1">
      <c r="A100" s="99" t="s">
        <v>37</v>
      </c>
      <c r="B100" s="99" t="s">
        <v>6141</v>
      </c>
      <c r="C100" s="99" t="s">
        <v>6199</v>
      </c>
      <c r="D100" s="99" t="s">
        <v>6200</v>
      </c>
      <c r="E100" s="178" t="s">
        <v>3166</v>
      </c>
      <c r="F100" s="99">
        <v>80</v>
      </c>
      <c r="G100" s="179">
        <v>3</v>
      </c>
      <c r="H100" s="24"/>
      <c r="I100" s="24"/>
      <c r="J100" s="24"/>
      <c r="K100" s="24"/>
      <c r="L100" s="24"/>
    </row>
    <row r="101" spans="1:12" ht="22.5" customHeight="1">
      <c r="B101" s="99" t="s">
        <v>103</v>
      </c>
      <c r="C101" s="99" t="s">
        <v>1552</v>
      </c>
      <c r="D101" s="99" t="s">
        <v>3167</v>
      </c>
      <c r="E101" s="97" t="s">
        <v>3168</v>
      </c>
      <c r="F101" s="99">
        <v>80</v>
      </c>
      <c r="G101" s="99">
        <v>1</v>
      </c>
      <c r="H101" s="24"/>
      <c r="I101" s="24"/>
      <c r="J101" s="24"/>
      <c r="K101" s="24"/>
      <c r="L101" s="24"/>
    </row>
    <row r="102" spans="1:12" ht="22.5" customHeight="1">
      <c r="B102" s="99" t="s">
        <v>103</v>
      </c>
      <c r="C102" s="99" t="s">
        <v>1218</v>
      </c>
      <c r="D102" s="99" t="s">
        <v>3169</v>
      </c>
      <c r="E102" s="97" t="s">
        <v>3170</v>
      </c>
      <c r="F102" s="99">
        <v>79</v>
      </c>
      <c r="G102" s="175">
        <v>1</v>
      </c>
      <c r="H102" s="24"/>
      <c r="I102" s="24"/>
      <c r="J102" s="24"/>
      <c r="K102" s="24"/>
      <c r="L102" s="24"/>
    </row>
    <row r="103" spans="1:12" ht="22.5" customHeight="1">
      <c r="B103" s="99" t="s">
        <v>103</v>
      </c>
      <c r="C103" s="99" t="s">
        <v>3077</v>
      </c>
      <c r="D103" s="99" t="s">
        <v>3167</v>
      </c>
      <c r="E103" s="97" t="s">
        <v>3168</v>
      </c>
      <c r="F103" s="99">
        <v>78</v>
      </c>
      <c r="G103" s="99">
        <v>1</v>
      </c>
      <c r="H103" s="24"/>
      <c r="I103" s="24"/>
      <c r="J103" s="24"/>
      <c r="K103" s="24"/>
      <c r="L103" s="24"/>
    </row>
    <row r="104" spans="1:12" ht="22.5" customHeight="1">
      <c r="A104" s="99" t="s">
        <v>11143</v>
      </c>
      <c r="B104" s="99" t="s">
        <v>103</v>
      </c>
      <c r="C104" s="99" t="s">
        <v>11145</v>
      </c>
      <c r="D104" s="99" t="s">
        <v>3167</v>
      </c>
      <c r="E104" s="97" t="s">
        <v>3168</v>
      </c>
      <c r="F104" s="99">
        <v>78</v>
      </c>
      <c r="G104" s="99">
        <v>3</v>
      </c>
      <c r="H104" s="3"/>
      <c r="I104" s="3"/>
      <c r="J104" s="3"/>
      <c r="K104" s="3"/>
      <c r="L104" s="3"/>
    </row>
    <row r="105" spans="1:12" ht="22.5" customHeight="1">
      <c r="B105" s="99" t="s">
        <v>103</v>
      </c>
      <c r="C105" s="99" t="s">
        <v>3171</v>
      </c>
      <c r="D105" s="99" t="s">
        <v>2725</v>
      </c>
      <c r="E105" s="97" t="s">
        <v>12999</v>
      </c>
      <c r="F105" s="99">
        <v>77</v>
      </c>
      <c r="G105" s="175">
        <v>1</v>
      </c>
      <c r="H105" s="24"/>
      <c r="I105" s="24"/>
      <c r="J105" s="24"/>
      <c r="K105" s="24"/>
      <c r="L105" s="24"/>
    </row>
    <row r="106" spans="1:12" ht="22.5" customHeight="1">
      <c r="B106" s="99" t="s">
        <v>103</v>
      </c>
      <c r="C106" s="99" t="s">
        <v>3067</v>
      </c>
      <c r="D106" s="99" t="s">
        <v>3167</v>
      </c>
      <c r="E106" s="97" t="s">
        <v>3168</v>
      </c>
      <c r="F106" s="99">
        <v>77</v>
      </c>
      <c r="G106" s="99">
        <v>1</v>
      </c>
      <c r="H106" s="24"/>
      <c r="I106" s="24"/>
      <c r="J106" s="24"/>
      <c r="K106" s="24"/>
      <c r="L106" s="24"/>
    </row>
    <row r="107" spans="1:12" ht="22.5" customHeight="1">
      <c r="B107" s="99" t="s">
        <v>103</v>
      </c>
      <c r="C107" s="99" t="s">
        <v>6201</v>
      </c>
      <c r="D107" s="99" t="s">
        <v>2725</v>
      </c>
      <c r="E107" s="97" t="s">
        <v>12999</v>
      </c>
      <c r="F107" s="99">
        <v>76</v>
      </c>
      <c r="G107" s="175">
        <v>1</v>
      </c>
      <c r="H107" s="24"/>
      <c r="I107" s="24"/>
      <c r="J107" s="24"/>
      <c r="K107" s="24"/>
      <c r="L107" s="24"/>
    </row>
    <row r="108" spans="1:12" ht="22.5" customHeight="1">
      <c r="B108" s="99" t="s">
        <v>103</v>
      </c>
      <c r="C108" s="99" t="s">
        <v>907</v>
      </c>
      <c r="D108" s="99" t="s">
        <v>2725</v>
      </c>
      <c r="E108" s="97" t="s">
        <v>12999</v>
      </c>
      <c r="F108" s="99">
        <v>76</v>
      </c>
      <c r="G108" s="99">
        <v>1</v>
      </c>
      <c r="H108" s="24"/>
      <c r="I108" s="24"/>
      <c r="J108" s="24"/>
      <c r="K108" s="24"/>
      <c r="L108" s="24"/>
    </row>
    <row r="109" spans="1:12" ht="22.5" customHeight="1">
      <c r="B109" s="99" t="s">
        <v>103</v>
      </c>
      <c r="C109" s="99" t="s">
        <v>3172</v>
      </c>
      <c r="D109" s="99" t="s">
        <v>3167</v>
      </c>
      <c r="E109" s="97" t="s">
        <v>3168</v>
      </c>
      <c r="F109" s="99">
        <v>75</v>
      </c>
      <c r="G109" s="175">
        <v>1</v>
      </c>
      <c r="H109" s="24"/>
      <c r="I109" s="24"/>
      <c r="J109" s="24"/>
      <c r="K109" s="24"/>
      <c r="L109" s="24"/>
    </row>
    <row r="110" spans="1:12" ht="22.5" customHeight="1">
      <c r="B110" s="99" t="s">
        <v>103</v>
      </c>
      <c r="C110" s="99" t="s">
        <v>3173</v>
      </c>
      <c r="D110" s="99" t="s">
        <v>2725</v>
      </c>
      <c r="E110" s="97" t="s">
        <v>12999</v>
      </c>
      <c r="F110" s="99">
        <v>75</v>
      </c>
      <c r="G110" s="99">
        <v>1</v>
      </c>
      <c r="H110" s="24"/>
      <c r="I110" s="24"/>
      <c r="J110" s="24"/>
      <c r="K110" s="24"/>
      <c r="L110" s="24"/>
    </row>
    <row r="111" spans="1:12" ht="22.5" customHeight="1">
      <c r="B111" s="99" t="s">
        <v>103</v>
      </c>
      <c r="C111" s="99" t="s">
        <v>938</v>
      </c>
      <c r="D111" s="99" t="s">
        <v>3174</v>
      </c>
      <c r="E111" s="97" t="s">
        <v>3168</v>
      </c>
      <c r="F111" s="99">
        <v>74</v>
      </c>
      <c r="G111" s="175">
        <v>1</v>
      </c>
      <c r="H111" s="24"/>
      <c r="I111" s="24"/>
      <c r="J111" s="24"/>
      <c r="K111" s="24"/>
      <c r="L111" s="24"/>
    </row>
    <row r="112" spans="1:12" ht="22.5" customHeight="1">
      <c r="B112" s="99" t="s">
        <v>103</v>
      </c>
      <c r="C112" s="99" t="s">
        <v>3175</v>
      </c>
      <c r="D112" s="99" t="s">
        <v>3174</v>
      </c>
      <c r="E112" s="97" t="s">
        <v>3168</v>
      </c>
      <c r="F112" s="99">
        <v>73</v>
      </c>
      <c r="G112" s="99">
        <v>1</v>
      </c>
      <c r="H112" s="24"/>
      <c r="I112" s="24"/>
      <c r="J112" s="24"/>
      <c r="K112" s="24"/>
      <c r="L112" s="24"/>
    </row>
    <row r="113" spans="1:12" ht="22.5" customHeight="1">
      <c r="B113" s="99" t="s">
        <v>103</v>
      </c>
      <c r="C113" s="99" t="s">
        <v>3176</v>
      </c>
      <c r="D113" s="99" t="s">
        <v>3169</v>
      </c>
      <c r="E113" s="97" t="s">
        <v>3170</v>
      </c>
      <c r="F113" s="99">
        <v>73</v>
      </c>
      <c r="G113" s="175">
        <v>1</v>
      </c>
      <c r="H113" s="24"/>
      <c r="I113" s="24"/>
      <c r="J113" s="24"/>
      <c r="K113" s="24"/>
      <c r="L113" s="24"/>
    </row>
    <row r="114" spans="1:12" ht="22.5" customHeight="1">
      <c r="A114" s="99" t="s">
        <v>11143</v>
      </c>
      <c r="B114" s="99" t="s">
        <v>103</v>
      </c>
      <c r="C114" s="99" t="s">
        <v>11146</v>
      </c>
      <c r="D114" s="99" t="s">
        <v>3169</v>
      </c>
      <c r="E114" s="97" t="s">
        <v>3170</v>
      </c>
      <c r="F114" s="99">
        <v>73</v>
      </c>
      <c r="G114" s="99">
        <v>3</v>
      </c>
      <c r="H114" s="3"/>
      <c r="I114" s="3"/>
      <c r="J114" s="3"/>
      <c r="K114" s="3"/>
      <c r="L114" s="3"/>
    </row>
    <row r="115" spans="1:12" ht="22.5" customHeight="1">
      <c r="B115" s="99" t="s">
        <v>103</v>
      </c>
      <c r="C115" s="99" t="s">
        <v>3177</v>
      </c>
      <c r="D115" s="99" t="s">
        <v>3169</v>
      </c>
      <c r="E115" s="97" t="s">
        <v>3170</v>
      </c>
      <c r="F115" s="99">
        <v>72</v>
      </c>
      <c r="G115" s="99">
        <v>1</v>
      </c>
      <c r="H115" s="24"/>
      <c r="I115" s="24"/>
      <c r="J115" s="24"/>
      <c r="K115" s="24"/>
      <c r="L115" s="24"/>
    </row>
    <row r="116" spans="1:12" ht="22.5" customHeight="1">
      <c r="B116" s="99" t="s">
        <v>103</v>
      </c>
      <c r="C116" s="99" t="s">
        <v>3178</v>
      </c>
      <c r="D116" s="99" t="s">
        <v>2725</v>
      </c>
      <c r="E116" s="97" t="s">
        <v>12999</v>
      </c>
      <c r="F116" s="99">
        <v>71</v>
      </c>
      <c r="G116" s="175">
        <v>1</v>
      </c>
      <c r="H116" s="24"/>
      <c r="I116" s="24"/>
      <c r="J116" s="24"/>
      <c r="K116" s="24"/>
      <c r="L116" s="24"/>
    </row>
    <row r="117" spans="1:12" ht="22.5" customHeight="1">
      <c r="B117" s="99" t="s">
        <v>103</v>
      </c>
      <c r="C117" s="99" t="s">
        <v>3179</v>
      </c>
      <c r="D117" s="99" t="s">
        <v>3169</v>
      </c>
      <c r="E117" s="97" t="s">
        <v>3170</v>
      </c>
      <c r="F117" s="99">
        <v>70</v>
      </c>
      <c r="G117" s="99">
        <v>1</v>
      </c>
      <c r="H117" s="24"/>
      <c r="I117" s="24"/>
      <c r="J117" s="24"/>
      <c r="K117" s="24"/>
      <c r="L117" s="24"/>
    </row>
    <row r="118" spans="1:12" ht="22.5" customHeight="1">
      <c r="B118" s="99" t="s">
        <v>103</v>
      </c>
      <c r="C118" s="99" t="s">
        <v>3180</v>
      </c>
      <c r="D118" s="99" t="s">
        <v>3169</v>
      </c>
      <c r="E118" s="97" t="s">
        <v>3170</v>
      </c>
      <c r="F118" s="99">
        <v>69</v>
      </c>
      <c r="G118" s="175">
        <v>1</v>
      </c>
      <c r="H118" s="24"/>
      <c r="I118" s="24"/>
      <c r="J118" s="24"/>
      <c r="K118" s="24"/>
      <c r="L118" s="24"/>
    </row>
    <row r="119" spans="1:12" ht="22.5" customHeight="1">
      <c r="B119" s="99" t="s">
        <v>103</v>
      </c>
      <c r="C119" s="99" t="s">
        <v>3181</v>
      </c>
      <c r="D119" s="99" t="s">
        <v>3169</v>
      </c>
      <c r="E119" s="97" t="s">
        <v>3170</v>
      </c>
      <c r="F119" s="99">
        <v>68</v>
      </c>
      <c r="G119" s="99">
        <v>1</v>
      </c>
      <c r="H119" s="24"/>
      <c r="I119" s="24"/>
      <c r="J119" s="24"/>
      <c r="K119" s="24"/>
      <c r="L119" s="24"/>
    </row>
    <row r="120" spans="1:12" ht="22.5" customHeight="1">
      <c r="B120" s="99" t="s">
        <v>103</v>
      </c>
      <c r="C120" s="99" t="s">
        <v>3182</v>
      </c>
      <c r="D120" s="99" t="s">
        <v>3169</v>
      </c>
      <c r="E120" s="97" t="s">
        <v>3170</v>
      </c>
      <c r="F120" s="99">
        <v>68</v>
      </c>
      <c r="G120" s="175">
        <v>1</v>
      </c>
      <c r="H120" s="24"/>
      <c r="I120" s="24"/>
      <c r="J120" s="24"/>
      <c r="K120" s="24"/>
      <c r="L120" s="24"/>
    </row>
    <row r="121" spans="1:12" ht="22.5" customHeight="1">
      <c r="B121" s="99" t="s">
        <v>103</v>
      </c>
      <c r="C121" s="99" t="s">
        <v>3183</v>
      </c>
      <c r="D121" s="99" t="s">
        <v>3174</v>
      </c>
      <c r="E121" s="97" t="s">
        <v>3168</v>
      </c>
      <c r="F121" s="99">
        <v>67</v>
      </c>
      <c r="G121" s="99">
        <v>1</v>
      </c>
      <c r="H121" s="24"/>
      <c r="I121" s="24"/>
      <c r="J121" s="24"/>
      <c r="K121" s="24"/>
      <c r="L121" s="24"/>
    </row>
    <row r="122" spans="1:12" ht="22.5" customHeight="1">
      <c r="B122" s="99" t="s">
        <v>103</v>
      </c>
      <c r="C122" s="99" t="s">
        <v>1210</v>
      </c>
      <c r="D122" s="99" t="s">
        <v>3169</v>
      </c>
      <c r="E122" s="97" t="s">
        <v>3170</v>
      </c>
      <c r="F122" s="99">
        <v>64</v>
      </c>
      <c r="G122" s="175">
        <v>1</v>
      </c>
      <c r="H122" s="24"/>
      <c r="I122" s="24"/>
      <c r="J122" s="24"/>
      <c r="K122" s="24"/>
      <c r="L122" s="24"/>
    </row>
    <row r="123" spans="1:12" ht="22.5" customHeight="1">
      <c r="B123" s="99" t="s">
        <v>103</v>
      </c>
      <c r="C123" s="99" t="s">
        <v>3184</v>
      </c>
      <c r="D123" s="99" t="s">
        <v>3164</v>
      </c>
      <c r="E123" s="97" t="s">
        <v>3170</v>
      </c>
      <c r="F123" s="99">
        <v>60</v>
      </c>
      <c r="G123" s="99">
        <v>1</v>
      </c>
      <c r="H123" s="24"/>
      <c r="I123" s="24"/>
      <c r="J123" s="24"/>
      <c r="K123" s="24"/>
      <c r="L123" s="24"/>
    </row>
    <row r="124" spans="1:12" ht="22.5" customHeight="1">
      <c r="B124" s="99" t="s">
        <v>103</v>
      </c>
      <c r="C124" s="99" t="s">
        <v>141</v>
      </c>
      <c r="D124" s="99" t="s">
        <v>3185</v>
      </c>
      <c r="E124" s="97" t="s">
        <v>3186</v>
      </c>
      <c r="F124" s="99">
        <v>50</v>
      </c>
      <c r="G124" s="175">
        <v>1</v>
      </c>
      <c r="H124" s="24"/>
      <c r="I124" s="24"/>
      <c r="J124" s="24"/>
      <c r="K124" s="24"/>
      <c r="L124" s="24"/>
    </row>
    <row r="125" spans="1:12" ht="22.5" customHeight="1">
      <c r="B125" s="99" t="s">
        <v>103</v>
      </c>
      <c r="C125" s="99" t="s">
        <v>138</v>
      </c>
      <c r="D125" s="99" t="s">
        <v>3185</v>
      </c>
      <c r="E125" s="97" t="s">
        <v>3186</v>
      </c>
      <c r="F125" s="99">
        <v>49</v>
      </c>
      <c r="G125" s="99">
        <v>1</v>
      </c>
      <c r="H125" s="24"/>
      <c r="I125" s="24"/>
      <c r="J125" s="24"/>
      <c r="K125" s="24"/>
      <c r="L125" s="24"/>
    </row>
    <row r="126" spans="1:12" ht="22.5" customHeight="1">
      <c r="B126" s="99" t="s">
        <v>103</v>
      </c>
      <c r="C126" s="99" t="s">
        <v>3034</v>
      </c>
      <c r="D126" s="99" t="s">
        <v>3185</v>
      </c>
      <c r="E126" s="97" t="s">
        <v>3186</v>
      </c>
      <c r="F126" s="99">
        <v>48</v>
      </c>
      <c r="G126" s="175">
        <v>1</v>
      </c>
      <c r="H126" s="24"/>
      <c r="I126" s="24"/>
      <c r="J126" s="24"/>
      <c r="K126" s="24"/>
      <c r="L126" s="24"/>
    </row>
    <row r="127" spans="1:12" ht="22.5" customHeight="1">
      <c r="B127" s="99" t="s">
        <v>103</v>
      </c>
      <c r="C127" s="99" t="s">
        <v>26</v>
      </c>
      <c r="D127" s="99" t="s">
        <v>3187</v>
      </c>
      <c r="E127" s="97" t="s">
        <v>3166</v>
      </c>
      <c r="F127" s="99">
        <v>47</v>
      </c>
      <c r="G127" s="99">
        <v>1</v>
      </c>
      <c r="H127" s="24"/>
      <c r="I127" s="24"/>
      <c r="J127" s="24"/>
      <c r="K127" s="24"/>
      <c r="L127" s="24"/>
    </row>
    <row r="128" spans="1:12" ht="22.5" customHeight="1">
      <c r="B128" s="99" t="s">
        <v>103</v>
      </c>
      <c r="C128" s="99" t="s">
        <v>3188</v>
      </c>
      <c r="D128" s="99" t="s">
        <v>3185</v>
      </c>
      <c r="E128" s="97" t="s">
        <v>3186</v>
      </c>
      <c r="F128" s="99">
        <v>46</v>
      </c>
      <c r="G128" s="175">
        <v>1</v>
      </c>
      <c r="H128" s="24"/>
      <c r="I128" s="24"/>
      <c r="J128" s="24"/>
      <c r="K128" s="24"/>
      <c r="L128" s="24"/>
    </row>
    <row r="129" spans="1:12" ht="22.5" customHeight="1">
      <c r="B129" s="99" t="s">
        <v>103</v>
      </c>
      <c r="C129" s="99" t="s">
        <v>3189</v>
      </c>
      <c r="D129" s="99" t="s">
        <v>3185</v>
      </c>
      <c r="E129" s="97" t="s">
        <v>3186</v>
      </c>
      <c r="F129" s="99">
        <v>45</v>
      </c>
      <c r="G129" s="99">
        <v>1</v>
      </c>
      <c r="H129" s="24"/>
      <c r="I129" s="24"/>
      <c r="J129" s="24"/>
      <c r="K129" s="24"/>
      <c r="L129" s="24"/>
    </row>
    <row r="130" spans="1:12" ht="22.5" customHeight="1">
      <c r="B130" s="99" t="s">
        <v>103</v>
      </c>
      <c r="C130" s="99" t="s">
        <v>3190</v>
      </c>
      <c r="D130" s="99" t="s">
        <v>3187</v>
      </c>
      <c r="E130" s="97" t="s">
        <v>3166</v>
      </c>
      <c r="F130" s="99">
        <v>44</v>
      </c>
      <c r="G130" s="175">
        <v>1</v>
      </c>
      <c r="H130" s="24"/>
      <c r="I130" s="24"/>
      <c r="J130" s="24"/>
      <c r="K130" s="24"/>
      <c r="L130" s="24"/>
    </row>
    <row r="131" spans="1:12" ht="22.5" customHeight="1">
      <c r="A131" s="99" t="s">
        <v>6202</v>
      </c>
      <c r="B131" s="99" t="s">
        <v>103</v>
      </c>
      <c r="C131" s="99" t="s">
        <v>3191</v>
      </c>
      <c r="D131" s="99" t="s">
        <v>6203</v>
      </c>
      <c r="E131" s="97" t="s">
        <v>3166</v>
      </c>
      <c r="F131" s="99">
        <v>43</v>
      </c>
      <c r="G131" s="99">
        <v>1</v>
      </c>
      <c r="H131" s="24"/>
      <c r="I131" s="24"/>
      <c r="J131" s="24"/>
      <c r="K131" s="24"/>
      <c r="L131" s="24"/>
    </row>
    <row r="132" spans="1:12" ht="22.5" customHeight="1">
      <c r="B132" s="99" t="s">
        <v>103</v>
      </c>
      <c r="C132" s="99" t="s">
        <v>3025</v>
      </c>
      <c r="D132" s="99" t="s">
        <v>3185</v>
      </c>
      <c r="E132" s="97" t="s">
        <v>3186</v>
      </c>
      <c r="F132" s="99">
        <v>43</v>
      </c>
      <c r="G132" s="175">
        <v>1</v>
      </c>
      <c r="H132" s="24"/>
      <c r="I132" s="24"/>
      <c r="J132" s="24"/>
      <c r="K132" s="24"/>
      <c r="L132" s="24"/>
    </row>
    <row r="133" spans="1:12" ht="22.5" customHeight="1">
      <c r="B133" s="99" t="s">
        <v>103</v>
      </c>
      <c r="C133" s="99" t="s">
        <v>3192</v>
      </c>
      <c r="D133" s="99" t="s">
        <v>3185</v>
      </c>
      <c r="E133" s="97" t="s">
        <v>3186</v>
      </c>
      <c r="F133" s="99">
        <v>42</v>
      </c>
      <c r="G133" s="99">
        <v>1</v>
      </c>
      <c r="H133" s="24"/>
      <c r="I133" s="24"/>
      <c r="J133" s="24"/>
      <c r="K133" s="24"/>
      <c r="L133" s="24"/>
    </row>
    <row r="134" spans="1:12" ht="22.5" customHeight="1">
      <c r="B134" s="99" t="s">
        <v>103</v>
      </c>
      <c r="C134" s="99" t="s">
        <v>3193</v>
      </c>
      <c r="D134" s="99" t="s">
        <v>3194</v>
      </c>
      <c r="E134" s="97" t="s">
        <v>3165</v>
      </c>
      <c r="F134" s="99">
        <v>42</v>
      </c>
      <c r="G134" s="175">
        <v>1</v>
      </c>
      <c r="H134" s="24"/>
      <c r="I134" s="24"/>
      <c r="J134" s="24"/>
      <c r="K134" s="24"/>
      <c r="L134" s="24"/>
    </row>
    <row r="135" spans="1:12" ht="22.5" customHeight="1">
      <c r="B135" s="99" t="s">
        <v>103</v>
      </c>
      <c r="C135" s="99" t="s">
        <v>3195</v>
      </c>
      <c r="D135" s="99" t="s">
        <v>3187</v>
      </c>
      <c r="E135" s="97" t="s">
        <v>3166</v>
      </c>
      <c r="F135" s="99">
        <v>41</v>
      </c>
      <c r="G135" s="99">
        <v>1</v>
      </c>
      <c r="H135" s="24"/>
      <c r="I135" s="24"/>
      <c r="J135" s="24"/>
      <c r="K135" s="24"/>
      <c r="L135" s="24"/>
    </row>
    <row r="136" spans="1:12" ht="22.5" customHeight="1">
      <c r="B136" s="99" t="s">
        <v>103</v>
      </c>
      <c r="C136" s="99" t="s">
        <v>3196</v>
      </c>
      <c r="D136" s="99" t="s">
        <v>3185</v>
      </c>
      <c r="E136" s="97" t="s">
        <v>3186</v>
      </c>
      <c r="F136" s="99">
        <v>40</v>
      </c>
      <c r="G136" s="175">
        <v>1</v>
      </c>
      <c r="H136" s="24"/>
      <c r="I136" s="24"/>
      <c r="J136" s="24"/>
      <c r="K136" s="24"/>
      <c r="L136" s="24"/>
    </row>
    <row r="137" spans="1:12" ht="22.5" customHeight="1">
      <c r="B137" s="99" t="s">
        <v>103</v>
      </c>
      <c r="C137" s="99" t="s">
        <v>3197</v>
      </c>
      <c r="D137" s="99" t="s">
        <v>3187</v>
      </c>
      <c r="E137" s="97" t="s">
        <v>3166</v>
      </c>
      <c r="F137" s="99">
        <v>40</v>
      </c>
      <c r="G137" s="99">
        <v>1</v>
      </c>
      <c r="H137" s="24"/>
      <c r="I137" s="24"/>
      <c r="J137" s="24"/>
      <c r="K137" s="24"/>
      <c r="L137" s="24"/>
    </row>
    <row r="138" spans="1:12" ht="22.5" customHeight="1">
      <c r="B138" s="99" t="s">
        <v>103</v>
      </c>
      <c r="C138" s="99" t="s">
        <v>3198</v>
      </c>
      <c r="D138" s="99" t="s">
        <v>3187</v>
      </c>
      <c r="E138" s="97" t="s">
        <v>3166</v>
      </c>
      <c r="F138" s="99">
        <v>39</v>
      </c>
      <c r="G138" s="175">
        <v>1</v>
      </c>
      <c r="H138" s="24"/>
      <c r="I138" s="24"/>
      <c r="J138" s="24"/>
      <c r="K138" s="24"/>
      <c r="L138" s="24"/>
    </row>
    <row r="139" spans="1:12" ht="22.5" customHeight="1">
      <c r="B139" s="99" t="s">
        <v>103</v>
      </c>
      <c r="C139" s="99" t="s">
        <v>6204</v>
      </c>
      <c r="D139" s="99" t="s">
        <v>3187</v>
      </c>
      <c r="E139" s="97" t="s">
        <v>3166</v>
      </c>
      <c r="F139" s="99">
        <v>39</v>
      </c>
      <c r="G139" s="99">
        <v>1</v>
      </c>
      <c r="H139" s="24"/>
      <c r="I139" s="24"/>
      <c r="J139" s="24"/>
      <c r="K139" s="24"/>
      <c r="L139" s="24"/>
    </row>
    <row r="140" spans="1:12" ht="22.5" customHeight="1">
      <c r="A140" s="99" t="s">
        <v>25</v>
      </c>
      <c r="B140" s="99" t="s">
        <v>103</v>
      </c>
      <c r="C140" s="99" t="s">
        <v>6205</v>
      </c>
      <c r="D140" s="99" t="s">
        <v>6206</v>
      </c>
      <c r="E140" s="97" t="s">
        <v>6207</v>
      </c>
      <c r="F140" s="99">
        <v>38</v>
      </c>
      <c r="G140" s="175">
        <v>2</v>
      </c>
      <c r="H140" s="24"/>
      <c r="I140" s="24"/>
      <c r="J140" s="24"/>
      <c r="K140" s="24"/>
      <c r="L140" s="24"/>
    </row>
    <row r="141" spans="1:12" ht="22.5" customHeight="1">
      <c r="A141" s="99" t="s">
        <v>32</v>
      </c>
      <c r="B141" s="99" t="s">
        <v>103</v>
      </c>
      <c r="C141" s="99" t="s">
        <v>6208</v>
      </c>
      <c r="D141" s="99" t="s">
        <v>3194</v>
      </c>
      <c r="E141" s="97" t="s">
        <v>3165</v>
      </c>
      <c r="F141" s="99">
        <v>38</v>
      </c>
      <c r="G141" s="99">
        <v>2</v>
      </c>
      <c r="H141" s="24"/>
      <c r="I141" s="24"/>
      <c r="J141" s="24"/>
      <c r="K141" s="24"/>
      <c r="L141" s="24"/>
    </row>
    <row r="142" spans="1:12" ht="22.5" customHeight="1">
      <c r="A142" s="99" t="s">
        <v>32</v>
      </c>
      <c r="B142" s="99" t="s">
        <v>103</v>
      </c>
      <c r="C142" s="99" t="s">
        <v>6209</v>
      </c>
      <c r="D142" s="99" t="s">
        <v>3194</v>
      </c>
      <c r="E142" s="97" t="s">
        <v>3165</v>
      </c>
      <c r="F142" s="99">
        <v>38</v>
      </c>
      <c r="G142" s="175">
        <v>2</v>
      </c>
      <c r="H142" s="24"/>
      <c r="I142" s="24"/>
      <c r="J142" s="24"/>
      <c r="K142" s="24"/>
      <c r="L142" s="24"/>
    </row>
    <row r="143" spans="1:12" ht="22.5" customHeight="1">
      <c r="B143" s="99" t="s">
        <v>103</v>
      </c>
      <c r="C143" s="99" t="s">
        <v>187</v>
      </c>
      <c r="D143" s="99" t="s">
        <v>3194</v>
      </c>
      <c r="E143" s="97" t="s">
        <v>3165</v>
      </c>
      <c r="F143" s="99">
        <v>38</v>
      </c>
      <c r="G143" s="99">
        <v>1</v>
      </c>
      <c r="H143" s="24"/>
      <c r="I143" s="24"/>
      <c r="J143" s="24"/>
      <c r="K143" s="24"/>
      <c r="L143" s="24"/>
    </row>
    <row r="144" spans="1:12" ht="22.5" customHeight="1">
      <c r="B144" s="99" t="s">
        <v>103</v>
      </c>
      <c r="C144" s="99" t="s">
        <v>3199</v>
      </c>
      <c r="D144" s="99" t="s">
        <v>3187</v>
      </c>
      <c r="E144" s="97" t="s">
        <v>3166</v>
      </c>
      <c r="F144" s="99">
        <v>37</v>
      </c>
      <c r="G144" s="175">
        <v>1</v>
      </c>
      <c r="H144" s="24"/>
      <c r="I144" s="24"/>
      <c r="J144" s="24"/>
      <c r="K144" s="24"/>
      <c r="L144" s="24"/>
    </row>
    <row r="145" spans="1:12" ht="22.5" customHeight="1">
      <c r="B145" s="99" t="s">
        <v>103</v>
      </c>
      <c r="C145" s="99" t="s">
        <v>3200</v>
      </c>
      <c r="D145" s="99" t="s">
        <v>3185</v>
      </c>
      <c r="E145" s="97" t="s">
        <v>3186</v>
      </c>
      <c r="F145" s="99">
        <v>37</v>
      </c>
      <c r="G145" s="99">
        <v>1</v>
      </c>
      <c r="H145" s="24"/>
      <c r="I145" s="24"/>
      <c r="J145" s="24"/>
      <c r="K145" s="24"/>
      <c r="L145" s="24"/>
    </row>
    <row r="146" spans="1:12" ht="22.5" customHeight="1">
      <c r="B146" s="99" t="s">
        <v>103</v>
      </c>
      <c r="C146" s="99" t="s">
        <v>3053</v>
      </c>
      <c r="D146" s="99" t="s">
        <v>3194</v>
      </c>
      <c r="E146" s="97" t="s">
        <v>3165</v>
      </c>
      <c r="F146" s="99">
        <v>36</v>
      </c>
      <c r="G146" s="175">
        <v>1</v>
      </c>
      <c r="H146" s="24"/>
      <c r="I146" s="24"/>
      <c r="J146" s="24"/>
      <c r="K146" s="24"/>
      <c r="L146" s="24"/>
    </row>
    <row r="147" spans="1:12" ht="22.5" customHeight="1">
      <c r="B147" s="99" t="s">
        <v>103</v>
      </c>
      <c r="C147" s="99" t="s">
        <v>1203</v>
      </c>
      <c r="D147" s="99" t="s">
        <v>3185</v>
      </c>
      <c r="E147" s="97" t="s">
        <v>3186</v>
      </c>
      <c r="F147" s="99">
        <v>35</v>
      </c>
      <c r="G147" s="99">
        <v>1</v>
      </c>
      <c r="H147" s="24"/>
      <c r="I147" s="24"/>
      <c r="J147" s="24"/>
      <c r="K147" s="24"/>
      <c r="L147" s="24"/>
    </row>
    <row r="148" spans="1:12" ht="22.5" customHeight="1">
      <c r="B148" s="99" t="s">
        <v>103</v>
      </c>
      <c r="C148" s="99" t="s">
        <v>131</v>
      </c>
      <c r="D148" s="99" t="s">
        <v>3185</v>
      </c>
      <c r="E148" s="97" t="s">
        <v>3186</v>
      </c>
      <c r="F148" s="99">
        <v>34</v>
      </c>
      <c r="G148" s="175">
        <v>1</v>
      </c>
      <c r="H148" s="24"/>
      <c r="I148" s="24"/>
      <c r="J148" s="24"/>
      <c r="K148" s="24"/>
      <c r="L148" s="24"/>
    </row>
    <row r="149" spans="1:12" ht="22.5" customHeight="1">
      <c r="A149" s="99" t="s">
        <v>2841</v>
      </c>
      <c r="B149" s="99" t="s">
        <v>6142</v>
      </c>
      <c r="C149" s="180" t="s">
        <v>6210</v>
      </c>
      <c r="D149" s="99" t="s">
        <v>3185</v>
      </c>
      <c r="E149" s="97" t="s">
        <v>3186</v>
      </c>
      <c r="F149" s="99">
        <v>34</v>
      </c>
      <c r="G149" s="99">
        <v>1</v>
      </c>
      <c r="H149" s="43"/>
      <c r="I149" s="43"/>
      <c r="J149" s="43"/>
      <c r="K149" s="43"/>
      <c r="L149" s="43"/>
    </row>
    <row r="150" spans="1:12" ht="22.5" customHeight="1">
      <c r="B150" s="99" t="s">
        <v>103</v>
      </c>
      <c r="C150" s="99" t="s">
        <v>2999</v>
      </c>
      <c r="D150" s="99" t="s">
        <v>3187</v>
      </c>
      <c r="E150" s="97" t="s">
        <v>3166</v>
      </c>
      <c r="F150" s="99">
        <v>33</v>
      </c>
      <c r="G150" s="99">
        <v>1</v>
      </c>
      <c r="H150" s="24"/>
      <c r="I150" s="24"/>
      <c r="J150" s="24"/>
      <c r="K150" s="24"/>
      <c r="L150" s="24"/>
    </row>
    <row r="151" spans="1:12" ht="22.5" customHeight="1">
      <c r="A151" s="99" t="s">
        <v>2841</v>
      </c>
      <c r="B151" s="99" t="s">
        <v>6142</v>
      </c>
      <c r="C151" s="182" t="s">
        <v>6211</v>
      </c>
      <c r="D151" s="99" t="s">
        <v>3164</v>
      </c>
      <c r="E151" s="97" t="s">
        <v>3166</v>
      </c>
      <c r="F151" s="99">
        <v>33</v>
      </c>
      <c r="G151" s="99">
        <v>1</v>
      </c>
      <c r="H151" s="13"/>
      <c r="I151" s="13"/>
      <c r="J151" s="13"/>
      <c r="K151" s="13"/>
      <c r="L151" s="13"/>
    </row>
    <row r="152" spans="1:12" ht="22.5" customHeight="1">
      <c r="B152" s="99" t="s">
        <v>103</v>
      </c>
      <c r="C152" s="99" t="s">
        <v>123</v>
      </c>
      <c r="D152" s="99" t="s">
        <v>3164</v>
      </c>
      <c r="E152" s="97" t="s">
        <v>3165</v>
      </c>
      <c r="F152" s="99">
        <v>32</v>
      </c>
      <c r="G152" s="175">
        <v>1</v>
      </c>
      <c r="H152" s="24"/>
      <c r="I152" s="24"/>
      <c r="J152" s="24"/>
      <c r="K152" s="24"/>
      <c r="L152" s="24"/>
    </row>
    <row r="153" spans="1:12" ht="22.5" customHeight="1">
      <c r="A153" s="99" t="s">
        <v>2841</v>
      </c>
      <c r="B153" s="99" t="s">
        <v>6142</v>
      </c>
      <c r="C153" s="182" t="s">
        <v>6212</v>
      </c>
      <c r="D153" s="99" t="s">
        <v>3164</v>
      </c>
      <c r="E153" s="97" t="s">
        <v>3165</v>
      </c>
      <c r="F153" s="99">
        <v>32</v>
      </c>
      <c r="G153" s="99">
        <v>1</v>
      </c>
      <c r="H153" s="13"/>
      <c r="I153" s="13"/>
      <c r="J153" s="13"/>
      <c r="K153" s="13"/>
      <c r="L153" s="13"/>
    </row>
    <row r="154" spans="1:12" ht="22.5" customHeight="1">
      <c r="A154" s="99" t="s">
        <v>2841</v>
      </c>
      <c r="B154" s="99" t="s">
        <v>6142</v>
      </c>
      <c r="C154" s="182" t="s">
        <v>6213</v>
      </c>
      <c r="D154" s="99" t="s">
        <v>3164</v>
      </c>
      <c r="E154" s="97" t="s">
        <v>3165</v>
      </c>
      <c r="F154" s="99">
        <v>32</v>
      </c>
      <c r="G154" s="99">
        <v>1</v>
      </c>
      <c r="H154" s="13"/>
      <c r="I154" s="13"/>
      <c r="J154" s="13"/>
      <c r="K154" s="13"/>
      <c r="L154" s="13"/>
    </row>
    <row r="155" spans="1:12" ht="22.5" customHeight="1">
      <c r="B155" s="99" t="s">
        <v>103</v>
      </c>
      <c r="C155" s="99" t="s">
        <v>135</v>
      </c>
      <c r="D155" s="99" t="s">
        <v>3164</v>
      </c>
      <c r="E155" s="97" t="s">
        <v>3165</v>
      </c>
      <c r="F155" s="99">
        <v>31</v>
      </c>
      <c r="G155" s="99">
        <v>1</v>
      </c>
      <c r="H155" s="24"/>
      <c r="I155" s="24"/>
      <c r="J155" s="24"/>
      <c r="K155" s="24"/>
      <c r="L155" s="24"/>
    </row>
    <row r="156" spans="1:12" ht="22.5" customHeight="1">
      <c r="A156" s="99" t="s">
        <v>2841</v>
      </c>
      <c r="B156" s="99" t="s">
        <v>6142</v>
      </c>
      <c r="C156" s="182" t="s">
        <v>6214</v>
      </c>
      <c r="D156" s="99" t="s">
        <v>3187</v>
      </c>
      <c r="E156" s="97" t="s">
        <v>3166</v>
      </c>
      <c r="F156" s="99">
        <v>31</v>
      </c>
      <c r="G156" s="99">
        <v>1</v>
      </c>
      <c r="H156" s="13"/>
      <c r="I156" s="13"/>
      <c r="J156" s="13"/>
      <c r="K156" s="13"/>
      <c r="L156" s="13"/>
    </row>
    <row r="157" spans="1:12" ht="22.5" customHeight="1">
      <c r="B157" s="99" t="s">
        <v>103</v>
      </c>
      <c r="C157" s="99" t="s">
        <v>130</v>
      </c>
      <c r="D157" s="99" t="s">
        <v>3185</v>
      </c>
      <c r="E157" s="97" t="s">
        <v>3186</v>
      </c>
      <c r="F157" s="99">
        <v>30</v>
      </c>
      <c r="G157" s="175">
        <v>1</v>
      </c>
      <c r="H157" s="24"/>
      <c r="I157" s="24"/>
      <c r="J157" s="24"/>
      <c r="K157" s="24"/>
      <c r="L157" s="24"/>
    </row>
    <row r="158" spans="1:12" ht="22.5" customHeight="1">
      <c r="A158" s="99" t="s">
        <v>2841</v>
      </c>
      <c r="B158" s="99" t="s">
        <v>6142</v>
      </c>
      <c r="C158" s="182" t="s">
        <v>6215</v>
      </c>
      <c r="D158" s="99" t="s">
        <v>3164</v>
      </c>
      <c r="E158" s="97" t="s">
        <v>3166</v>
      </c>
      <c r="F158" s="99">
        <v>30</v>
      </c>
      <c r="G158" s="99">
        <v>1</v>
      </c>
      <c r="H158" s="13"/>
      <c r="I158" s="13"/>
      <c r="J158" s="13"/>
      <c r="K158" s="13"/>
      <c r="L158" s="13"/>
    </row>
    <row r="159" spans="1:12" ht="22.5" customHeight="1">
      <c r="A159" s="99" t="s">
        <v>2841</v>
      </c>
      <c r="B159" s="99" t="s">
        <v>6142</v>
      </c>
      <c r="C159" s="182" t="s">
        <v>6216</v>
      </c>
      <c r="D159" s="99" t="s">
        <v>3164</v>
      </c>
      <c r="E159" s="97" t="s">
        <v>3166</v>
      </c>
      <c r="F159" s="99">
        <v>30</v>
      </c>
      <c r="G159" s="99">
        <v>1</v>
      </c>
      <c r="H159" s="13"/>
      <c r="I159" s="13"/>
      <c r="J159" s="13"/>
      <c r="K159" s="13"/>
      <c r="L159" s="13"/>
    </row>
    <row r="160" spans="1:12" ht="22.5" customHeight="1">
      <c r="A160" s="99" t="s">
        <v>7821</v>
      </c>
      <c r="B160" s="99" t="s">
        <v>7820</v>
      </c>
      <c r="C160" s="99" t="s">
        <v>7819</v>
      </c>
      <c r="D160" s="99" t="s">
        <v>3164</v>
      </c>
      <c r="E160" s="97" t="s">
        <v>3165</v>
      </c>
      <c r="F160" s="99">
        <v>30</v>
      </c>
      <c r="G160" s="99">
        <v>3</v>
      </c>
      <c r="H160" s="24"/>
      <c r="I160" s="24"/>
      <c r="J160" s="24"/>
      <c r="K160" s="24"/>
      <c r="L160" s="24"/>
    </row>
    <row r="161" spans="1:12" ht="22.5" customHeight="1">
      <c r="B161" s="99" t="s">
        <v>103</v>
      </c>
      <c r="C161" s="99" t="s">
        <v>3201</v>
      </c>
      <c r="D161" s="99" t="s">
        <v>3194</v>
      </c>
      <c r="E161" s="97" t="s">
        <v>3186</v>
      </c>
      <c r="F161" s="99">
        <v>29</v>
      </c>
      <c r="G161" s="99">
        <v>1</v>
      </c>
      <c r="H161" s="24"/>
      <c r="I161" s="24"/>
      <c r="J161" s="24"/>
      <c r="K161" s="24"/>
      <c r="L161" s="24"/>
    </row>
    <row r="162" spans="1:12" ht="22.5" customHeight="1">
      <c r="B162" s="99" t="s">
        <v>103</v>
      </c>
      <c r="C162" s="99" t="s">
        <v>126</v>
      </c>
      <c r="D162" s="99" t="s">
        <v>3194</v>
      </c>
      <c r="E162" s="97" t="s">
        <v>3165</v>
      </c>
      <c r="F162" s="99">
        <v>29</v>
      </c>
      <c r="G162" s="175">
        <v>1</v>
      </c>
      <c r="H162" s="24"/>
      <c r="I162" s="24"/>
      <c r="J162" s="24"/>
      <c r="K162" s="24"/>
      <c r="L162" s="24"/>
    </row>
    <row r="163" spans="1:12" ht="22.5" customHeight="1">
      <c r="B163" s="99" t="s">
        <v>103</v>
      </c>
      <c r="C163" s="99" t="s">
        <v>3202</v>
      </c>
      <c r="D163" s="99" t="s">
        <v>3187</v>
      </c>
      <c r="E163" s="97" t="s">
        <v>3166</v>
      </c>
      <c r="F163" s="99">
        <v>28</v>
      </c>
      <c r="G163" s="99">
        <v>1</v>
      </c>
      <c r="H163" s="24"/>
      <c r="I163" s="24"/>
      <c r="J163" s="24"/>
      <c r="K163" s="24"/>
      <c r="L163" s="24"/>
    </row>
    <row r="164" spans="1:12" ht="22.5" customHeight="1">
      <c r="B164" s="99" t="s">
        <v>103</v>
      </c>
      <c r="C164" s="99" t="s">
        <v>127</v>
      </c>
      <c r="D164" s="99" t="s">
        <v>3185</v>
      </c>
      <c r="E164" s="97" t="s">
        <v>3186</v>
      </c>
      <c r="F164" s="99">
        <v>28</v>
      </c>
      <c r="G164" s="175">
        <v>1</v>
      </c>
      <c r="H164" s="24"/>
      <c r="I164" s="24"/>
      <c r="J164" s="24"/>
      <c r="K164" s="24"/>
      <c r="L164" s="24"/>
    </row>
    <row r="165" spans="1:12" ht="22.5" customHeight="1">
      <c r="B165" s="99" t="s">
        <v>103</v>
      </c>
      <c r="C165" s="99" t="s">
        <v>3203</v>
      </c>
      <c r="D165" s="99" t="s">
        <v>3194</v>
      </c>
      <c r="E165" s="97" t="s">
        <v>3165</v>
      </c>
      <c r="F165" s="99">
        <v>27</v>
      </c>
      <c r="G165" s="99">
        <v>1</v>
      </c>
      <c r="H165" s="24"/>
      <c r="I165" s="24"/>
      <c r="J165" s="24"/>
      <c r="K165" s="24"/>
      <c r="L165" s="24"/>
    </row>
    <row r="166" spans="1:12" ht="22.5" customHeight="1">
      <c r="B166" s="99" t="s">
        <v>103</v>
      </c>
      <c r="C166" s="99" t="s">
        <v>255</v>
      </c>
      <c r="D166" s="99" t="s">
        <v>3187</v>
      </c>
      <c r="E166" s="97" t="s">
        <v>3166</v>
      </c>
      <c r="F166" s="99">
        <v>27</v>
      </c>
      <c r="G166" s="175">
        <v>1</v>
      </c>
      <c r="H166" s="24"/>
      <c r="I166" s="24"/>
      <c r="J166" s="24"/>
      <c r="K166" s="24"/>
      <c r="L166" s="24"/>
    </row>
    <row r="167" spans="1:12" ht="22.5" customHeight="1">
      <c r="B167" s="99" t="s">
        <v>103</v>
      </c>
      <c r="C167" s="99" t="s">
        <v>3204</v>
      </c>
      <c r="D167" s="99" t="s">
        <v>3164</v>
      </c>
      <c r="E167" s="97" t="s">
        <v>3165</v>
      </c>
      <c r="F167" s="99">
        <v>26</v>
      </c>
      <c r="G167" s="99">
        <v>1</v>
      </c>
      <c r="H167" s="24"/>
      <c r="I167" s="24"/>
      <c r="J167" s="24"/>
      <c r="K167" s="24"/>
      <c r="L167" s="24"/>
    </row>
    <row r="168" spans="1:12" ht="22.5" customHeight="1">
      <c r="B168" s="99" t="s">
        <v>103</v>
      </c>
      <c r="C168" s="99" t="s">
        <v>117</v>
      </c>
      <c r="D168" s="99" t="s">
        <v>3187</v>
      </c>
      <c r="E168" s="97" t="s">
        <v>3166</v>
      </c>
      <c r="F168" s="99">
        <v>26</v>
      </c>
      <c r="G168" s="175">
        <v>1</v>
      </c>
      <c r="H168" s="24"/>
      <c r="I168" s="24"/>
      <c r="J168" s="24"/>
      <c r="K168" s="24"/>
      <c r="L168" s="24"/>
    </row>
    <row r="169" spans="1:12" ht="22.5" customHeight="1">
      <c r="A169" s="99" t="s">
        <v>65</v>
      </c>
      <c r="B169" s="99" t="s">
        <v>103</v>
      </c>
      <c r="C169" s="99" t="s">
        <v>6217</v>
      </c>
      <c r="D169" s="99" t="s">
        <v>6218</v>
      </c>
      <c r="E169" s="97" t="s">
        <v>3166</v>
      </c>
      <c r="F169" s="99">
        <v>25</v>
      </c>
      <c r="G169" s="99">
        <v>1</v>
      </c>
      <c r="H169" s="24"/>
      <c r="I169" s="24"/>
      <c r="J169" s="24"/>
      <c r="K169" s="24"/>
      <c r="L169" s="24"/>
    </row>
    <row r="170" spans="1:12" ht="22.5" customHeight="1">
      <c r="A170" s="99" t="s">
        <v>54</v>
      </c>
      <c r="B170" s="99" t="s">
        <v>103</v>
      </c>
      <c r="C170" s="99" t="s">
        <v>6219</v>
      </c>
      <c r="D170" s="99" t="s">
        <v>3187</v>
      </c>
      <c r="E170" s="97" t="s">
        <v>3166</v>
      </c>
      <c r="F170" s="99">
        <v>25</v>
      </c>
      <c r="G170" s="175">
        <v>1</v>
      </c>
      <c r="H170" s="24"/>
      <c r="I170" s="24"/>
      <c r="J170" s="24"/>
      <c r="K170" s="24"/>
      <c r="L170" s="24"/>
    </row>
    <row r="171" spans="1:12" ht="22.5" customHeight="1">
      <c r="B171" s="99" t="s">
        <v>103</v>
      </c>
      <c r="C171" s="99" t="s">
        <v>3205</v>
      </c>
      <c r="D171" s="99" t="s">
        <v>3164</v>
      </c>
      <c r="E171" s="97" t="s">
        <v>3165</v>
      </c>
      <c r="F171" s="99">
        <v>25</v>
      </c>
      <c r="G171" s="99">
        <v>1</v>
      </c>
      <c r="H171" s="24"/>
      <c r="I171" s="24"/>
      <c r="J171" s="24"/>
      <c r="K171" s="24"/>
      <c r="L171" s="24"/>
    </row>
    <row r="172" spans="1:12" ht="22.5" customHeight="1">
      <c r="B172" s="99" t="s">
        <v>103</v>
      </c>
      <c r="C172" s="99" t="s">
        <v>3206</v>
      </c>
      <c r="D172" s="99" t="s">
        <v>3164</v>
      </c>
      <c r="E172" s="97" t="s">
        <v>3165</v>
      </c>
      <c r="F172" s="99">
        <v>24</v>
      </c>
      <c r="G172" s="175">
        <v>1</v>
      </c>
      <c r="H172" s="24"/>
      <c r="I172" s="24"/>
      <c r="J172" s="24"/>
      <c r="K172" s="24"/>
      <c r="L172" s="24"/>
    </row>
    <row r="173" spans="1:12" ht="22.5" customHeight="1">
      <c r="B173" s="99" t="s">
        <v>103</v>
      </c>
      <c r="C173" s="99" t="s">
        <v>3207</v>
      </c>
      <c r="D173" s="99" t="s">
        <v>3164</v>
      </c>
      <c r="E173" s="97" t="s">
        <v>3165</v>
      </c>
      <c r="F173" s="99">
        <v>24</v>
      </c>
      <c r="G173" s="99">
        <v>1</v>
      </c>
      <c r="H173" s="24"/>
      <c r="I173" s="24"/>
      <c r="J173" s="24"/>
      <c r="K173" s="24"/>
      <c r="L173" s="24"/>
    </row>
    <row r="174" spans="1:12" ht="22.5" customHeight="1">
      <c r="B174" s="99" t="s">
        <v>103</v>
      </c>
      <c r="C174" s="99" t="s">
        <v>3208</v>
      </c>
      <c r="D174" s="99" t="s">
        <v>3187</v>
      </c>
      <c r="E174" s="97" t="s">
        <v>3166</v>
      </c>
      <c r="F174" s="99">
        <v>22</v>
      </c>
      <c r="G174" s="175">
        <v>1</v>
      </c>
      <c r="H174" s="24"/>
      <c r="I174" s="24"/>
      <c r="J174" s="24"/>
      <c r="K174" s="24"/>
      <c r="L174" s="24"/>
    </row>
    <row r="175" spans="1:12" ht="22.5" customHeight="1">
      <c r="B175" s="99" t="s">
        <v>103</v>
      </c>
      <c r="C175" s="99" t="s">
        <v>3209</v>
      </c>
      <c r="D175" s="99" t="s">
        <v>3185</v>
      </c>
      <c r="E175" s="97" t="s">
        <v>3186</v>
      </c>
      <c r="F175" s="99">
        <v>21</v>
      </c>
      <c r="G175" s="99">
        <v>1</v>
      </c>
      <c r="H175" s="24"/>
      <c r="I175" s="24"/>
      <c r="J175" s="24"/>
      <c r="K175" s="24"/>
      <c r="L175" s="24"/>
    </row>
    <row r="176" spans="1:12" ht="22.5" customHeight="1">
      <c r="B176" s="99" t="s">
        <v>103</v>
      </c>
      <c r="C176" s="99" t="s">
        <v>3210</v>
      </c>
      <c r="D176" s="99" t="s">
        <v>3185</v>
      </c>
      <c r="E176" s="97" t="s">
        <v>3186</v>
      </c>
      <c r="F176" s="99">
        <v>21</v>
      </c>
      <c r="G176" s="175">
        <v>1</v>
      </c>
      <c r="H176" s="24"/>
      <c r="I176" s="24"/>
      <c r="J176" s="24"/>
      <c r="K176" s="24"/>
      <c r="L176" s="24"/>
    </row>
    <row r="177" spans="2:12" ht="22.5" customHeight="1">
      <c r="B177" s="99" t="s">
        <v>103</v>
      </c>
      <c r="C177" s="99" t="s">
        <v>3211</v>
      </c>
      <c r="D177" s="99" t="s">
        <v>3187</v>
      </c>
      <c r="E177" s="97" t="s">
        <v>3166</v>
      </c>
      <c r="F177" s="99">
        <v>21</v>
      </c>
      <c r="G177" s="99">
        <v>1</v>
      </c>
      <c r="H177" s="29"/>
      <c r="I177" s="29"/>
      <c r="J177" s="29"/>
      <c r="K177" s="29"/>
      <c r="L177" s="29"/>
    </row>
    <row r="178" spans="2:12" ht="22.5" customHeight="1">
      <c r="B178" s="99" t="s">
        <v>103</v>
      </c>
      <c r="C178" s="99" t="s">
        <v>3212</v>
      </c>
      <c r="D178" s="99" t="s">
        <v>3185</v>
      </c>
      <c r="E178" s="97" t="s">
        <v>3186</v>
      </c>
      <c r="F178" s="99">
        <v>20</v>
      </c>
      <c r="G178" s="175">
        <v>1</v>
      </c>
      <c r="H178" s="29"/>
      <c r="I178" s="29"/>
      <c r="J178" s="29"/>
      <c r="K178" s="29"/>
      <c r="L178" s="29"/>
    </row>
    <row r="179" spans="2:12" ht="22.5" customHeight="1">
      <c r="B179" s="99" t="s">
        <v>103</v>
      </c>
      <c r="C179" s="99" t="s">
        <v>3213</v>
      </c>
      <c r="D179" s="99" t="s">
        <v>3185</v>
      </c>
      <c r="E179" s="97" t="s">
        <v>3186</v>
      </c>
      <c r="F179" s="99">
        <v>19</v>
      </c>
      <c r="G179" s="99">
        <v>1</v>
      </c>
      <c r="H179" s="29"/>
      <c r="I179" s="29"/>
      <c r="J179" s="29"/>
      <c r="K179" s="29"/>
      <c r="L179" s="29"/>
    </row>
    <row r="180" spans="2:12" ht="22.5" customHeight="1">
      <c r="B180" s="99" t="s">
        <v>103</v>
      </c>
      <c r="C180" s="99" t="s">
        <v>3214</v>
      </c>
      <c r="D180" s="99" t="s">
        <v>3194</v>
      </c>
      <c r="E180" s="97" t="s">
        <v>3165</v>
      </c>
      <c r="F180" s="99">
        <v>19</v>
      </c>
      <c r="G180" s="175">
        <v>1</v>
      </c>
      <c r="H180" s="29"/>
      <c r="I180" s="29"/>
      <c r="J180" s="29"/>
      <c r="K180" s="29"/>
      <c r="L180" s="29"/>
    </row>
    <row r="181" spans="2:12" ht="22.5" customHeight="1">
      <c r="B181" s="99" t="s">
        <v>103</v>
      </c>
      <c r="C181" s="99" t="s">
        <v>3039</v>
      </c>
      <c r="D181" s="99" t="s">
        <v>3187</v>
      </c>
      <c r="E181" s="97" t="s">
        <v>3166</v>
      </c>
      <c r="F181" s="99">
        <v>19</v>
      </c>
      <c r="G181" s="99">
        <v>1</v>
      </c>
      <c r="H181" s="29"/>
      <c r="I181" s="29"/>
      <c r="J181" s="29"/>
      <c r="K181" s="29"/>
      <c r="L181" s="29"/>
    </row>
    <row r="182" spans="2:12" ht="22.5" customHeight="1">
      <c r="B182" s="99" t="s">
        <v>103</v>
      </c>
      <c r="C182" s="99" t="s">
        <v>3215</v>
      </c>
      <c r="D182" s="99" t="s">
        <v>3185</v>
      </c>
      <c r="E182" s="97" t="s">
        <v>3186</v>
      </c>
      <c r="F182" s="99">
        <v>18</v>
      </c>
      <c r="G182" s="175">
        <v>1</v>
      </c>
      <c r="H182" s="29"/>
      <c r="I182" s="29"/>
      <c r="J182" s="29"/>
      <c r="K182" s="29"/>
      <c r="L182" s="29"/>
    </row>
    <row r="183" spans="2:12" ht="22.5" customHeight="1">
      <c r="B183" s="99" t="s">
        <v>103</v>
      </c>
      <c r="C183" s="99" t="s">
        <v>3216</v>
      </c>
      <c r="D183" s="99" t="s">
        <v>3185</v>
      </c>
      <c r="E183" s="97" t="s">
        <v>3186</v>
      </c>
      <c r="F183" s="99">
        <v>17</v>
      </c>
      <c r="G183" s="99">
        <v>1</v>
      </c>
      <c r="H183" s="29"/>
      <c r="I183" s="29"/>
      <c r="J183" s="29"/>
      <c r="K183" s="29"/>
      <c r="L183" s="29"/>
    </row>
    <row r="184" spans="2:12" ht="22.5" customHeight="1">
      <c r="B184" s="99" t="s">
        <v>103</v>
      </c>
      <c r="C184" s="99" t="s">
        <v>3217</v>
      </c>
      <c r="D184" s="99" t="s">
        <v>3194</v>
      </c>
      <c r="E184" s="97" t="s">
        <v>3165</v>
      </c>
      <c r="F184" s="99">
        <v>17</v>
      </c>
      <c r="G184" s="175">
        <v>1</v>
      </c>
      <c r="H184" s="29"/>
      <c r="I184" s="29"/>
      <c r="J184" s="29"/>
      <c r="K184" s="29"/>
      <c r="L184" s="29"/>
    </row>
    <row r="185" spans="2:12" ht="22.5" customHeight="1">
      <c r="B185" s="99" t="s">
        <v>103</v>
      </c>
      <c r="C185" s="99" t="s">
        <v>3218</v>
      </c>
      <c r="D185" s="99" t="s">
        <v>3164</v>
      </c>
      <c r="E185" s="97" t="s">
        <v>3165</v>
      </c>
      <c r="F185" s="99">
        <v>17</v>
      </c>
      <c r="G185" s="99">
        <v>1</v>
      </c>
      <c r="H185" s="29"/>
      <c r="I185" s="29"/>
      <c r="J185" s="29"/>
      <c r="K185" s="29"/>
      <c r="L185" s="29"/>
    </row>
    <row r="186" spans="2:12" ht="22.5" customHeight="1">
      <c r="B186" s="99" t="s">
        <v>103</v>
      </c>
      <c r="C186" s="99" t="s">
        <v>3022</v>
      </c>
      <c r="D186" s="99" t="s">
        <v>3185</v>
      </c>
      <c r="E186" s="97" t="s">
        <v>3186</v>
      </c>
      <c r="F186" s="99">
        <v>17</v>
      </c>
      <c r="G186" s="175">
        <v>1</v>
      </c>
      <c r="H186" s="29"/>
      <c r="I186" s="29"/>
      <c r="J186" s="29"/>
      <c r="K186" s="29"/>
      <c r="L186" s="29"/>
    </row>
    <row r="187" spans="2:12" ht="22.5" customHeight="1">
      <c r="B187" s="99" t="s">
        <v>103</v>
      </c>
      <c r="C187" s="99" t="s">
        <v>2993</v>
      </c>
      <c r="D187" s="99" t="s">
        <v>3187</v>
      </c>
      <c r="E187" s="97" t="s">
        <v>3166</v>
      </c>
      <c r="F187" s="99">
        <v>16</v>
      </c>
      <c r="G187" s="99">
        <v>1</v>
      </c>
      <c r="H187" s="29"/>
      <c r="I187" s="29"/>
      <c r="J187" s="29"/>
      <c r="K187" s="29"/>
      <c r="L187" s="29"/>
    </row>
    <row r="188" spans="2:12" ht="22.5" customHeight="1">
      <c r="B188" s="99" t="s">
        <v>103</v>
      </c>
      <c r="C188" s="99" t="s">
        <v>3219</v>
      </c>
      <c r="D188" s="99" t="s">
        <v>3187</v>
      </c>
      <c r="E188" s="97" t="s">
        <v>3166</v>
      </c>
      <c r="F188" s="99">
        <v>15</v>
      </c>
      <c r="G188" s="175">
        <v>1</v>
      </c>
      <c r="H188" s="29"/>
      <c r="I188" s="29"/>
      <c r="J188" s="29"/>
      <c r="K188" s="29"/>
      <c r="L188" s="29"/>
    </row>
    <row r="189" spans="2:12" ht="22.5" customHeight="1">
      <c r="B189" s="99" t="s">
        <v>103</v>
      </c>
      <c r="C189" s="99" t="s">
        <v>3220</v>
      </c>
      <c r="D189" s="99" t="s">
        <v>3187</v>
      </c>
      <c r="E189" s="97" t="s">
        <v>3166</v>
      </c>
      <c r="F189" s="99">
        <v>15</v>
      </c>
      <c r="G189" s="99">
        <v>1</v>
      </c>
      <c r="H189" s="29"/>
      <c r="I189" s="29"/>
      <c r="J189" s="29"/>
      <c r="K189" s="29"/>
      <c r="L189" s="29"/>
    </row>
    <row r="190" spans="2:12" ht="22.5" customHeight="1">
      <c r="B190" s="99" t="s">
        <v>103</v>
      </c>
      <c r="C190" s="99" t="s">
        <v>133</v>
      </c>
      <c r="D190" s="99" t="s">
        <v>3194</v>
      </c>
      <c r="E190" s="97" t="s">
        <v>3165</v>
      </c>
      <c r="F190" s="99">
        <v>15</v>
      </c>
      <c r="G190" s="175">
        <v>1</v>
      </c>
      <c r="H190" s="29"/>
      <c r="I190" s="29"/>
      <c r="J190" s="29"/>
      <c r="K190" s="29"/>
      <c r="L190" s="29"/>
    </row>
    <row r="191" spans="2:12" ht="22.5" customHeight="1">
      <c r="B191" s="99" t="s">
        <v>103</v>
      </c>
      <c r="C191" s="99" t="s">
        <v>2970</v>
      </c>
      <c r="D191" s="99" t="s">
        <v>3187</v>
      </c>
      <c r="E191" s="97" t="s">
        <v>3166</v>
      </c>
      <c r="F191" s="99">
        <v>14</v>
      </c>
      <c r="G191" s="99">
        <v>1</v>
      </c>
      <c r="H191" s="29"/>
      <c r="I191" s="29"/>
      <c r="J191" s="29"/>
      <c r="K191" s="29"/>
      <c r="L191" s="29"/>
    </row>
    <row r="192" spans="2:12" ht="22.5" customHeight="1">
      <c r="B192" s="99" t="s">
        <v>103</v>
      </c>
      <c r="C192" s="99" t="s">
        <v>3221</v>
      </c>
      <c r="D192" s="99" t="s">
        <v>3187</v>
      </c>
      <c r="E192" s="97" t="s">
        <v>3166</v>
      </c>
      <c r="F192" s="99">
        <v>13</v>
      </c>
      <c r="G192" s="175">
        <v>1</v>
      </c>
      <c r="H192" s="29"/>
      <c r="I192" s="29"/>
      <c r="J192" s="29"/>
      <c r="K192" s="29"/>
      <c r="L192" s="29"/>
    </row>
    <row r="193" spans="1:12" ht="22.5" customHeight="1">
      <c r="B193" s="99" t="s">
        <v>103</v>
      </c>
      <c r="C193" s="99" t="s">
        <v>3064</v>
      </c>
      <c r="D193" s="99" t="s">
        <v>3194</v>
      </c>
      <c r="E193" s="97" t="s">
        <v>3165</v>
      </c>
      <c r="F193" s="99">
        <v>13</v>
      </c>
      <c r="G193" s="99">
        <v>1</v>
      </c>
      <c r="H193" s="29"/>
      <c r="I193" s="29"/>
      <c r="J193" s="29"/>
      <c r="K193" s="29"/>
      <c r="L193" s="29"/>
    </row>
    <row r="194" spans="1:12" ht="22.5" customHeight="1">
      <c r="B194" s="99" t="s">
        <v>103</v>
      </c>
      <c r="C194" s="99" t="s">
        <v>3222</v>
      </c>
      <c r="D194" s="99" t="s">
        <v>3187</v>
      </c>
      <c r="E194" s="97" t="s">
        <v>3166</v>
      </c>
      <c r="F194" s="99">
        <v>12</v>
      </c>
      <c r="G194" s="175">
        <v>1</v>
      </c>
      <c r="H194" s="24"/>
      <c r="I194" s="24"/>
      <c r="J194" s="24"/>
      <c r="K194" s="24"/>
      <c r="L194" s="24"/>
    </row>
    <row r="195" spans="1:12" ht="22.5" customHeight="1">
      <c r="B195" s="99" t="s">
        <v>103</v>
      </c>
      <c r="C195" s="99" t="s">
        <v>3072</v>
      </c>
      <c r="D195" s="99" t="s">
        <v>3194</v>
      </c>
      <c r="E195" s="97" t="s">
        <v>3165</v>
      </c>
      <c r="F195" s="99">
        <v>12</v>
      </c>
      <c r="G195" s="99">
        <v>1</v>
      </c>
      <c r="H195" s="24"/>
      <c r="I195" s="24"/>
      <c r="J195" s="24"/>
      <c r="K195" s="24"/>
      <c r="L195" s="24"/>
    </row>
    <row r="196" spans="1:12" ht="22.5" customHeight="1">
      <c r="B196" s="99" t="s">
        <v>103</v>
      </c>
      <c r="C196" s="99" t="s">
        <v>3045</v>
      </c>
      <c r="D196" s="99" t="s">
        <v>3194</v>
      </c>
      <c r="E196" s="97" t="s">
        <v>3165</v>
      </c>
      <c r="F196" s="99">
        <v>11</v>
      </c>
      <c r="G196" s="175">
        <v>1</v>
      </c>
      <c r="H196" s="24"/>
      <c r="I196" s="24"/>
      <c r="J196" s="24"/>
      <c r="K196" s="24"/>
      <c r="L196" s="24"/>
    </row>
    <row r="197" spans="1:12" ht="22.5" customHeight="1">
      <c r="B197" s="99" t="s">
        <v>103</v>
      </c>
      <c r="C197" s="99" t="s">
        <v>3001</v>
      </c>
      <c r="D197" s="99" t="s">
        <v>3187</v>
      </c>
      <c r="E197" s="97" t="s">
        <v>3166</v>
      </c>
      <c r="F197" s="99">
        <v>10</v>
      </c>
      <c r="G197" s="99">
        <v>1</v>
      </c>
      <c r="H197" s="24"/>
      <c r="I197" s="24"/>
      <c r="J197" s="24"/>
      <c r="K197" s="24"/>
      <c r="L197" s="24"/>
    </row>
    <row r="198" spans="1:12" ht="22.5" customHeight="1">
      <c r="B198" s="99" t="s">
        <v>103</v>
      </c>
      <c r="C198" s="99" t="s">
        <v>2985</v>
      </c>
      <c r="D198" s="99" t="s">
        <v>3185</v>
      </c>
      <c r="E198" s="97" t="s">
        <v>3186</v>
      </c>
      <c r="F198" s="99">
        <v>9</v>
      </c>
      <c r="G198" s="175">
        <v>1</v>
      </c>
      <c r="H198" s="24"/>
      <c r="I198" s="24"/>
      <c r="J198" s="24"/>
      <c r="K198" s="24"/>
      <c r="L198" s="24"/>
    </row>
    <row r="199" spans="1:12" ht="22.5" customHeight="1">
      <c r="B199" s="99" t="s">
        <v>103</v>
      </c>
      <c r="C199" s="99" t="s">
        <v>3223</v>
      </c>
      <c r="D199" s="99" t="s">
        <v>3194</v>
      </c>
      <c r="E199" s="97" t="s">
        <v>3165</v>
      </c>
      <c r="F199" s="99">
        <v>8</v>
      </c>
      <c r="G199" s="99">
        <v>1</v>
      </c>
      <c r="H199" s="24"/>
      <c r="I199" s="24"/>
      <c r="J199" s="24"/>
      <c r="K199" s="24"/>
      <c r="L199" s="24"/>
    </row>
    <row r="200" spans="1:12" ht="22.5" customHeight="1">
      <c r="B200" s="99" t="s">
        <v>103</v>
      </c>
      <c r="C200" s="99" t="s">
        <v>3037</v>
      </c>
      <c r="D200" s="99" t="s">
        <v>3187</v>
      </c>
      <c r="E200" s="97" t="s">
        <v>3166</v>
      </c>
      <c r="F200" s="99">
        <v>7</v>
      </c>
      <c r="G200" s="175">
        <v>1</v>
      </c>
      <c r="H200" s="24"/>
      <c r="I200" s="24"/>
      <c r="J200" s="24"/>
      <c r="K200" s="24"/>
      <c r="L200" s="24"/>
    </row>
    <row r="201" spans="1:12" s="170" customFormat="1" ht="22.5" customHeight="1">
      <c r="A201" s="99"/>
      <c r="B201" s="99" t="s">
        <v>103</v>
      </c>
      <c r="C201" s="99" t="s">
        <v>3224</v>
      </c>
      <c r="D201" s="99" t="s">
        <v>3164</v>
      </c>
      <c r="E201" s="97" t="s">
        <v>3165</v>
      </c>
      <c r="F201" s="99">
        <v>6</v>
      </c>
      <c r="G201" s="99">
        <v>1</v>
      </c>
      <c r="H201" s="24"/>
      <c r="I201" s="24"/>
      <c r="J201" s="24"/>
      <c r="K201" s="24"/>
      <c r="L201" s="24"/>
    </row>
    <row r="202" spans="1:12" ht="22.5" customHeight="1">
      <c r="B202" s="99" t="s">
        <v>103</v>
      </c>
      <c r="C202" s="99" t="s">
        <v>3225</v>
      </c>
      <c r="D202" s="99" t="s">
        <v>3164</v>
      </c>
      <c r="E202" s="97" t="s">
        <v>3165</v>
      </c>
      <c r="F202" s="99">
        <v>5</v>
      </c>
      <c r="G202" s="175">
        <v>1</v>
      </c>
      <c r="H202" s="24"/>
      <c r="I202" s="24"/>
      <c r="J202" s="24"/>
      <c r="K202" s="24"/>
      <c r="L202" s="24"/>
    </row>
    <row r="203" spans="1:12" ht="22.5" customHeight="1">
      <c r="B203" s="99" t="s">
        <v>103</v>
      </c>
      <c r="C203" s="99" t="s">
        <v>3019</v>
      </c>
      <c r="D203" s="99" t="s">
        <v>3164</v>
      </c>
      <c r="E203" s="97" t="s">
        <v>3165</v>
      </c>
      <c r="F203" s="99">
        <v>4</v>
      </c>
      <c r="G203" s="99">
        <v>1</v>
      </c>
      <c r="H203" s="24"/>
      <c r="I203" s="24"/>
      <c r="J203" s="24"/>
      <c r="K203" s="24"/>
      <c r="L203" s="24"/>
    </row>
    <row r="204" spans="1:12" ht="22.5" customHeight="1">
      <c r="A204" s="166" t="s">
        <v>145</v>
      </c>
      <c r="B204" s="166"/>
      <c r="C204" s="183">
        <f>SUBTOTAL(103,港口[港口˙村落])</f>
        <v>202</v>
      </c>
      <c r="D204" s="166"/>
      <c r="E204" s="164"/>
      <c r="F204" s="166"/>
      <c r="G204" s="166"/>
      <c r="H204" s="184">
        <f>SUBTOTAL(103,港口[þ])</f>
        <v>0</v>
      </c>
      <c r="I204" s="184">
        <f>SUBTOTAL(103,港口[2])</f>
        <v>0</v>
      </c>
      <c r="J204" s="184">
        <f>SUBTOTAL(103,港口[3])</f>
        <v>0</v>
      </c>
      <c r="K204" s="184">
        <f>SUBTOTAL(103,港口[4])</f>
        <v>0</v>
      </c>
      <c r="L204" s="184">
        <f>SUBTOTAL(103,港口[5])</f>
        <v>0</v>
      </c>
    </row>
    <row r="205" spans="1:12" ht="22.5" customHeight="1">
      <c r="E205" s="99" t="s">
        <v>6412</v>
      </c>
    </row>
  </sheetData>
  <sheetProtection insertColumns="0" insertRows="0" deleteColumns="0" deleteRows="0" sort="0" autoFilter="0"/>
  <protectedRanges>
    <protectedRange sqref="A1:L203" name="港口"/>
  </protectedRanges>
  <phoneticPr fontId="1" type="noConversion"/>
  <conditionalFormatting sqref="C2:C203">
    <cfRule type="expression" dxfId="408" priority="10">
      <formula>IF(COUNTIF($H2:$L2,"þ")&gt;=5,1,0)</formula>
    </cfRule>
  </conditionalFormatting>
  <conditionalFormatting sqref="S195">
    <cfRule type="expression" dxfId="407" priority="1">
      <formula>IF(COUNTIF($H2:$L2,"þ")&gt;=5,1,0)</formula>
    </cfRule>
  </conditionalFormatting>
  <hyperlinks>
    <hyperlink ref="E5" r:id="rId1" display="http://wiki2.gamer.com.tw/wiki.php?n=7501%3A%E5%A4%A7%E6%B4%8B%E6%B4%B2%E6%B8%AF%E5%8F%A3&amp;ss=7501" xr:uid="{00000000-0004-0000-1200-000000000000}"/>
    <hyperlink ref="E15" r:id="rId2" display="http://wiki2.gamer.com.tw/wiki.php?n=7501%3A%E5%A4%A7%E6%B4%8B%E6%B4%B2%E6%B8%AF%E5%8F%A3&amp;ss=7501" xr:uid="{00000000-0004-0000-1200-000001000000}"/>
    <hyperlink ref="E16" r:id="rId3" display="http://wiki2.gamer.com.tw/wiki.php?n=7501%3A%E6%9D%B1%E5%8D%97%E4%BA%9E%E6%B8%AF%E5%8F%A3&amp;ss=7501" xr:uid="{00000000-0004-0000-1200-000002000000}"/>
    <hyperlink ref="E22" r:id="rId4" display="http://wiki2.gamer.com.tw/wiki.php?n=7501%3A%E6%9D%B1%E5%8D%97%E4%BA%9E%E6%B8%AF%E5%8F%A3&amp;ss=7501" xr:uid="{00000000-0004-0000-1200-000003000000}"/>
    <hyperlink ref="E20" r:id="rId5" display="http://wiki2.gamer.com.tw/wiki.php?n=7501%3A%E6%9D%B1%E5%8D%97%E4%BA%9E%E6%B8%AF%E5%8F%A3&amp;ss=7501" xr:uid="{00000000-0004-0000-1200-000004000000}"/>
    <hyperlink ref="E21" r:id="rId6" display="http://wiki2.gamer.com.tw/wiki.php?n=7501%3A%E6%9D%B1%E5%8D%97%E4%BA%9E%E6%B8%AF%E5%8F%A3&amp;ss=7501" xr:uid="{00000000-0004-0000-1200-000005000000}"/>
    <hyperlink ref="E23" r:id="rId7" display="http://wiki2.gamer.com.tw/wiki.php?n=7501%3A%E6%9D%B1%E5%8D%97%E4%BA%9E%E6%B8%AF%E5%8F%A3&amp;ss=7501" xr:uid="{00000000-0004-0000-1200-000006000000}"/>
    <hyperlink ref="E26" r:id="rId8" display="http://wiki2.gamer.com.tw/wiki.php?n=7501%3A%E6%9D%B1%E5%8D%97%E4%BA%9E%E6%B8%AF%E5%8F%A3&amp;ss=7501" xr:uid="{00000000-0004-0000-1200-000007000000}"/>
    <hyperlink ref="E30" r:id="rId9" display="http://wiki2.gamer.com.tw/wiki.php?n=7501%3A%E6%9D%B1%E5%8D%97%E4%BA%9E%E6%B8%AF%E5%8F%A3&amp;ss=7501" xr:uid="{00000000-0004-0000-1200-000008000000}"/>
    <hyperlink ref="E31" r:id="rId10" display="http://wiki2.gamer.com.tw/wiki.php?n=7501%3A%E6%9D%B1%E5%8D%97%E4%BA%9E%E6%B8%AF%E5%8F%A3&amp;ss=7501" xr:uid="{00000000-0004-0000-1200-000009000000}"/>
    <hyperlink ref="E34" r:id="rId11" display="http://wiki2.gamer.com.tw/wiki.php?n=7501%3A%E6%9D%B1%E5%8D%97%E4%BA%9E%E6%B8%AF%E5%8F%A3&amp;ss=7501" xr:uid="{00000000-0004-0000-1200-00000A000000}"/>
    <hyperlink ref="E35" r:id="rId12" display="http://wiki2.gamer.com.tw/wiki.php?n=7501%3A%E6%9D%B1%E5%8D%97%E4%BA%9E%E6%B8%AF%E5%8F%A3&amp;ss=7501" xr:uid="{00000000-0004-0000-1200-00000B000000}"/>
    <hyperlink ref="E36" r:id="rId13" display="http://wiki2.gamer.com.tw/wiki.php?n=7501%3A%E6%9D%B1%E5%8D%97%E4%BA%9E%E6%B8%AF%E5%8F%A3&amp;ss=7501" xr:uid="{00000000-0004-0000-1200-00000C000000}"/>
    <hyperlink ref="E37" r:id="rId14" display="http://wiki2.gamer.com.tw/wiki.php?n=7501%3A%E6%9D%B1%E5%8D%97%E4%BA%9E%E6%B8%AF%E5%8F%A3&amp;ss=7501" xr:uid="{00000000-0004-0000-1200-00000D000000}"/>
    <hyperlink ref="E38" r:id="rId15" display="http://wiki2.gamer.com.tw/wiki.php?n=7501%3A%E6%9D%B1%E5%8D%97%E4%BA%9E%E6%B8%AF%E5%8F%A3&amp;ss=7501" xr:uid="{00000000-0004-0000-1200-00000E000000}"/>
    <hyperlink ref="E39" r:id="rId16" display="http://wiki2.gamer.com.tw/wiki.php?n=7501%3A%E6%9D%B1%E5%8D%97%E4%BA%9E%E6%B8%AF%E5%8F%A3&amp;ss=7501" xr:uid="{00000000-0004-0000-1200-00000F000000}"/>
    <hyperlink ref="E41" r:id="rId17" display="http://wiki2.gamer.com.tw/wiki.php?n=7501%3A%E6%9D%B1%E5%8D%97%E4%BA%9E%E6%B8%AF%E5%8F%A3&amp;ss=7501" xr:uid="{00000000-0004-0000-1200-000010000000}"/>
    <hyperlink ref="E42" r:id="rId18" display="http://wiki2.gamer.com.tw/wiki.php?n=7501%3A%E6%9D%B1%E5%8D%97%E4%BA%9E%E6%B8%AF%E5%8F%A3&amp;ss=7501" xr:uid="{00000000-0004-0000-1200-000011000000}"/>
    <hyperlink ref="E44" r:id="rId19" display="http://wiki2.gamer.com.tw/wiki.php?n=7501%3A%E6%9D%B1%E5%8D%97%E4%BA%9E%E6%B8%AF%E5%8F%A3&amp;ss=7501" xr:uid="{00000000-0004-0000-1200-000012000000}"/>
    <hyperlink ref="E45" r:id="rId20" display="http://wiki2.gamer.com.tw/wiki.php?n=7501%3A%E6%9D%B1%E5%8D%97%E4%BA%9E%E6%B8%AF%E5%8F%A3&amp;ss=7501" xr:uid="{00000000-0004-0000-1200-000013000000}"/>
    <hyperlink ref="E46" r:id="rId21" display="http://wiki2.gamer.com.tw/wiki.php?n=7501%3A%E6%9D%B1%E5%8D%97%E4%BA%9E%E6%B8%AF%E5%8F%A3&amp;ss=7501" xr:uid="{00000000-0004-0000-1200-000014000000}"/>
    <hyperlink ref="E48" r:id="rId22" display="http://wiki2.gamer.com.tw/wiki.php?n=7501%3A%E5%8A%A0%E5%8B%92%E6%AF%94%E2%80%A7%E4%B8%AD%E7%BE%8E%E6%B8%AF%E5%8F%A3&amp;ss=7501" xr:uid="{00000000-0004-0000-1200-000015000000}"/>
    <hyperlink ref="E49" r:id="rId23" display="http://wiki2.gamer.com.tw/wiki.php?n=7501%3A%E5%8A%A0%E5%8B%92%E6%AF%94%E2%80%A7%E4%B8%AD%E7%BE%8E%E6%B8%AF%E5%8F%A3&amp;ss=7501" xr:uid="{00000000-0004-0000-1200-000016000000}"/>
    <hyperlink ref="E50" r:id="rId24" display="http://wiki2.gamer.com.tw/wiki.php?n=7501%3A%E5%8A%A0%E5%8B%92%E6%AF%94%E2%80%A7%E4%B8%AD%E7%BE%8E%E6%B8%AF%E5%8F%A3&amp;ss=7501" xr:uid="{00000000-0004-0000-1200-000017000000}"/>
    <hyperlink ref="E51" r:id="rId25" display="http://wiki2.gamer.com.tw/wiki.php?n=7501%3A%E6%9D%B1%E5%8D%97%E4%BA%9E%E6%B8%AF%E5%8F%A3&amp;ss=7501" xr:uid="{00000000-0004-0000-1200-000018000000}"/>
    <hyperlink ref="E52" r:id="rId26" display="http://wiki2.gamer.com.tw/wiki.php?n=7501%3A%E5%8A%A0%E5%8B%92%E6%AF%94%E2%80%A7%E4%B8%AD%E7%BE%8E%E6%B8%AF%E5%8F%A3&amp;ss=7501" xr:uid="{00000000-0004-0000-1200-000019000000}"/>
    <hyperlink ref="E53" r:id="rId27" display="http://wiki2.gamer.com.tw/wiki.php?n=7501%3A%E5%8A%A0%E5%8B%92%E6%AF%94%E2%80%A7%E4%B8%AD%E7%BE%8E%E6%B8%AF%E5%8F%A3&amp;ss=7501" xr:uid="{00000000-0004-0000-1200-00001A000000}"/>
    <hyperlink ref="E54" r:id="rId28" display="http://wiki2.gamer.com.tw/wiki.php?n=7501%3A%E5%8D%97%E7%BE%8E%E6%B8%AF%E5%8F%A3&amp;ss=7501" xr:uid="{00000000-0004-0000-1200-00001B000000}"/>
    <hyperlink ref="E55" r:id="rId29" display="http://wiki2.gamer.com.tw/wiki.php?n=7501%3A%E5%8D%97%E7%BE%8E%E6%B8%AF%E5%8F%A3&amp;ss=7501" xr:uid="{00000000-0004-0000-1200-00001C000000}"/>
    <hyperlink ref="E56" r:id="rId30" display="http://wiki2.gamer.com.tw/wiki.php?n=7501%3A%E5%8D%97%E7%BE%8E%E6%B8%AF%E5%8F%A3&amp;ss=7501" xr:uid="{00000000-0004-0000-1200-00001D000000}"/>
    <hyperlink ref="E57" r:id="rId31" display="http://wiki2.gamer.com.tw/wiki.php?n=7501%3A%E5%8D%97%E7%BE%8E%E6%B8%AF%E5%8F%A3&amp;ss=7501" xr:uid="{00000000-0004-0000-1200-00001E000000}"/>
    <hyperlink ref="E58" r:id="rId32" display="http://wiki2.gamer.com.tw/wiki.php?n=7501%3A%E5%8D%97%E7%BE%8E%E6%B8%AF%E5%8F%A3&amp;ss=7501" xr:uid="{00000000-0004-0000-1200-00001F000000}"/>
    <hyperlink ref="E59" r:id="rId33" display="http://wiki2.gamer.com.tw/wiki.php?n=7501%3A%E5%8D%97%E7%BE%8E%E6%B8%AF%E5%8F%A3&amp;ss=7501" xr:uid="{00000000-0004-0000-1200-000020000000}"/>
    <hyperlink ref="E60" r:id="rId34" display="http://wiki2.gamer.com.tw/wiki.php?n=7501%3A%E5%8A%A0%E5%8B%92%E6%AF%94%E2%80%A7%E4%B8%AD%E7%BE%8E%E6%B8%AF%E5%8F%A3&amp;ss=7501" xr:uid="{00000000-0004-0000-1200-000021000000}"/>
    <hyperlink ref="E61" r:id="rId35" display="http://wiki2.gamer.com.tw/wiki.php?n=7501%3A%E5%8A%A0%E5%8B%92%E6%AF%94%E2%80%A7%E4%B8%AD%E7%BE%8E%E6%B8%AF%E5%8F%A3&amp;ss=7501" xr:uid="{00000000-0004-0000-1200-000022000000}"/>
    <hyperlink ref="E62" r:id="rId36" display="http://wiki2.gamer.com.tw/wiki.php?n=7501%3A%E5%8D%97%E7%BE%8E%E6%B8%AF%E5%8F%A3&amp;ss=7501" xr:uid="{00000000-0004-0000-1200-000023000000}"/>
    <hyperlink ref="E64" r:id="rId37" display="http://wiki2.gamer.com.tw/wiki.php?n=7501%3A%E5%8A%A0%E5%8B%92%E6%AF%94%E2%80%A7%E4%B8%AD%E7%BE%8E%E6%B8%AF%E5%8F%A3&amp;ss=7501" xr:uid="{00000000-0004-0000-1200-000024000000}"/>
    <hyperlink ref="E65" r:id="rId38" display="http://wiki2.gamer.com.tw/wiki.php?n=7501%3A%E5%8A%A0%E5%8B%92%E6%AF%94%E2%80%A7%E4%B8%AD%E7%BE%8E%E6%B8%AF%E5%8F%A3&amp;ss=7501" xr:uid="{00000000-0004-0000-1200-000025000000}"/>
    <hyperlink ref="E66" r:id="rId39" display="http://wiki2.gamer.com.tw/wiki.php?n=7501%3A%E5%8A%A0%E5%8B%92%E6%AF%94%E2%80%A7%E4%B8%AD%E7%BE%8E%E6%B8%AF%E5%8F%A3&amp;ss=7501" xr:uid="{00000000-0004-0000-1200-000026000000}"/>
    <hyperlink ref="E67" r:id="rId40" display="http://wiki2.gamer.com.tw/wiki.php?n=7501%3A%E5%8A%A0%E5%8B%92%E6%AF%94%E2%80%A7%E4%B8%AD%E7%BE%8E%E6%B8%AF%E5%8F%A3&amp;ss=7501" xr:uid="{00000000-0004-0000-1200-000027000000}"/>
    <hyperlink ref="E70" r:id="rId41" display="http://wiki2.gamer.com.tw/wiki.php?n=7501%3A%E5%8A%A0%E5%8B%92%E6%AF%94%E2%80%A7%E4%B8%AD%E7%BE%8E%E6%B8%AF%E5%8F%A3&amp;ss=7501" xr:uid="{00000000-0004-0000-1200-000028000000}"/>
    <hyperlink ref="E71" r:id="rId42" display="http://wiki2.gamer.com.tw/wiki.php?n=7501%3A%E5%8A%A0%E5%8B%92%E6%AF%94%E2%80%A7%E4%B8%AD%E7%BE%8E%E6%B8%AF%E5%8F%A3&amp;ss=7501" xr:uid="{00000000-0004-0000-1200-000029000000}"/>
    <hyperlink ref="E72" r:id="rId43" display="http://wiki2.gamer.com.tw/wiki.php?n=7501%3A%E5%8A%A0%E5%8B%92%E6%AF%94%E2%80%A7%E4%B8%AD%E7%BE%8E%E6%B8%AF%E5%8F%A3&amp;ss=7501" xr:uid="{00000000-0004-0000-1200-00002A000000}"/>
    <hyperlink ref="E73" r:id="rId44" display="http://wiki2.gamer.com.tw/wiki.php?n=7501%3A%E5%8A%A0%E5%8B%92%E6%AF%94%E2%80%A7%E4%B8%AD%E7%BE%8E%E6%B8%AF%E5%8F%A3&amp;ss=7501" xr:uid="{00000000-0004-0000-1200-00002B000000}"/>
    <hyperlink ref="E74" r:id="rId45" display="http://wiki2.gamer.com.tw/wiki.php?n=7501%3A%E5%8A%A0%E5%8B%92%E6%AF%94%E2%80%A7%E4%B8%AD%E7%BE%8E%E6%B8%AF%E5%8F%A3&amp;ss=7501" xr:uid="{00000000-0004-0000-1200-00002C000000}"/>
    <hyperlink ref="E75" r:id="rId46" display="http://wiki2.gamer.com.tw/wiki.php?n=7501%3A%E5%8A%A0%E5%8B%92%E6%AF%94%E2%80%A7%E4%B8%AD%E7%BE%8E%E6%B8%AF%E5%8F%A3&amp;ss=7501" xr:uid="{00000000-0004-0000-1200-00002D000000}"/>
    <hyperlink ref="E76" r:id="rId47" display="http://wiki2.gamer.com.tw/wiki.php?n=7501%3A%E5%8A%A0%E5%8B%92%E6%AF%94%E2%80%A7%E4%B8%AD%E7%BE%8E%E6%B8%AF%E5%8F%A3&amp;ss=7501" xr:uid="{00000000-0004-0000-1200-00002E000000}"/>
    <hyperlink ref="E77" r:id="rId48" display="http://wiki2.gamer.com.tw/wiki.php?n=7501%3A%E5%8A%A0%E5%8B%92%E6%AF%94%E2%80%A7%E4%B8%AD%E7%BE%8E%E6%B8%AF%E5%8F%A3&amp;ss=7501" xr:uid="{00000000-0004-0000-1200-00002F000000}"/>
    <hyperlink ref="E78" r:id="rId49" display="http://wiki2.gamer.com.tw/wiki.php?n=7501%3A%E5%8A%A0%E5%8B%92%E6%AF%94%E2%80%A7%E4%B8%AD%E7%BE%8E%E6%B8%AF%E5%8F%A3&amp;ss=7501" xr:uid="{00000000-0004-0000-1200-000030000000}"/>
    <hyperlink ref="E79" r:id="rId50" display="http://wiki2.gamer.com.tw/wiki.php?n=7501%3A%E5%8A%A0%E5%8B%92%E6%AF%94%E2%80%A7%E4%B8%AD%E7%BE%8E%E6%B8%AF%E5%8F%A3&amp;ss=7501" xr:uid="{00000000-0004-0000-1200-000031000000}"/>
    <hyperlink ref="E80" r:id="rId51" display="http://wiki2.gamer.com.tw/wiki.php?n=7501%3A%E6%9D%B1%E9%9D%9E%E2%80%A7%E5%8D%B0%E5%BA%A6%E6%B4%8B%E6%B8%AF%E5%8F%A3&amp;ss=7501" xr:uid="{00000000-0004-0000-1200-000032000000}"/>
    <hyperlink ref="E82" r:id="rId52" display="http://wiki2.gamer.com.tw/wiki.php?n=7501%3A%E6%9D%B1%E9%9D%9E%E2%80%A7%E5%8D%B0%E5%BA%A6%E6%B4%8B%E6%B8%AF%E5%8F%A3&amp;ss=7501" xr:uid="{00000000-0004-0000-1200-000033000000}"/>
    <hyperlink ref="E83" r:id="rId53" display="http://wiki2.gamer.com.tw/wiki.php?n=7501%3A%E6%9D%B1%E9%9D%9E%E2%80%A7%E5%8D%B0%E5%BA%A6%E6%B4%8B%E6%B8%AF%E5%8F%A3&amp;ss=7501" xr:uid="{00000000-0004-0000-1200-000034000000}"/>
    <hyperlink ref="E84" r:id="rId54" display="http://wiki2.gamer.com.tw/wiki.php?n=7501%3A%E6%9D%B1%E9%9D%9E%E2%80%A7%E5%8D%B0%E5%BA%A6%E6%B4%8B%E6%B8%AF%E5%8F%A3&amp;ss=7501" xr:uid="{00000000-0004-0000-1200-000035000000}"/>
    <hyperlink ref="E85" r:id="rId55" display="http://wiki2.gamer.com.tw/wiki.php?n=7501%3A%E6%9D%B1%E9%9D%9E%E2%80%A7%E5%8D%B0%E5%BA%A6%E6%B4%8B%E6%B8%AF%E5%8F%A3&amp;ss=7501" xr:uid="{00000000-0004-0000-1200-000036000000}"/>
    <hyperlink ref="E86" r:id="rId56" display="http://wiki2.gamer.com.tw/wiki.php?n=7501%3A%E6%9D%B1%E9%9D%9E%E2%80%A7%E5%8D%B0%E5%BA%A6%E6%B4%8B%E6%B8%AF%E5%8F%A3&amp;ss=7501" xr:uid="{00000000-0004-0000-1200-000037000000}"/>
    <hyperlink ref="E87" r:id="rId57" display="http://wiki2.gamer.com.tw/wiki.php?n=7501%3A%E6%9D%B1%E9%9D%9E%E2%80%A7%E5%8D%B0%E5%BA%A6%E6%B4%8B%E6%B8%AF%E5%8F%A3&amp;ss=7501" xr:uid="{00000000-0004-0000-1200-000038000000}"/>
    <hyperlink ref="E88" r:id="rId58" display="http://wiki2.gamer.com.tw/wiki.php?n=7501%3A%E6%9D%B1%E9%9D%9E%E2%80%A7%E5%8D%B0%E5%BA%A6%E6%B4%8B%E6%B8%AF%E5%8F%A3&amp;ss=7501" xr:uid="{00000000-0004-0000-1200-000039000000}"/>
    <hyperlink ref="E89" r:id="rId59" display="http://wiki2.gamer.com.tw/wiki.php?n=7501%3A%E6%9D%B1%E9%9D%9E%E2%80%A7%E5%8D%B0%E5%BA%A6%E6%B4%8B%E6%B8%AF%E5%8F%A3&amp;ss=7501" xr:uid="{00000000-0004-0000-1200-00003A000000}"/>
    <hyperlink ref="E90" r:id="rId60" display="http://wiki2.gamer.com.tw/wiki.php?n=7501%3A%E6%9D%B1%E9%9D%9E%E2%80%A7%E5%8D%B0%E5%BA%A6%E6%B4%8B%E6%B8%AF%E5%8F%A3&amp;ss=7501" xr:uid="{00000000-0004-0000-1200-00003B000000}"/>
    <hyperlink ref="E91" r:id="rId61" display="http://wiki2.gamer.com.tw/wiki.php?n=7501%3A%E6%9D%B1%E9%9D%9E%E2%80%A7%E5%8D%B0%E5%BA%A6%E6%B4%8B%E6%B8%AF%E5%8F%A3&amp;ss=7501" xr:uid="{00000000-0004-0000-1200-00003C000000}"/>
    <hyperlink ref="E92" r:id="rId62" display="http://wiki2.gamer.com.tw/wiki.php?n=7501%3A%E6%9D%B1%E9%9D%9E%E2%80%A7%E5%8D%B0%E5%BA%A6%E6%B4%8B%E6%B8%AF%E5%8F%A3&amp;ss=7501" xr:uid="{00000000-0004-0000-1200-00003D000000}"/>
    <hyperlink ref="E93" r:id="rId63" display="http://wiki2.gamer.com.tw/wiki.php?n=7501%3A%E6%9D%B1%E9%9D%9E%E2%80%A7%E5%8D%B0%E5%BA%A6%E6%B4%8B%E6%B8%AF%E5%8F%A3&amp;ss=7501" xr:uid="{00000000-0004-0000-1200-00003E000000}"/>
    <hyperlink ref="E94" r:id="rId64" display="http://wiki2.gamer.com.tw/wiki.php?n=7501%3A%E6%9D%B1%E9%9D%9E%E2%80%A7%E5%8D%B0%E5%BA%A6%E6%B4%8B%E6%B8%AF%E5%8F%A3&amp;ss=7501" xr:uid="{00000000-0004-0000-1200-00003F000000}"/>
    <hyperlink ref="E95" r:id="rId65" display="http://wiki2.gamer.com.tw/wiki.php?n=7501%3A%E6%9D%B1%E9%9D%9E%E2%80%A7%E5%8D%B0%E5%BA%A6%E6%B4%8B%E6%B8%AF%E5%8F%A3&amp;ss=7501" xr:uid="{00000000-0004-0000-1200-000040000000}"/>
    <hyperlink ref="E96" r:id="rId66" display="http://wiki2.gamer.com.tw/wiki.php?n=7501%3A%E6%9D%B1%E9%9D%9E%E2%80%A7%E5%8D%B0%E5%BA%A6%E6%B4%8B%E6%B8%AF%E5%8F%A3&amp;ss=7501" xr:uid="{00000000-0004-0000-1200-000041000000}"/>
    <hyperlink ref="E97" r:id="rId67" display="http://wiki2.gamer.com.tw/wiki.php?n=7501%3A%E6%9D%B1%E9%9D%9E%E2%80%A7%E5%8D%B0%E5%BA%A6%E6%B4%8B%E6%B8%AF%E5%8F%A3&amp;ss=7501" xr:uid="{00000000-0004-0000-1200-000042000000}"/>
    <hyperlink ref="E98" r:id="rId68" display="http://wiki2.gamer.com.tw/wiki.php?n=7501%3A%E6%9D%B1%E9%9D%9E%E2%80%A7%E5%8D%B0%E5%BA%A6%E6%B4%8B%E6%B8%AF%E5%8F%A3&amp;ss=7501" xr:uid="{00000000-0004-0000-1200-000043000000}"/>
    <hyperlink ref="E99" r:id="rId69" display="http://wiki2.gamer.com.tw/wiki.php?n=7501%3A%E8%A5%BF%E6%AD%90%E6%B8%AF%E5%8F%A3&amp;ss=7501" xr:uid="{00000000-0004-0000-1200-000044000000}"/>
    <hyperlink ref="E101" r:id="rId70" display="http://wiki2.gamer.com.tw/wiki.php?n=7501%3A%E5%8D%97%E9%9D%9E%E6%B8%AF%E5%8F%A3&amp;ss=7501" xr:uid="{00000000-0004-0000-1200-000045000000}"/>
    <hyperlink ref="E102" r:id="rId71" display="http://wiki2.gamer.com.tw/wiki.php?n=7501%3A%E8%A5%BF%E9%9D%9E%E6%B8%AF%E5%8F%A3&amp;ss=7501" xr:uid="{00000000-0004-0000-1200-000046000000}"/>
    <hyperlink ref="E103" r:id="rId72" display="http://wiki2.gamer.com.tw/wiki.php?n=7501%3A%E5%8D%97%E9%9D%9E%E6%B8%AF%E5%8F%A3&amp;ss=7501" xr:uid="{00000000-0004-0000-1200-000047000000}"/>
    <hyperlink ref="E105" r:id="rId73" display="http://wiki2.gamer.com.tw/wiki.php?n=7501%3A%E6%9D%B1%E9%9D%9E%E2%80%A7%E5%8D%B0%E5%BA%A6%E6%B4%8B%E6%B8%AF%E5%8F%A3&amp;ss=7501" xr:uid="{00000000-0004-0000-1200-000048000000}"/>
    <hyperlink ref="E106" r:id="rId74" display="http://wiki2.gamer.com.tw/wiki.php?n=7501%3A%E5%8D%97%E9%9D%9E%E6%B8%AF%E5%8F%A3&amp;ss=7501" xr:uid="{00000000-0004-0000-1200-000049000000}"/>
    <hyperlink ref="E107" r:id="rId75" display="http://wiki2.gamer.com.tw/wiki.php?n=7501%3A%E6%9D%B1%E9%9D%9E%E2%80%A7%E5%8D%B0%E5%BA%A6%E6%B4%8B%E6%B8%AF%E5%8F%A3&amp;ss=7501" xr:uid="{00000000-0004-0000-1200-00004A000000}"/>
    <hyperlink ref="E108" r:id="rId76" display="http://wiki2.gamer.com.tw/wiki.php?n=7501%3A%E6%9D%B1%E9%9D%9E%E2%80%A7%E5%8D%B0%E5%BA%A6%E6%B4%8B%E6%B8%AF%E5%8F%A3&amp;ss=7501" xr:uid="{00000000-0004-0000-1200-00004B000000}"/>
    <hyperlink ref="E109" r:id="rId77" display="http://wiki2.gamer.com.tw/wiki.php?n=7501%3A%E5%8D%97%E9%9D%9E%E6%B8%AF%E5%8F%A3&amp;ss=7501" xr:uid="{00000000-0004-0000-1200-00004C000000}"/>
    <hyperlink ref="E110" r:id="rId78" display="http://wiki2.gamer.com.tw/wiki.php?n=7501%3A%E6%9D%B1%E9%9D%9E%E2%80%A7%E5%8D%B0%E5%BA%A6%E6%B4%8B%E6%B8%AF%E5%8F%A3&amp;ss=7501" xr:uid="{00000000-0004-0000-1200-00004D000000}"/>
    <hyperlink ref="E111" r:id="rId79" display="http://wiki2.gamer.com.tw/wiki.php?n=7501%3A%E5%8D%97%E9%9D%9E%E6%B8%AF%E5%8F%A3&amp;ss=7501" xr:uid="{00000000-0004-0000-1200-00004E000000}"/>
    <hyperlink ref="E112" r:id="rId80" display="http://wiki2.gamer.com.tw/wiki.php?n=7501%3A%E5%8D%97%E9%9D%9E%E6%B8%AF%E5%8F%A3&amp;ss=7501" xr:uid="{00000000-0004-0000-1200-00004F000000}"/>
    <hyperlink ref="E113" r:id="rId81" display="http://wiki2.gamer.com.tw/wiki.php?n=7501%3A%E8%A5%BF%E9%9D%9E%E6%B8%AF%E5%8F%A3&amp;ss=7501" xr:uid="{00000000-0004-0000-1200-000050000000}"/>
    <hyperlink ref="E115" r:id="rId82" display="http://wiki2.gamer.com.tw/wiki.php?n=7501%3A%E8%A5%BF%E9%9D%9E%E6%B8%AF%E5%8F%A3&amp;ss=7501" xr:uid="{00000000-0004-0000-1200-000051000000}"/>
    <hyperlink ref="E116" r:id="rId83" display="http://wiki2.gamer.com.tw/wiki.php?n=7501%3A%E6%9D%B1%E9%9D%9E%E2%80%A7%E5%8D%B0%E5%BA%A6%E6%B4%8B%E6%B8%AF%E5%8F%A3&amp;ss=7501" xr:uid="{00000000-0004-0000-1200-000052000000}"/>
    <hyperlink ref="E117" r:id="rId84" display="http://wiki2.gamer.com.tw/wiki.php?n=7501%3A%E8%A5%BF%E9%9D%9E%E6%B8%AF%E5%8F%A3&amp;ss=7501" xr:uid="{00000000-0004-0000-1200-000053000000}"/>
    <hyperlink ref="E118" r:id="rId85" display="http://wiki2.gamer.com.tw/wiki.php?n=7501%3A%E8%A5%BF%E9%9D%9E%E6%B8%AF%E5%8F%A3&amp;ss=7501" xr:uid="{00000000-0004-0000-1200-000054000000}"/>
    <hyperlink ref="E119" r:id="rId86" display="http://wiki2.gamer.com.tw/wiki.php?n=7501%3A%E8%A5%BF%E9%9D%9E%E6%B8%AF%E5%8F%A3&amp;ss=7501" xr:uid="{00000000-0004-0000-1200-000055000000}"/>
    <hyperlink ref="E120" r:id="rId87" display="http://wiki2.gamer.com.tw/wiki.php?n=7501%3A%E8%A5%BF%E9%9D%9E%E6%B8%AF%E5%8F%A3&amp;ss=7501" xr:uid="{00000000-0004-0000-1200-000056000000}"/>
    <hyperlink ref="E121" r:id="rId88" display="http://wiki2.gamer.com.tw/wiki.php?n=7501%3A%E5%8D%97%E9%9D%9E%E6%B8%AF%E5%8F%A3&amp;ss=7501" xr:uid="{00000000-0004-0000-1200-000057000000}"/>
    <hyperlink ref="E122" r:id="rId89" display="http://wiki2.gamer.com.tw/wiki.php?n=7501%3A%E8%A5%BF%E9%9D%9E%E6%B8%AF%E5%8F%A3&amp;ss=7501" xr:uid="{00000000-0004-0000-1200-000058000000}"/>
    <hyperlink ref="E123" r:id="rId90" display="http://wiki2.gamer.com.tw/wiki.php?n=7501%3A%E8%A5%BF%E9%9D%9E%E6%B8%AF%E5%8F%A3&amp;ss=7501" xr:uid="{00000000-0004-0000-1200-000059000000}"/>
    <hyperlink ref="E124" r:id="rId91" display="http://wiki2.gamer.com.tw/wiki.php?n=7501%3A%E6%9D%B1%E6%AD%90%E6%B8%AF%E5%8F%A3&amp;ss=7501" xr:uid="{00000000-0004-0000-1200-00005A000000}"/>
    <hyperlink ref="E125" r:id="rId92" display="http://wiki2.gamer.com.tw/wiki.php?n=7501%3A%E6%9D%B1%E6%AD%90%E6%B8%AF%E5%8F%A3&amp;ss=7501" xr:uid="{00000000-0004-0000-1200-00005B000000}"/>
    <hyperlink ref="E126" r:id="rId93" display="http://wiki2.gamer.com.tw/wiki.php?n=7501%3A%E6%9D%B1%E6%AD%90%E6%B8%AF%E5%8F%A3&amp;ss=7501" xr:uid="{00000000-0004-0000-1200-00005C000000}"/>
    <hyperlink ref="E127" r:id="rId94" display="http://wiki2.gamer.com.tw/wiki.php?n=7501%3A%E5%8C%97%E6%AD%90%E6%B8%AF%E5%8F%A3&amp;ss=7501" xr:uid="{00000000-0004-0000-1200-00005D000000}"/>
    <hyperlink ref="E128" r:id="rId95" display="http://wiki2.gamer.com.tw/wiki.php?n=7501%3A%E6%9D%B1%E6%AD%90%E6%B8%AF%E5%8F%A3&amp;ss=7501" xr:uid="{00000000-0004-0000-1200-00005E000000}"/>
    <hyperlink ref="E129" r:id="rId96" display="http://wiki2.gamer.com.tw/wiki.php?n=7501%3A%E6%9D%B1%E6%AD%90%E6%B8%AF%E5%8F%A3&amp;ss=7501" xr:uid="{00000000-0004-0000-1200-00005F000000}"/>
    <hyperlink ref="E130" r:id="rId97" display="http://wiki2.gamer.com.tw/wiki.php?n=7501%3A%E5%8C%97%E6%AD%90%E6%B8%AF%E5%8F%A3&amp;ss=7501" xr:uid="{00000000-0004-0000-1200-000060000000}"/>
    <hyperlink ref="E132" r:id="rId98" display="http://wiki2.gamer.com.tw/wiki.php?n=7501%3A%E6%9D%B1%E6%AD%90%E6%B8%AF%E5%8F%A3&amp;ss=7501" xr:uid="{00000000-0004-0000-1200-000061000000}"/>
    <hyperlink ref="E133" r:id="rId99" display="http://wiki2.gamer.com.tw/wiki.php?n=7501%3A%E6%9D%B1%E6%AD%90%E6%B8%AF%E5%8F%A3&amp;ss=7501" xr:uid="{00000000-0004-0000-1200-000062000000}"/>
    <hyperlink ref="E134" r:id="rId100" display="http://wiki2.gamer.com.tw/wiki.php?n=7501%3A%E8%A5%BF%E6%AD%90%E6%B8%AF%E5%8F%A3&amp;ss=7501" xr:uid="{00000000-0004-0000-1200-000063000000}"/>
    <hyperlink ref="E135" r:id="rId101" display="http://wiki2.gamer.com.tw/wiki.php?n=7501%3A%E5%8C%97%E6%AD%90%E6%B8%AF%E5%8F%A3&amp;ss=7501" xr:uid="{00000000-0004-0000-1200-000064000000}"/>
    <hyperlink ref="E136" r:id="rId102" display="http://wiki2.gamer.com.tw/wiki.php?n=7501%3A%E6%9D%B1%E6%AD%90%E6%B8%AF%E5%8F%A3&amp;ss=7501" xr:uid="{00000000-0004-0000-1200-000065000000}"/>
    <hyperlink ref="E137" r:id="rId103" display="http://wiki2.gamer.com.tw/wiki.php?n=7501%3A%E5%8C%97%E6%AD%90%E6%B8%AF%E5%8F%A3&amp;ss=7501" xr:uid="{00000000-0004-0000-1200-000066000000}"/>
    <hyperlink ref="E138" r:id="rId104" display="http://wiki2.gamer.com.tw/wiki.php?n=7501%3A%E5%8C%97%E6%AD%90%E6%B8%AF%E5%8F%A3&amp;ss=7501" xr:uid="{00000000-0004-0000-1200-000067000000}"/>
    <hyperlink ref="E139" r:id="rId105" display="http://wiki2.gamer.com.tw/wiki.php?n=7501%3A%E5%8C%97%E6%AD%90%E6%B8%AF%E5%8F%A3&amp;ss=7501" xr:uid="{00000000-0004-0000-1200-000068000000}"/>
    <hyperlink ref="E143" r:id="rId106" xr:uid="{00000000-0004-0000-1200-000069000000}"/>
    <hyperlink ref="E144" r:id="rId107" display="http://wiki2.gamer.com.tw/wiki.php?n=7501%3A%E5%8C%97%E6%AD%90%E6%B8%AF%E5%8F%A3&amp;ss=7501" xr:uid="{00000000-0004-0000-1200-00006A000000}"/>
    <hyperlink ref="E145" r:id="rId108" display="http://wiki2.gamer.com.tw/wiki.php?n=7501%3A%E6%9D%B1%E6%AD%90%E6%B8%AF%E5%8F%A3&amp;ss=7501" xr:uid="{00000000-0004-0000-1200-00006B000000}"/>
    <hyperlink ref="E146" r:id="rId109" display="http://wiki2.gamer.com.tw/wiki.php?n=7501%3A%E8%A5%BF%E6%AD%90%E6%B8%AF%E5%8F%A3&amp;ss=7501" xr:uid="{00000000-0004-0000-1200-00006C000000}"/>
    <hyperlink ref="E147" r:id="rId110" display="http://wiki2.gamer.com.tw/wiki.php?n=7501%3A%E6%9D%B1%E6%AD%90%E6%B8%AF%E5%8F%A3&amp;ss=7501" xr:uid="{00000000-0004-0000-1200-00006D000000}"/>
    <hyperlink ref="E148" r:id="rId111" display="http://wiki2.gamer.com.tw/wiki.php?n=7501%3A%E6%9D%B1%E6%AD%90%E6%B8%AF%E5%8F%A3&amp;ss=7501" xr:uid="{00000000-0004-0000-1200-00006E000000}"/>
    <hyperlink ref="E150" r:id="rId112" display="http://wiki2.gamer.com.tw/wiki.php?n=7501%3A%E5%8C%97%E6%AD%90%E6%B8%AF%E5%8F%A3&amp;ss=7501" xr:uid="{00000000-0004-0000-1200-00006F000000}"/>
    <hyperlink ref="E152" r:id="rId113" display="http://wiki2.gamer.com.tw/wiki.php?n=7501%3A%E8%A5%BF%E6%AD%90%E6%B8%AF%E5%8F%A3&amp;ss=7501" xr:uid="{00000000-0004-0000-1200-000070000000}"/>
    <hyperlink ref="E155" r:id="rId114" display="http://wiki2.gamer.com.tw/wiki.php?n=7501%3A%E8%A5%BF%E6%AD%90%E6%B8%AF%E5%8F%A3&amp;ss=7501" xr:uid="{00000000-0004-0000-1200-000071000000}"/>
    <hyperlink ref="E157" r:id="rId115" display="http://wiki2.gamer.com.tw/wiki.php?n=7501%3A%E6%9D%B1%E6%AD%90%E6%B8%AF%E5%8F%A3&amp;ss=7501" xr:uid="{00000000-0004-0000-1200-000072000000}"/>
    <hyperlink ref="E161" r:id="rId116" display="http://wiki2.gamer.com.tw/wiki.php?n=7501%3A%E6%9D%B1%E6%AD%90%E6%B8%AF%E5%8F%A3&amp;ss=7501" xr:uid="{00000000-0004-0000-1200-000073000000}"/>
    <hyperlink ref="E162" r:id="rId117" display="http://wiki2.gamer.com.tw/wiki.php?n=7501%3A%E8%A5%BF%E6%AD%90%E6%B8%AF%E5%8F%A3&amp;ss=7501" xr:uid="{00000000-0004-0000-1200-000074000000}"/>
    <hyperlink ref="E163" r:id="rId118" display="http://wiki2.gamer.com.tw/wiki.php?n=7501%3A%E5%8C%97%E6%AD%90%E6%B8%AF%E5%8F%A3&amp;ss=7501" xr:uid="{00000000-0004-0000-1200-000075000000}"/>
    <hyperlink ref="E164" r:id="rId119" display="http://wiki2.gamer.com.tw/wiki.php?n=7501%3A%E6%9D%B1%E6%AD%90%E6%B8%AF%E5%8F%A3&amp;ss=7501" xr:uid="{00000000-0004-0000-1200-000076000000}"/>
    <hyperlink ref="E165" r:id="rId120" display="http://wiki2.gamer.com.tw/wiki.php?n=7501%3A%E8%A5%BF%E6%AD%90%E6%B8%AF%E5%8F%A3&amp;ss=7501" xr:uid="{00000000-0004-0000-1200-000077000000}"/>
    <hyperlink ref="E166" r:id="rId121" display="http://wiki2.gamer.com.tw/wiki.php?n=7501%3A%E5%8C%97%E6%AD%90%E6%B8%AF%E5%8F%A3&amp;ss=7501" xr:uid="{00000000-0004-0000-1200-000078000000}"/>
    <hyperlink ref="E167" r:id="rId122" display="http://wiki2.gamer.com.tw/wiki.php?n=7501%3A%E8%A5%BF%E6%AD%90%E6%B8%AF%E5%8F%A3&amp;ss=7501" xr:uid="{00000000-0004-0000-1200-000079000000}"/>
    <hyperlink ref="E168" r:id="rId123" display="http://wiki2.gamer.com.tw/wiki.php?n=7501%3A%E5%8C%97%E6%AD%90%E6%B8%AF%E5%8F%A3&amp;ss=7501" xr:uid="{00000000-0004-0000-1200-00007A000000}"/>
    <hyperlink ref="E171" r:id="rId124" display="http://wiki2.gamer.com.tw/wiki.php?n=7501%3A%E8%A5%BF%E6%AD%90%E6%B8%AF%E5%8F%A3&amp;ss=7501" xr:uid="{00000000-0004-0000-1200-00007B000000}"/>
    <hyperlink ref="E172" r:id="rId125" display="http://wiki2.gamer.com.tw/wiki.php?n=7501%3A%E8%A5%BF%E6%AD%90%E6%B8%AF%E5%8F%A3&amp;ss=7501" xr:uid="{00000000-0004-0000-1200-00007C000000}"/>
    <hyperlink ref="E173" r:id="rId126" display="http://wiki2.gamer.com.tw/wiki.php?n=7501%3A%E8%A5%BF%E6%AD%90%E6%B8%AF%E5%8F%A3&amp;ss=7501" xr:uid="{00000000-0004-0000-1200-00007D000000}"/>
    <hyperlink ref="E174" r:id="rId127" display="http://wiki2.gamer.com.tw/wiki.php?n=7501%3A%E5%8C%97%E6%AD%90%E6%B8%AF%E5%8F%A3&amp;ss=7501" xr:uid="{00000000-0004-0000-1200-00007E000000}"/>
    <hyperlink ref="E175" r:id="rId128" display="http://wiki2.gamer.com.tw/wiki.php?n=7501%3A%E6%9D%B1%E6%AD%90%E6%B8%AF%E5%8F%A3&amp;ss=7501" xr:uid="{00000000-0004-0000-1200-00007F000000}"/>
    <hyperlink ref="E176" r:id="rId129" display="http://wiki2.gamer.com.tw/wiki.php?n=7501%3A%E6%9D%B1%E6%AD%90%E6%B8%AF%E5%8F%A3&amp;ss=7501" xr:uid="{00000000-0004-0000-1200-000080000000}"/>
    <hyperlink ref="E177" r:id="rId130" display="http://wiki2.gamer.com.tw/wiki.php?n=7501%3A%E5%8C%97%E6%AD%90%E6%B8%AF%E5%8F%A3&amp;ss=7501" xr:uid="{00000000-0004-0000-1200-000081000000}"/>
    <hyperlink ref="E178" r:id="rId131" display="http://wiki2.gamer.com.tw/wiki.php?n=7501%3A%E6%9D%B1%E6%AD%90%E6%B8%AF%E5%8F%A3&amp;ss=7501" xr:uid="{00000000-0004-0000-1200-000082000000}"/>
    <hyperlink ref="E179" r:id="rId132" display="http://wiki2.gamer.com.tw/wiki.php?n=7501%3A%E6%9D%B1%E6%AD%90%E6%B8%AF%E5%8F%A3&amp;ss=7501" xr:uid="{00000000-0004-0000-1200-000083000000}"/>
    <hyperlink ref="E180" r:id="rId133" display="http://wiki2.gamer.com.tw/wiki.php?n=7501%3A%E8%A5%BF%E6%AD%90%E6%B8%AF%E5%8F%A3&amp;ss=7501" xr:uid="{00000000-0004-0000-1200-000084000000}"/>
    <hyperlink ref="E181" r:id="rId134" display="http://wiki2.gamer.com.tw/wiki.php?n=7501%3A%E5%8C%97%E6%AD%90%E6%B8%AF%E5%8F%A3&amp;ss=7501" xr:uid="{00000000-0004-0000-1200-000085000000}"/>
    <hyperlink ref="E182" r:id="rId135" display="http://wiki2.gamer.com.tw/wiki.php?n=7501%3A%E6%9D%B1%E6%AD%90%E6%B8%AF%E5%8F%A3&amp;ss=7501" xr:uid="{00000000-0004-0000-1200-000086000000}"/>
    <hyperlink ref="E183" r:id="rId136" display="http://wiki2.gamer.com.tw/wiki.php?n=7501%3A%E6%9D%B1%E6%AD%90%E6%B8%AF%E5%8F%A3&amp;ss=7501" xr:uid="{00000000-0004-0000-1200-000087000000}"/>
    <hyperlink ref="E184" r:id="rId137" display="http://wiki2.gamer.com.tw/wiki.php?n=7501%3A%E8%A5%BF%E6%AD%90%E6%B8%AF%E5%8F%A3&amp;ss=7501" xr:uid="{00000000-0004-0000-1200-000088000000}"/>
    <hyperlink ref="E185" r:id="rId138" display="http://wiki2.gamer.com.tw/wiki.php?n=7501%3A%E8%A5%BF%E6%AD%90%E6%B8%AF%E5%8F%A3&amp;ss=7501" xr:uid="{00000000-0004-0000-1200-000089000000}"/>
    <hyperlink ref="E186" r:id="rId139" display="http://wiki2.gamer.com.tw/wiki.php?n=7501%3A%E6%9D%B1%E6%AD%90%E6%B8%AF%E5%8F%A3&amp;ss=7501" xr:uid="{00000000-0004-0000-1200-00008A000000}"/>
    <hyperlink ref="E187" r:id="rId140" display="http://wiki2.gamer.com.tw/wiki.php?n=7501%3A%E5%8C%97%E6%AD%90%E6%B8%AF%E5%8F%A3&amp;ss=7501" xr:uid="{00000000-0004-0000-1200-00008B000000}"/>
    <hyperlink ref="E188" r:id="rId141" display="http://wiki2.gamer.com.tw/wiki.php?n=7501%3A%E5%8C%97%E6%AD%90%E6%B8%AF%E5%8F%A3&amp;ss=7501" xr:uid="{00000000-0004-0000-1200-00008C000000}"/>
    <hyperlink ref="E189" r:id="rId142" display="http://wiki2.gamer.com.tw/wiki.php?n=7501%3A%E5%8C%97%E6%AD%90%E6%B8%AF%E5%8F%A3&amp;ss=7501" xr:uid="{00000000-0004-0000-1200-00008D000000}"/>
    <hyperlink ref="E190" r:id="rId143" display="http://wiki2.gamer.com.tw/wiki.php?n=7501%3A%E8%A5%BF%E6%AD%90%E6%B8%AF%E5%8F%A3&amp;ss=7501" xr:uid="{00000000-0004-0000-1200-00008E000000}"/>
    <hyperlink ref="E191" r:id="rId144" display="http://wiki2.gamer.com.tw/wiki.php?n=7501%3A%E5%8C%97%E6%AD%90%E6%B8%AF%E5%8F%A3&amp;ss=7501" xr:uid="{00000000-0004-0000-1200-00008F000000}"/>
    <hyperlink ref="E192" r:id="rId145" display="http://wiki2.gamer.com.tw/wiki.php?n=7501%3A%E5%8C%97%E6%AD%90%E6%B8%AF%E5%8F%A3&amp;ss=7501" xr:uid="{00000000-0004-0000-1200-000090000000}"/>
    <hyperlink ref="E193" r:id="rId146" display="http://wiki2.gamer.com.tw/wiki.php?n=7501%3A%E8%A5%BF%E6%AD%90%E6%B8%AF%E5%8F%A3&amp;ss=7501" xr:uid="{00000000-0004-0000-1200-000091000000}"/>
    <hyperlink ref="E194" r:id="rId147" display="http://wiki2.gamer.com.tw/wiki.php?n=7501%3A%E5%8C%97%E6%AD%90%E6%B8%AF%E5%8F%A3&amp;ss=7501" xr:uid="{00000000-0004-0000-1200-000092000000}"/>
    <hyperlink ref="E195" r:id="rId148" display="http://wiki2.gamer.com.tw/wiki.php?n=7501%3A%E8%A5%BF%E6%AD%90%E6%B8%AF%E5%8F%A3&amp;ss=7501" xr:uid="{00000000-0004-0000-1200-000093000000}"/>
    <hyperlink ref="E196" r:id="rId149" display="http://wiki2.gamer.com.tw/wiki.php?n=7501%3A%E8%A5%BF%E6%AD%90%E6%B8%AF%E5%8F%A3&amp;ss=7501" xr:uid="{00000000-0004-0000-1200-000094000000}"/>
    <hyperlink ref="E197" r:id="rId150" display="http://wiki2.gamer.com.tw/wiki.php?n=7501%3A%E5%8C%97%E6%AD%90%E6%B8%AF%E5%8F%A3&amp;ss=7501" xr:uid="{00000000-0004-0000-1200-000095000000}"/>
    <hyperlink ref="E198" r:id="rId151" display="http://wiki2.gamer.com.tw/wiki.php?n=7501%3A%E6%9D%B1%E6%AD%90%E6%B8%AF%E5%8F%A3&amp;ss=7501" xr:uid="{00000000-0004-0000-1200-000096000000}"/>
    <hyperlink ref="E199" r:id="rId152" display="http://wiki2.gamer.com.tw/wiki.php?n=7501%3A%E8%A5%BF%E6%AD%90%E6%B8%AF%E5%8F%A3&amp;ss=7501" xr:uid="{00000000-0004-0000-1200-000097000000}"/>
    <hyperlink ref="E200" r:id="rId153" display="http://wiki2.gamer.com.tw/wiki.php?n=7501%3A%E5%8C%97%E6%AD%90%E6%B8%AF%E5%8F%A3&amp;ss=7501" xr:uid="{00000000-0004-0000-1200-000098000000}"/>
    <hyperlink ref="E201" r:id="rId154" display="http://wiki2.gamer.com.tw/wiki.php?n=7501%3A%E8%A5%BF%E6%AD%90%E6%B8%AF%E5%8F%A3&amp;ss=7501" xr:uid="{00000000-0004-0000-1200-000099000000}"/>
    <hyperlink ref="E202" r:id="rId155" display="http://wiki2.gamer.com.tw/wiki.php?n=7501%3A%E8%A5%BF%E6%AD%90%E6%B8%AF%E5%8F%A3&amp;ss=7501" xr:uid="{00000000-0004-0000-1200-00009A000000}"/>
    <hyperlink ref="E203" r:id="rId156" display="http://wiki2.gamer.com.tw/wiki.php?n=7501%3A%E8%A5%BF%E6%AD%90%E6%B8%AF%E5%8F%A3&amp;ss=7501" xr:uid="{00000000-0004-0000-1200-00009B000000}"/>
    <hyperlink ref="E6" r:id="rId157" xr:uid="{00000000-0004-0000-1200-00009C000000}"/>
    <hyperlink ref="E13" r:id="rId158" display="http://wiki2.gamer.com.tw/wiki.php?n=7501%3A%E6%9D%B1%E5%8D%97%E4%BA%9E%E6%B8%AF%E5%8F%A3&amp;ss=7501" xr:uid="{00000000-0004-0000-1200-00009D000000}"/>
    <hyperlink ref="E47" r:id="rId159" display="http://wiki2.gamer.com.tw/wiki.php?n=7501%3A%E5%8A%A0%E5%8B%92%E6%AF%94%E2%80%A7%E4%B8%AD%E7%BE%8E%E6%B8%AF%E5%8F%A3&amp;ss=7501" xr:uid="{00000000-0004-0000-1200-00009E000000}"/>
    <hyperlink ref="E29" r:id="rId160" xr:uid="{00000000-0004-0000-1200-00009F000000}"/>
    <hyperlink ref="E27" r:id="rId161" xr:uid="{00000000-0004-0000-1200-0000A0000000}"/>
    <hyperlink ref="E9" r:id="rId162" display="http://wiki2.gamer.com.tw/wiki.php?n=7501%3A%E6%9D%B1%E5%8D%97%E4%BA%9E%E6%B8%AF%E5%8F%A3&amp;ss=7501" xr:uid="{00000000-0004-0000-1200-0000A1000000}"/>
    <hyperlink ref="E10" r:id="rId163" display="http://wiki2.gamer.com.tw/wiki.php?n=7501%3A%E6%9D%B1%E5%8D%97%E4%BA%9E%E6%B8%AF%E5%8F%A3&amp;ss=7501" xr:uid="{00000000-0004-0000-1200-0000A2000000}"/>
    <hyperlink ref="E11" r:id="rId164" display="http://wiki2.gamer.com.tw/wiki.php?n=7501%3A%E5%A4%A7%E6%B4%8B%E6%B4%B2%E6%B8%AF%E5%8F%A3&amp;ss=7501" xr:uid="{00000000-0004-0000-1200-0000A3000000}"/>
    <hyperlink ref="E8" r:id="rId165" display="http://wiki2.gamer.com.tw/wiki.php?n=7501%3A%E5%A4%A7%E6%B4%8B%E6%B4%B2%E6%B8%AF%E5%8F%A3&amp;ss=7501" xr:uid="{00000000-0004-0000-1200-0000A4000000}"/>
    <hyperlink ref="E141" r:id="rId166" display="http://wiki2.gamer.com.tw/wiki.php?n=7501%3A%E8%A5%BF%E6%AD%90%E6%B8%AF%E5%8F%A3&amp;ss=7501" xr:uid="{00000000-0004-0000-1200-0000A5000000}"/>
    <hyperlink ref="E142" r:id="rId167" display="http://wiki2.gamer.com.tw/wiki.php?n=7501%3A%E8%A5%BF%E6%AD%90%E6%B8%AF%E5%8F%A3&amp;ss=7501" xr:uid="{00000000-0004-0000-1200-0000A6000000}"/>
    <hyperlink ref="E140" r:id="rId168" xr:uid="{00000000-0004-0000-1200-0000A7000000}"/>
    <hyperlink ref="E170" r:id="rId169" display="http://wiki2.gamer.com.tw/wiki.php?n=7501%3A%E5%8C%97%E6%AD%90%E6%B8%AF%E5%8F%A3&amp;ss=7501" xr:uid="{00000000-0004-0000-1200-0000A8000000}"/>
    <hyperlink ref="E4" r:id="rId170" display="http://wiki2.gamer.com.tw/wiki.php?n=7501%3A%E5%A4%A7%E6%B4%8B%E6%B4%B2%E6%B8%AF%E5%8F%A3&amp;ss=7501" xr:uid="{00000000-0004-0000-1200-0000A9000000}"/>
    <hyperlink ref="E169" r:id="rId171" display="http://wiki2.gamer.com.tw/wiki.php?n=7501%3A%E5%8C%97%E6%AD%90%E6%B8%AF%E5%8F%A3&amp;ss=7501" xr:uid="{00000000-0004-0000-1200-0000AA000000}"/>
    <hyperlink ref="E40" r:id="rId172" display="http://wiki2.gamer.com.tw/wiki.php?n=7501%3A%E5%8A%A0%E5%8B%92%E6%AF%94%E2%80%A7%E4%B8%AD%E7%BE%8E%E6%B8%AF%E5%8F%A3&amp;ss=7501" xr:uid="{00000000-0004-0000-1200-0000AB000000}"/>
    <hyperlink ref="E131" r:id="rId173" display="http://wiki2.gamer.com.tw/wiki.php?n=7501%3A%E5%8C%97%E6%AD%90%E6%B8%AF%E5%8F%A3&amp;ss=7501" xr:uid="{00000000-0004-0000-1200-0000AC000000}"/>
    <hyperlink ref="E63" r:id="rId174" display="http://wiki2.gamer.com.tw/wiki.php?n=7501%3A%E5%8A%A0%E5%8B%92%E6%AF%94%E2%80%A7%E4%B8%AD%E7%BE%8E%E6%B8%AF%E5%8F%A3&amp;ss=7501" xr:uid="{00000000-0004-0000-1200-0000AD000000}"/>
    <hyperlink ref="E100" r:id="rId175" display="http://wiki2.gamer.com.tw/wiki.php?n=7501%3A%E5%8C%97%E6%AD%90%E6%B8%AF%E5%8F%A3&amp;ss=7501" xr:uid="{00000000-0004-0000-1200-0000AE000000}"/>
    <hyperlink ref="E158" r:id="rId176" display="http://wiki2.gamer.com.tw/wiki.php?n=7501%3A%E5%8C%97%E6%AD%90%E6%B8%AF%E5%8F%A3&amp;ss=7501" xr:uid="{00000000-0004-0000-1200-0000AF000000}"/>
    <hyperlink ref="E156" r:id="rId177" display="http://wiki2.gamer.com.tw/wiki.php?n=7501%3A%E5%8C%97%E6%AD%90%E6%B8%AF%E5%8F%A3&amp;ss=7501" xr:uid="{00000000-0004-0000-1200-0000B0000000}"/>
    <hyperlink ref="E159" r:id="rId178" display="http://wiki2.gamer.com.tw/wiki.php?n=7501%3A%E5%8C%97%E6%AD%90%E6%B8%AF%E5%8F%A3&amp;ss=7501" xr:uid="{00000000-0004-0000-1200-0000B1000000}"/>
    <hyperlink ref="E151" r:id="rId179" display="http://wiki2.gamer.com.tw/wiki.php?n=7501%3A%E5%8C%97%E6%AD%90%E6%B8%AF%E5%8F%A3&amp;ss=7501" xr:uid="{00000000-0004-0000-1200-0000B2000000}"/>
    <hyperlink ref="E153" r:id="rId180" display="http://wiki2.gamer.com.tw/wiki.php?n=7501%3A%E8%A5%BF%E6%AD%90%E6%B8%AF%E5%8F%A3&amp;ss=7501" xr:uid="{00000000-0004-0000-1200-0000B3000000}"/>
    <hyperlink ref="E154" r:id="rId181" display="http://wiki2.gamer.com.tw/wiki.php?n=7501%3A%E8%A5%BF%E6%AD%90%E6%B8%AF%E5%8F%A3&amp;ss=7501" xr:uid="{00000000-0004-0000-1200-0000B4000000}"/>
    <hyperlink ref="E149" r:id="rId182" display="http://wiki2.gamer.com.tw/wiki.php?n=7501%3A%E6%9D%B1%E6%AD%90%E6%B8%AF%E5%8F%A3&amp;ss=7501" xr:uid="{00000000-0004-0000-1200-0000B5000000}"/>
    <hyperlink ref="E33" r:id="rId183" location="北美西岸港口" display="北美港口" xr:uid="{00000000-0004-0000-1200-0000B6000000}"/>
    <hyperlink ref="E68" r:id="rId184" location="北美東岸港口" display="北美港口" xr:uid="{00000000-0004-0000-1200-0000B7000000}"/>
    <hyperlink ref="E69" r:id="rId185" location="北美東岸港口" display="北美港口" xr:uid="{00000000-0004-0000-1200-0000B8000000}"/>
    <hyperlink ref="E32" r:id="rId186" location="北美西岸港口" display="北美港口" xr:uid="{00000000-0004-0000-1200-0000B9000000}"/>
    <hyperlink ref="E43" r:id="rId187" location="北美西岸港口" display="北美港口" xr:uid="{00000000-0004-0000-1200-0000BA000000}"/>
    <hyperlink ref="E160" r:id="rId188" display="http://wiki2.gamer.com.tw/wiki.php?n=7501%3A%E8%A5%BF%E6%AD%90%E6%B8%AF%E5%8F%A3&amp;ss=7501" xr:uid="{00000000-0004-0000-1200-0000BB000000}"/>
    <hyperlink ref="E81" r:id="rId189" display="http://wiki2.gamer.com.tw/wiki.php?n=7501%3A%E6%9D%B1%E9%9D%9E%E2%80%A7%E5%8D%B0%E5%BA%A6%E6%B4%8B%E6%B8%AF%E5%8F%A3&amp;ss=7501" xr:uid="{E2CA72F3-2660-43C0-A8D1-C1389EE0090E}"/>
    <hyperlink ref="E104" r:id="rId190" display="http://wiki2.gamer.com.tw/wiki.php?n=7501%3A%E5%8D%97%E9%9D%9E%E6%B8%AF%E5%8F%A3&amp;ss=7501" xr:uid="{F94C18A4-3617-4286-981B-F35B00B4E710}"/>
    <hyperlink ref="E114" r:id="rId191" display="http://wiki2.gamer.com.tw/wiki.php?n=7501%3A%E8%A5%BF%E9%9D%9E%E6%B8%AF%E5%8F%A3&amp;ss=7501" xr:uid="{4AB718AF-B271-47C0-A804-1CBA456CF299}"/>
  </hyperlinks>
  <pageMargins left="0.7" right="0.7" top="0.75" bottom="0.75" header="0.3" footer="0.3"/>
  <tableParts count="1">
    <tablePart r:id="rId19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8E2C-8B42-4301-85BA-BC848048263E}">
  <sheetPr>
    <tabColor theme="5" tint="0.79998168889431442"/>
  </sheetPr>
  <dimension ref="A1:X79"/>
  <sheetViews>
    <sheetView showGridLines="0" zoomScale="90" zoomScaleNormal="90" workbookViewId="0">
      <pane ySplit="2" topLeftCell="A3" activePane="bottomLeft" state="frozen"/>
      <selection pane="bottomLeft" sqref="A1:G1"/>
    </sheetView>
  </sheetViews>
  <sheetFormatPr defaultRowHeight="20.100000000000001" customHeight="1"/>
  <cols>
    <col min="1" max="1" width="14.625" style="106" bestFit="1" customWidth="1"/>
    <col min="2" max="2" width="18.625" style="106" bestFit="1" customWidth="1"/>
    <col min="3" max="4" width="9.75" style="106" bestFit="1" customWidth="1"/>
    <col min="5" max="5" width="9.75" style="106" customWidth="1"/>
    <col min="6" max="6" width="29.625" style="106" bestFit="1" customWidth="1"/>
    <col min="7" max="7" width="25.25" style="106" bestFit="1" customWidth="1"/>
    <col min="8" max="8" width="7.5" style="106" customWidth="1"/>
    <col min="9" max="9" width="17.375" style="106" bestFit="1" customWidth="1"/>
    <col min="10" max="10" width="4.625" style="106" customWidth="1"/>
    <col min="11" max="11" width="15" style="107" bestFit="1" customWidth="1"/>
    <col min="12" max="12" width="5.125" style="107" bestFit="1" customWidth="1"/>
    <col min="13" max="13" width="16.75" style="107" bestFit="1" customWidth="1"/>
    <col min="14" max="14" width="4.75" style="107" bestFit="1" customWidth="1"/>
    <col min="15" max="15" width="15" style="107" bestFit="1" customWidth="1"/>
    <col min="16" max="16" width="4.75" style="107" bestFit="1" customWidth="1"/>
    <col min="17" max="17" width="16.125" style="107" customWidth="1"/>
    <col min="18" max="18" width="4.75" style="107" bestFit="1" customWidth="1"/>
    <col min="19" max="19" width="15" style="107" bestFit="1" customWidth="1"/>
    <col min="20" max="20" width="4.75" style="107" bestFit="1" customWidth="1"/>
    <col min="21" max="21" width="13.125" style="107" bestFit="1" customWidth="1"/>
    <col min="22" max="22" width="4.75" style="107" bestFit="1" customWidth="1"/>
    <col min="23" max="23" width="15" style="107" bestFit="1" customWidth="1"/>
    <col min="24" max="24" width="5.125" style="107" bestFit="1" customWidth="1"/>
    <col min="25" max="16384" width="9" style="107"/>
  </cols>
  <sheetData>
    <row r="1" spans="1:24" ht="20.100000000000001" customHeight="1">
      <c r="A1" s="569" t="s">
        <v>3526</v>
      </c>
      <c r="B1" s="569"/>
      <c r="C1" s="569"/>
      <c r="D1" s="569"/>
      <c r="E1" s="569"/>
      <c r="F1" s="569"/>
      <c r="G1" s="569"/>
      <c r="H1" s="104" t="s">
        <v>6262</v>
      </c>
      <c r="I1" s="105">
        <f>再調查地圖24[[#Totals],[任務／地圖]]</f>
        <v>68</v>
      </c>
      <c r="K1" s="570" t="s">
        <v>6262</v>
      </c>
      <c r="L1" s="572">
        <f>K22+K35+M37+O8+O19+Q26+S24+S32+U12+U35+W20+W27+S38+W31+W36</f>
        <v>172</v>
      </c>
      <c r="M1" s="574" t="s">
        <v>11031</v>
      </c>
      <c r="N1" s="576">
        <f>L22+L35+N37+P8+P19+R26+T24+T32+V12+V35+X20+X27+T38+X31+X36</f>
        <v>0</v>
      </c>
      <c r="O1" s="565" t="s">
        <v>3611</v>
      </c>
      <c r="P1" s="566"/>
      <c r="Q1" s="566"/>
      <c r="R1" s="566"/>
      <c r="S1" s="566"/>
      <c r="T1" s="566"/>
      <c r="U1" s="552" t="s">
        <v>6261</v>
      </c>
      <c r="V1" s="552"/>
      <c r="W1" s="552"/>
      <c r="X1" s="553"/>
    </row>
    <row r="2" spans="1:24" ht="20.100000000000001" customHeight="1">
      <c r="A2" s="99" t="s">
        <v>3353</v>
      </c>
      <c r="B2" s="99" t="s">
        <v>3351</v>
      </c>
      <c r="C2" s="99" t="s">
        <v>3362</v>
      </c>
      <c r="D2" s="99" t="s">
        <v>3371</v>
      </c>
      <c r="E2" s="99" t="s">
        <v>3364</v>
      </c>
      <c r="F2" s="99" t="s">
        <v>3352</v>
      </c>
      <c r="G2" s="99" t="s">
        <v>6260</v>
      </c>
      <c r="H2" s="99" t="s">
        <v>6419</v>
      </c>
      <c r="I2" s="99" t="s">
        <v>3357</v>
      </c>
      <c r="K2" s="571"/>
      <c r="L2" s="573"/>
      <c r="M2" s="575"/>
      <c r="N2" s="577"/>
      <c r="O2" s="567"/>
      <c r="P2" s="568"/>
      <c r="Q2" s="568"/>
      <c r="R2" s="568"/>
      <c r="S2" s="568"/>
      <c r="T2" s="568"/>
      <c r="U2" s="554" t="s">
        <v>6426</v>
      </c>
      <c r="V2" s="554"/>
      <c r="W2" s="554"/>
      <c r="X2" s="555"/>
    </row>
    <row r="3" spans="1:24" ht="20.100000000000001" customHeight="1">
      <c r="A3" s="96" t="s">
        <v>2972</v>
      </c>
      <c r="B3" s="97" t="s">
        <v>3291</v>
      </c>
      <c r="C3" s="98" t="s">
        <v>3363</v>
      </c>
      <c r="D3" s="96" t="s">
        <v>3370</v>
      </c>
      <c r="E3" s="96">
        <v>6</v>
      </c>
      <c r="F3" s="99" t="s">
        <v>3292</v>
      </c>
      <c r="G3" s="100" t="str">
        <f>HYPERLINK("#寶藏!G302","變色寶石礦脈的地圖")</f>
        <v>變色寶石礦脈的地圖</v>
      </c>
      <c r="H3" s="101"/>
      <c r="I3" s="99" t="s">
        <v>3359</v>
      </c>
      <c r="K3" s="108" t="s">
        <v>2967</v>
      </c>
      <c r="L3" s="109" t="s">
        <v>3527</v>
      </c>
      <c r="M3" s="109" t="s">
        <v>2972</v>
      </c>
      <c r="N3" s="110" t="s">
        <v>3527</v>
      </c>
      <c r="O3" s="111" t="s">
        <v>3047</v>
      </c>
      <c r="P3" s="112" t="s">
        <v>3527</v>
      </c>
      <c r="Q3" s="112" t="s">
        <v>3354</v>
      </c>
      <c r="R3" s="113" t="s">
        <v>3527</v>
      </c>
      <c r="S3" s="114" t="s">
        <v>3355</v>
      </c>
      <c r="T3" s="115" t="s">
        <v>3527</v>
      </c>
      <c r="U3" s="115" t="s">
        <v>3080</v>
      </c>
      <c r="V3" s="115" t="s">
        <v>3527</v>
      </c>
      <c r="W3" s="116" t="s">
        <v>3093</v>
      </c>
      <c r="X3" s="117" t="s">
        <v>3527</v>
      </c>
    </row>
    <row r="4" spans="1:24" ht="20.100000000000001" customHeight="1">
      <c r="A4" s="96" t="s">
        <v>2972</v>
      </c>
      <c r="B4" s="97" t="s">
        <v>3291</v>
      </c>
      <c r="C4" s="98" t="s">
        <v>3365</v>
      </c>
      <c r="D4" s="96" t="s">
        <v>3368</v>
      </c>
      <c r="E4" s="96">
        <v>5</v>
      </c>
      <c r="F4" s="99" t="s">
        <v>3293</v>
      </c>
      <c r="G4" s="102" t="str">
        <f>HYPERLINK("#小型!F85","棲息在水邊的鼴鼠的地圖")</f>
        <v>棲息在水邊的鼴鼠的地圖</v>
      </c>
      <c r="H4" s="101"/>
      <c r="I4" s="99" t="s">
        <v>3359</v>
      </c>
      <c r="K4" s="118" t="s">
        <v>3479</v>
      </c>
      <c r="L4" s="119"/>
      <c r="M4" s="120" t="s">
        <v>136</v>
      </c>
      <c r="N4" s="121"/>
      <c r="O4" s="118" t="s">
        <v>3528</v>
      </c>
      <c r="P4" s="119"/>
      <c r="Q4" s="120" t="s">
        <v>3544</v>
      </c>
      <c r="R4" s="121"/>
      <c r="S4" s="118" t="s">
        <v>3560</v>
      </c>
      <c r="T4" s="119"/>
      <c r="U4" s="120" t="s">
        <v>3576</v>
      </c>
      <c r="V4" s="119"/>
      <c r="W4" s="120" t="s">
        <v>6857</v>
      </c>
      <c r="X4" s="121"/>
    </row>
    <row r="5" spans="1:24" ht="20.100000000000001" customHeight="1">
      <c r="A5" s="96" t="s">
        <v>2972</v>
      </c>
      <c r="B5" s="97" t="s">
        <v>3291</v>
      </c>
      <c r="C5" s="98" t="s">
        <v>3365</v>
      </c>
      <c r="D5" s="96" t="s">
        <v>3368</v>
      </c>
      <c r="E5" s="96">
        <v>3</v>
      </c>
      <c r="F5" s="99" t="s">
        <v>7124</v>
      </c>
      <c r="G5" s="102" t="str">
        <f>HYPERLINK("#中型!F103","敏捷的狗的地圖")</f>
        <v>敏捷的狗的地圖</v>
      </c>
      <c r="H5" s="101"/>
      <c r="I5" s="99" t="s">
        <v>3359</v>
      </c>
      <c r="K5" s="118" t="s">
        <v>3480</v>
      </c>
      <c r="L5" s="119"/>
      <c r="M5" s="120" t="s">
        <v>3512</v>
      </c>
      <c r="N5" s="121"/>
      <c r="O5" s="118" t="s">
        <v>3529</v>
      </c>
      <c r="P5" s="119"/>
      <c r="Q5" s="120" t="s">
        <v>3539</v>
      </c>
      <c r="R5" s="121"/>
      <c r="S5" s="118" t="s">
        <v>3561</v>
      </c>
      <c r="T5" s="119"/>
      <c r="U5" s="120" t="s">
        <v>3577</v>
      </c>
      <c r="V5" s="119"/>
      <c r="W5" s="122" t="s">
        <v>10967</v>
      </c>
      <c r="X5" s="121"/>
    </row>
    <row r="6" spans="1:24" ht="20.100000000000001" customHeight="1">
      <c r="A6" s="96" t="s">
        <v>2972</v>
      </c>
      <c r="B6" s="97" t="s">
        <v>10971</v>
      </c>
      <c r="C6" s="98" t="s">
        <v>3363</v>
      </c>
      <c r="D6" s="98" t="s">
        <v>3370</v>
      </c>
      <c r="E6" s="98">
        <v>4</v>
      </c>
      <c r="F6" s="99" t="s">
        <v>6341</v>
      </c>
      <c r="G6" s="100" t="str">
        <f>HYPERLINK("#寶藏!G329","中亞樂器的地圖")</f>
        <v>中亞樂器的地圖</v>
      </c>
      <c r="H6" s="101"/>
      <c r="I6" s="99" t="s">
        <v>6409</v>
      </c>
      <c r="K6" s="118" t="s">
        <v>3485</v>
      </c>
      <c r="L6" s="119"/>
      <c r="M6" s="120" t="s">
        <v>3497</v>
      </c>
      <c r="N6" s="121"/>
      <c r="O6" s="118" t="s">
        <v>3530</v>
      </c>
      <c r="P6" s="119"/>
      <c r="Q6" s="120" t="s">
        <v>3538</v>
      </c>
      <c r="R6" s="121"/>
      <c r="S6" s="118" t="s">
        <v>3562</v>
      </c>
      <c r="T6" s="119"/>
      <c r="U6" s="120" t="s">
        <v>3578</v>
      </c>
      <c r="V6" s="119"/>
      <c r="W6" s="120" t="s">
        <v>3543</v>
      </c>
      <c r="X6" s="121"/>
    </row>
    <row r="7" spans="1:24" ht="20.100000000000001" customHeight="1">
      <c r="A7" s="96" t="s">
        <v>2972</v>
      </c>
      <c r="B7" s="97" t="s">
        <v>10971</v>
      </c>
      <c r="C7" s="98" t="s">
        <v>2872</v>
      </c>
      <c r="D7" s="98" t="s">
        <v>3369</v>
      </c>
      <c r="E7" s="98">
        <v>10</v>
      </c>
      <c r="F7" s="99" t="s">
        <v>6403</v>
      </c>
      <c r="G7" s="102" t="str">
        <f>HYPERLINK("#地理!G208","未完成的地圖")</f>
        <v>未完成的地圖</v>
      </c>
      <c r="H7" s="101"/>
      <c r="I7" s="99" t="s">
        <v>6409</v>
      </c>
      <c r="K7" s="118" t="s">
        <v>3482</v>
      </c>
      <c r="L7" s="119"/>
      <c r="M7" s="120" t="s">
        <v>3498</v>
      </c>
      <c r="N7" s="121"/>
      <c r="O7" s="118" t="s">
        <v>3531</v>
      </c>
      <c r="P7" s="119"/>
      <c r="Q7" s="120" t="s">
        <v>198</v>
      </c>
      <c r="R7" s="121"/>
      <c r="S7" s="118" t="s">
        <v>3563</v>
      </c>
      <c r="T7" s="119"/>
      <c r="U7" s="120" t="s">
        <v>3581</v>
      </c>
      <c r="V7" s="119"/>
      <c r="W7" s="120" t="s">
        <v>3599</v>
      </c>
      <c r="X7" s="121"/>
    </row>
    <row r="8" spans="1:24" ht="20.100000000000001" customHeight="1">
      <c r="A8" s="96" t="s">
        <v>2972</v>
      </c>
      <c r="B8" s="97" t="s">
        <v>10971</v>
      </c>
      <c r="C8" s="98" t="s">
        <v>3363</v>
      </c>
      <c r="D8" s="98" t="s">
        <v>3368</v>
      </c>
      <c r="E8" s="98">
        <v>3</v>
      </c>
      <c r="F8" s="99" t="s">
        <v>6356</v>
      </c>
      <c r="G8" s="102" t="str">
        <f>HYPERLINK("#化石!F50","巨大魚骨的地圖")</f>
        <v>巨大魚骨的地圖</v>
      </c>
      <c r="H8" s="101"/>
      <c r="I8" s="99" t="s">
        <v>6409</v>
      </c>
      <c r="K8" s="118" t="s">
        <v>3481</v>
      </c>
      <c r="L8" s="119"/>
      <c r="M8" s="120" t="s">
        <v>3501</v>
      </c>
      <c r="N8" s="121"/>
      <c r="O8" s="123">
        <f>COUNTA(O4:O7)</f>
        <v>4</v>
      </c>
      <c r="P8" s="124">
        <f>COUNTA(P4:P7)</f>
        <v>0</v>
      </c>
      <c r="Q8" s="120" t="s">
        <v>3545</v>
      </c>
      <c r="R8" s="121"/>
      <c r="S8" s="118" t="s">
        <v>3564</v>
      </c>
      <c r="T8" s="119"/>
      <c r="U8" s="120" t="s">
        <v>3582</v>
      </c>
      <c r="V8" s="119"/>
      <c r="W8" s="120" t="s">
        <v>3600</v>
      </c>
      <c r="X8" s="121"/>
    </row>
    <row r="9" spans="1:24" ht="20.100000000000001" customHeight="1">
      <c r="A9" s="96" t="s">
        <v>2972</v>
      </c>
      <c r="B9" s="97" t="s">
        <v>3295</v>
      </c>
      <c r="C9" s="98" t="s">
        <v>3363</v>
      </c>
      <c r="D9" s="96" t="s">
        <v>3366</v>
      </c>
      <c r="E9" s="96">
        <v>9</v>
      </c>
      <c r="F9" s="99" t="s">
        <v>3296</v>
      </c>
      <c r="G9" s="102" t="str">
        <f>HYPERLINK("#歷史!G216","古代文字黏土版的地圖")</f>
        <v>古代文字黏土版的地圖</v>
      </c>
      <c r="H9" s="101"/>
      <c r="I9" s="99"/>
      <c r="K9" s="118" t="s">
        <v>6855</v>
      </c>
      <c r="L9" s="119"/>
      <c r="M9" s="120" t="s">
        <v>3502</v>
      </c>
      <c r="N9" s="121"/>
      <c r="O9" s="125"/>
      <c r="P9" s="126"/>
      <c r="Q9" s="120" t="s">
        <v>3541</v>
      </c>
      <c r="R9" s="121"/>
      <c r="S9" s="118" t="s">
        <v>3565</v>
      </c>
      <c r="T9" s="119"/>
      <c r="U9" s="120" t="s">
        <v>3583</v>
      </c>
      <c r="V9" s="119"/>
      <c r="W9" s="120" t="s">
        <v>3593</v>
      </c>
      <c r="X9" s="121"/>
    </row>
    <row r="10" spans="1:24" ht="20.100000000000001" customHeight="1">
      <c r="A10" s="96" t="s">
        <v>2972</v>
      </c>
      <c r="B10" s="97" t="s">
        <v>3294</v>
      </c>
      <c r="C10" s="98" t="s">
        <v>3363</v>
      </c>
      <c r="D10" s="96" t="s">
        <v>3366</v>
      </c>
      <c r="E10" s="96">
        <v>8</v>
      </c>
      <c r="F10" s="99" t="s">
        <v>13002</v>
      </c>
      <c r="G10" s="102" t="str">
        <f>HYPERLINK("#歷史!G262","古代金裝飾的地圖")</f>
        <v>古代金裝飾的地圖</v>
      </c>
      <c r="H10" s="101"/>
      <c r="I10" s="99"/>
      <c r="K10" s="118" t="s">
        <v>3484</v>
      </c>
      <c r="L10" s="119"/>
      <c r="M10" s="120" t="s">
        <v>3525</v>
      </c>
      <c r="N10" s="121"/>
      <c r="O10" s="127" t="s">
        <v>3066</v>
      </c>
      <c r="P10" s="128" t="s">
        <v>3527</v>
      </c>
      <c r="Q10" s="120" t="s">
        <v>3540</v>
      </c>
      <c r="R10" s="121"/>
      <c r="S10" s="118" t="s">
        <v>3566</v>
      </c>
      <c r="T10" s="119"/>
      <c r="U10" s="120" t="s">
        <v>3579</v>
      </c>
      <c r="V10" s="119"/>
      <c r="W10" s="120" t="s">
        <v>3603</v>
      </c>
      <c r="X10" s="121"/>
    </row>
    <row r="11" spans="1:24" ht="20.100000000000001" customHeight="1">
      <c r="A11" s="96" t="s">
        <v>2972</v>
      </c>
      <c r="B11" s="97" t="s">
        <v>3287</v>
      </c>
      <c r="C11" s="98" t="s">
        <v>3363</v>
      </c>
      <c r="D11" s="96" t="s">
        <v>3366</v>
      </c>
      <c r="E11" s="96">
        <v>4</v>
      </c>
      <c r="F11" s="99" t="s">
        <v>3288</v>
      </c>
      <c r="G11" s="102" t="str">
        <f>HYPERLINK("#歷史!G359","王家墓地的地圖")</f>
        <v>王家墓地的地圖</v>
      </c>
      <c r="H11" s="101"/>
      <c r="I11" s="99"/>
      <c r="K11" s="118" t="s">
        <v>6420</v>
      </c>
      <c r="L11" s="119"/>
      <c r="M11" s="120" t="s">
        <v>3503</v>
      </c>
      <c r="N11" s="121"/>
      <c r="O11" s="118" t="s">
        <v>3532</v>
      </c>
      <c r="P11" s="119"/>
      <c r="Q11" s="120" t="s">
        <v>6417</v>
      </c>
      <c r="R11" s="121"/>
      <c r="S11" s="118" t="s">
        <v>3567</v>
      </c>
      <c r="T11" s="119"/>
      <c r="U11" s="120" t="s">
        <v>3580</v>
      </c>
      <c r="V11" s="119"/>
      <c r="W11" s="120" t="s">
        <v>3594</v>
      </c>
      <c r="X11" s="121"/>
    </row>
    <row r="12" spans="1:24" ht="20.100000000000001" customHeight="1">
      <c r="A12" s="96" t="s">
        <v>2972</v>
      </c>
      <c r="B12" s="97" t="s">
        <v>3286</v>
      </c>
      <c r="C12" s="98" t="s">
        <v>3363</v>
      </c>
      <c r="D12" s="96" t="s">
        <v>3366</v>
      </c>
      <c r="E12" s="96">
        <v>4</v>
      </c>
      <c r="F12" s="99" t="s">
        <v>13003</v>
      </c>
      <c r="G12" s="100" t="str">
        <f>HYPERLINK("#歷史!G358","斷裂石碑的地圖")</f>
        <v>斷裂石碑的地圖</v>
      </c>
      <c r="H12" s="101"/>
      <c r="I12" s="99"/>
      <c r="K12" s="118" t="s">
        <v>3478</v>
      </c>
      <c r="L12" s="119"/>
      <c r="M12" s="120" t="s">
        <v>3504</v>
      </c>
      <c r="N12" s="121"/>
      <c r="O12" s="118" t="s">
        <v>3533</v>
      </c>
      <c r="P12" s="119"/>
      <c r="Q12" s="120" t="s">
        <v>6414</v>
      </c>
      <c r="R12" s="121"/>
      <c r="S12" s="118" t="s">
        <v>3554</v>
      </c>
      <c r="T12" s="119"/>
      <c r="U12" s="129">
        <f>COUNTA(U4:U11)</f>
        <v>8</v>
      </c>
      <c r="V12" s="124">
        <f>COUNTA(V4:V11)</f>
        <v>0</v>
      </c>
      <c r="W12" s="120" t="s">
        <v>3595</v>
      </c>
      <c r="X12" s="121"/>
    </row>
    <row r="13" spans="1:24" ht="20.100000000000001" customHeight="1">
      <c r="A13" s="96" t="s">
        <v>2972</v>
      </c>
      <c r="B13" s="97" t="s">
        <v>3284</v>
      </c>
      <c r="C13" s="98" t="s">
        <v>3363</v>
      </c>
      <c r="D13" s="96" t="s">
        <v>3366</v>
      </c>
      <c r="E13" s="96">
        <v>5</v>
      </c>
      <c r="F13" s="99" t="s">
        <v>3285</v>
      </c>
      <c r="G13" s="100" t="str">
        <f>HYPERLINK("#歷史!G328","聳立石柱的地圖")</f>
        <v>聳立石柱的地圖</v>
      </c>
      <c r="H13" s="101"/>
      <c r="I13" s="99"/>
      <c r="K13" s="118" t="s">
        <v>3483</v>
      </c>
      <c r="L13" s="119"/>
      <c r="M13" s="120" t="s">
        <v>3505</v>
      </c>
      <c r="N13" s="121"/>
      <c r="O13" s="118" t="s">
        <v>1626</v>
      </c>
      <c r="P13" s="119"/>
      <c r="Q13" s="120" t="s">
        <v>5042</v>
      </c>
      <c r="R13" s="121"/>
      <c r="S13" s="118" t="s">
        <v>3575</v>
      </c>
      <c r="T13" s="119"/>
      <c r="U13" s="120"/>
      <c r="V13" s="119"/>
      <c r="W13" s="120" t="s">
        <v>3601</v>
      </c>
      <c r="X13" s="121"/>
    </row>
    <row r="14" spans="1:24" ht="20.100000000000001" customHeight="1">
      <c r="A14" s="96" t="s">
        <v>2972</v>
      </c>
      <c r="B14" s="97" t="s">
        <v>3289</v>
      </c>
      <c r="C14" s="98" t="s">
        <v>3363</v>
      </c>
      <c r="D14" s="96" t="s">
        <v>3367</v>
      </c>
      <c r="E14" s="96">
        <v>6</v>
      </c>
      <c r="F14" s="99" t="s">
        <v>3290</v>
      </c>
      <c r="G14" s="100" t="str">
        <f>HYPERLINK("#宗教!G235","十字架項鍊的地圖")</f>
        <v>十字架項鍊的地圖</v>
      </c>
      <c r="H14" s="101"/>
      <c r="I14" s="99"/>
      <c r="K14" s="118" t="s">
        <v>3387</v>
      </c>
      <c r="L14" s="119"/>
      <c r="M14" s="120" t="s">
        <v>3506</v>
      </c>
      <c r="N14" s="121"/>
      <c r="O14" s="118" t="s">
        <v>3534</v>
      </c>
      <c r="P14" s="119"/>
      <c r="Q14" s="120" t="s">
        <v>6421</v>
      </c>
      <c r="R14" s="121"/>
      <c r="S14" s="118" t="s">
        <v>2543</v>
      </c>
      <c r="T14" s="119"/>
      <c r="U14" s="126"/>
      <c r="V14" s="126"/>
      <c r="W14" s="120" t="s">
        <v>3602</v>
      </c>
      <c r="X14" s="121"/>
    </row>
    <row r="15" spans="1:24" ht="20.100000000000001" customHeight="1">
      <c r="A15" s="96" t="s">
        <v>2982</v>
      </c>
      <c r="B15" s="97" t="s">
        <v>2703</v>
      </c>
      <c r="C15" s="98" t="s">
        <v>3365</v>
      </c>
      <c r="D15" s="96" t="s">
        <v>3368</v>
      </c>
      <c r="E15" s="96">
        <v>7</v>
      </c>
      <c r="F15" s="99" t="s">
        <v>3279</v>
      </c>
      <c r="G15" s="102" t="str">
        <f>HYPERLINK("#昆蟲!G53","類似蜘蛛的昆蟲的地圖")</f>
        <v>類似蜘蛛的昆蟲的地圖</v>
      </c>
      <c r="H15" s="101"/>
      <c r="I15" s="99" t="s">
        <v>3360</v>
      </c>
      <c r="K15" s="118" t="s">
        <v>3477</v>
      </c>
      <c r="L15" s="119"/>
      <c r="M15" s="120" t="s">
        <v>3519</v>
      </c>
      <c r="N15" s="121"/>
      <c r="O15" s="118" t="s">
        <v>6415</v>
      </c>
      <c r="P15" s="119"/>
      <c r="Q15" s="120" t="s">
        <v>3546</v>
      </c>
      <c r="R15" s="121"/>
      <c r="S15" s="118" t="s">
        <v>3555</v>
      </c>
      <c r="T15" s="119"/>
      <c r="U15" s="126"/>
      <c r="V15" s="126"/>
      <c r="W15" s="120" t="s">
        <v>3604</v>
      </c>
      <c r="X15" s="121"/>
    </row>
    <row r="16" spans="1:24" ht="20.100000000000001" customHeight="1">
      <c r="A16" s="96" t="s">
        <v>2982</v>
      </c>
      <c r="B16" s="97" t="s">
        <v>2703</v>
      </c>
      <c r="C16" s="98" t="s">
        <v>2872</v>
      </c>
      <c r="D16" s="96" t="s">
        <v>3369</v>
      </c>
      <c r="E16" s="96">
        <v>4</v>
      </c>
      <c r="F16" s="99" t="s">
        <v>3280</v>
      </c>
      <c r="G16" s="100" t="str">
        <f>HYPERLINK("#地理!G374","未完成的地圖")</f>
        <v>未完成的地圖</v>
      </c>
      <c r="H16" s="101"/>
      <c r="I16" s="99" t="s">
        <v>3360</v>
      </c>
      <c r="K16" s="118" t="s">
        <v>3474</v>
      </c>
      <c r="L16" s="119"/>
      <c r="M16" s="120" t="s">
        <v>3522</v>
      </c>
      <c r="N16" s="121"/>
      <c r="O16" s="118" t="s">
        <v>3535</v>
      </c>
      <c r="P16" s="119"/>
      <c r="Q16" s="120" t="s">
        <v>3547</v>
      </c>
      <c r="R16" s="121"/>
      <c r="S16" s="118" t="s">
        <v>6422</v>
      </c>
      <c r="T16" s="119"/>
      <c r="U16" s="130" t="s">
        <v>2991</v>
      </c>
      <c r="V16" s="130" t="s">
        <v>3527</v>
      </c>
      <c r="W16" s="120" t="s">
        <v>3596</v>
      </c>
      <c r="X16" s="121"/>
    </row>
    <row r="17" spans="1:24" ht="20.100000000000001" customHeight="1">
      <c r="A17" s="96" t="s">
        <v>2982</v>
      </c>
      <c r="B17" s="97" t="s">
        <v>2703</v>
      </c>
      <c r="C17" s="98" t="s">
        <v>3363</v>
      </c>
      <c r="D17" s="96" t="s">
        <v>3366</v>
      </c>
      <c r="E17" s="96">
        <v>6</v>
      </c>
      <c r="F17" s="99" t="s">
        <v>3281</v>
      </c>
      <c r="G17" s="100" t="str">
        <f>HYPERLINK("#歷史!G312","古代壁畫的地圖")</f>
        <v>古代壁畫的地圖</v>
      </c>
      <c r="H17" s="101"/>
      <c r="I17" s="99" t="s">
        <v>3360</v>
      </c>
      <c r="K17" s="118" t="s">
        <v>3475</v>
      </c>
      <c r="L17" s="119"/>
      <c r="M17" s="120" t="s">
        <v>6812</v>
      </c>
      <c r="N17" s="121"/>
      <c r="O17" s="118" t="s">
        <v>3536</v>
      </c>
      <c r="P17" s="119"/>
      <c r="Q17" s="120" t="s">
        <v>3542</v>
      </c>
      <c r="R17" s="121"/>
      <c r="S17" s="118" t="s">
        <v>3556</v>
      </c>
      <c r="T17" s="119"/>
      <c r="U17" s="120" t="s">
        <v>3339</v>
      </c>
      <c r="V17" s="119"/>
      <c r="W17" s="120" t="s">
        <v>1928</v>
      </c>
      <c r="X17" s="121"/>
    </row>
    <row r="18" spans="1:24" ht="20.100000000000001" customHeight="1">
      <c r="A18" s="96" t="s">
        <v>2982</v>
      </c>
      <c r="B18" s="97" t="s">
        <v>3282</v>
      </c>
      <c r="C18" s="98" t="s">
        <v>3363</v>
      </c>
      <c r="D18" s="96" t="s">
        <v>3366</v>
      </c>
      <c r="E18" s="96">
        <v>3</v>
      </c>
      <c r="F18" s="99" t="s">
        <v>11279</v>
      </c>
      <c r="G18" s="102" t="str">
        <f>HYPERLINK("#歷史!G390","豐收女神像的地圖")</f>
        <v>豐收女神像的地圖</v>
      </c>
      <c r="H18" s="101"/>
      <c r="I18" s="99"/>
      <c r="K18" s="118" t="s">
        <v>6418</v>
      </c>
      <c r="L18" s="119"/>
      <c r="M18" s="120" t="s">
        <v>3523</v>
      </c>
      <c r="N18" s="121"/>
      <c r="O18" s="118" t="s">
        <v>3537</v>
      </c>
      <c r="P18" s="119"/>
      <c r="Q18" s="120" t="s">
        <v>1649</v>
      </c>
      <c r="R18" s="121"/>
      <c r="S18" s="118" t="s">
        <v>3557</v>
      </c>
      <c r="T18" s="119"/>
      <c r="U18" s="120" t="s">
        <v>3584</v>
      </c>
      <c r="V18" s="119"/>
      <c r="W18" s="120" t="s">
        <v>3597</v>
      </c>
      <c r="X18" s="121"/>
    </row>
    <row r="19" spans="1:24" ht="20.100000000000001" customHeight="1">
      <c r="A19" s="96" t="s">
        <v>2982</v>
      </c>
      <c r="B19" s="97" t="s">
        <v>3283</v>
      </c>
      <c r="C19" s="98" t="s">
        <v>3363</v>
      </c>
      <c r="D19" s="96" t="s">
        <v>3366</v>
      </c>
      <c r="E19" s="96">
        <v>3</v>
      </c>
      <c r="F19" s="99" t="s">
        <v>11278</v>
      </c>
      <c r="G19" s="100" t="str">
        <f>HYPERLINK("#歷史!G343","大理石女神像的地圖")</f>
        <v>大理石女神像的地圖</v>
      </c>
      <c r="H19" s="101"/>
      <c r="I19" s="99"/>
      <c r="K19" s="118" t="s">
        <v>3476</v>
      </c>
      <c r="L19" s="119"/>
      <c r="M19" s="120" t="s">
        <v>3524</v>
      </c>
      <c r="N19" s="121"/>
      <c r="O19" s="123">
        <f>COUNTA(O11:O18)</f>
        <v>8</v>
      </c>
      <c r="P19" s="124">
        <f>COUNTA(P11:P18)</f>
        <v>0</v>
      </c>
      <c r="Q19" s="120" t="s">
        <v>3548</v>
      </c>
      <c r="R19" s="121"/>
      <c r="S19" s="118" t="s">
        <v>3570</v>
      </c>
      <c r="T19" s="119"/>
      <c r="U19" s="120" t="s">
        <v>1970</v>
      </c>
      <c r="V19" s="119"/>
      <c r="W19" s="120" t="s">
        <v>3598</v>
      </c>
      <c r="X19" s="121"/>
    </row>
    <row r="20" spans="1:24" ht="20.100000000000001" customHeight="1">
      <c r="A20" s="96" t="s">
        <v>2967</v>
      </c>
      <c r="B20" s="97" t="s">
        <v>3300</v>
      </c>
      <c r="C20" s="98" t="s">
        <v>2872</v>
      </c>
      <c r="D20" s="96" t="s">
        <v>3369</v>
      </c>
      <c r="E20" s="96">
        <v>6</v>
      </c>
      <c r="F20" s="99" t="s">
        <v>3301</v>
      </c>
      <c r="G20" s="100" t="str">
        <f>HYPERLINK("#地理!G322","未完成的地圖")</f>
        <v>未完成的地圖</v>
      </c>
      <c r="H20" s="101"/>
      <c r="I20" s="99" t="s">
        <v>3358</v>
      </c>
      <c r="K20" s="118" t="s">
        <v>3486</v>
      </c>
      <c r="L20" s="119"/>
      <c r="M20" s="120" t="s">
        <v>3513</v>
      </c>
      <c r="N20" s="121"/>
      <c r="O20" s="125"/>
      <c r="P20" s="126"/>
      <c r="Q20" s="120" t="s">
        <v>3549</v>
      </c>
      <c r="R20" s="121"/>
      <c r="S20" s="118" t="s">
        <v>3568</v>
      </c>
      <c r="T20" s="119"/>
      <c r="U20" s="120" t="s">
        <v>3585</v>
      </c>
      <c r="V20" s="119"/>
      <c r="W20" s="129">
        <f>COUNTA(W4:W19)</f>
        <v>16</v>
      </c>
      <c r="X20" s="131">
        <f>COUNTA(X4:X19)</f>
        <v>0</v>
      </c>
    </row>
    <row r="21" spans="1:24" ht="20.100000000000001" customHeight="1">
      <c r="A21" s="96" t="s">
        <v>2967</v>
      </c>
      <c r="B21" s="97" t="s">
        <v>3300</v>
      </c>
      <c r="C21" s="98" t="s">
        <v>2872</v>
      </c>
      <c r="D21" s="96" t="s">
        <v>3369</v>
      </c>
      <c r="E21" s="96">
        <v>5</v>
      </c>
      <c r="F21" s="99" t="s">
        <v>2708</v>
      </c>
      <c r="G21" s="100" t="str">
        <f>HYPERLINK("#地理!G306","未完成的地圖")</f>
        <v>未完成的地圖</v>
      </c>
      <c r="H21" s="101"/>
      <c r="I21" s="99" t="s">
        <v>3358</v>
      </c>
      <c r="K21" s="118" t="s">
        <v>3487</v>
      </c>
      <c r="L21" s="119"/>
      <c r="M21" s="120" t="s">
        <v>3514</v>
      </c>
      <c r="N21" s="121"/>
      <c r="O21" s="125"/>
      <c r="P21" s="126"/>
      <c r="Q21" s="120" t="s">
        <v>3550</v>
      </c>
      <c r="R21" s="121"/>
      <c r="S21" s="118" t="s">
        <v>3569</v>
      </c>
      <c r="T21" s="119"/>
      <c r="U21" s="120" t="s">
        <v>3591</v>
      </c>
      <c r="V21" s="119"/>
      <c r="W21" s="126"/>
      <c r="X21" s="132"/>
    </row>
    <row r="22" spans="1:24" ht="20.100000000000001" customHeight="1">
      <c r="A22" s="96" t="s">
        <v>2967</v>
      </c>
      <c r="B22" s="97" t="s">
        <v>3300</v>
      </c>
      <c r="C22" s="98" t="s">
        <v>3363</v>
      </c>
      <c r="D22" s="96" t="s">
        <v>3367</v>
      </c>
      <c r="E22" s="96">
        <v>7</v>
      </c>
      <c r="F22" s="99" t="s">
        <v>3302</v>
      </c>
      <c r="G22" s="100" t="str">
        <f>HYPERLINK("#宗教!G212","除病免災的項鍊的地圖")</f>
        <v>除病免災的項鍊的地圖</v>
      </c>
      <c r="H22" s="101"/>
      <c r="I22" s="99" t="s">
        <v>3358</v>
      </c>
      <c r="K22" s="123">
        <f>COUNTA(K4:K21)</f>
        <v>18</v>
      </c>
      <c r="L22" s="124">
        <f>COUNTA(L4:L21)</f>
        <v>0</v>
      </c>
      <c r="M22" s="120" t="s">
        <v>3515</v>
      </c>
      <c r="N22" s="121"/>
      <c r="O22" s="125"/>
      <c r="P22" s="126"/>
      <c r="Q22" s="120" t="s">
        <v>3551</v>
      </c>
      <c r="R22" s="121"/>
      <c r="S22" s="118" t="s">
        <v>3558</v>
      </c>
      <c r="T22" s="119"/>
      <c r="U22" s="120" t="s">
        <v>3327</v>
      </c>
      <c r="V22" s="119"/>
      <c r="W22" s="130" t="s">
        <v>6423</v>
      </c>
      <c r="X22" s="133" t="s">
        <v>3527</v>
      </c>
    </row>
    <row r="23" spans="1:24" ht="20.100000000000001" customHeight="1">
      <c r="A23" s="96" t="s">
        <v>2967</v>
      </c>
      <c r="B23" s="97" t="s">
        <v>3298</v>
      </c>
      <c r="C23" s="98" t="s">
        <v>3363</v>
      </c>
      <c r="D23" s="96" t="s">
        <v>3366</v>
      </c>
      <c r="E23" s="96">
        <v>3</v>
      </c>
      <c r="F23" s="99" t="s">
        <v>3299</v>
      </c>
      <c r="G23" s="102" t="str">
        <f>HYPERLINK("#歷史!G357","太陽指南石的地圖")</f>
        <v>太陽指南石的地圖</v>
      </c>
      <c r="H23" s="101"/>
      <c r="I23" s="99"/>
      <c r="K23" s="125"/>
      <c r="L23" s="126"/>
      <c r="M23" s="120" t="s">
        <v>3516</v>
      </c>
      <c r="N23" s="121"/>
      <c r="O23" s="125"/>
      <c r="P23" s="126"/>
      <c r="Q23" s="120" t="s">
        <v>3552</v>
      </c>
      <c r="R23" s="121"/>
      <c r="S23" s="118" t="s">
        <v>3559</v>
      </c>
      <c r="T23" s="119"/>
      <c r="U23" s="120" t="s">
        <v>3590</v>
      </c>
      <c r="V23" s="119"/>
      <c r="W23" s="120" t="s">
        <v>3605</v>
      </c>
      <c r="X23" s="121"/>
    </row>
    <row r="24" spans="1:24" ht="20.100000000000001" customHeight="1">
      <c r="A24" s="96" t="s">
        <v>2967</v>
      </c>
      <c r="B24" s="97" t="s">
        <v>3297</v>
      </c>
      <c r="C24" s="98" t="s">
        <v>3363</v>
      </c>
      <c r="D24" s="96" t="s">
        <v>3366</v>
      </c>
      <c r="E24" s="96">
        <v>3</v>
      </c>
      <c r="F24" s="99" t="s">
        <v>13004</v>
      </c>
      <c r="G24" s="102" t="str">
        <f>HYPERLINK("#歷史!G392","森林中的巨石的地圖")</f>
        <v>森林中的巨石的地圖</v>
      </c>
      <c r="H24" s="101"/>
      <c r="I24" s="99"/>
      <c r="K24" s="134" t="s">
        <v>2982</v>
      </c>
      <c r="L24" s="135" t="s">
        <v>6419</v>
      </c>
      <c r="M24" s="120" t="s">
        <v>3517</v>
      </c>
      <c r="N24" s="121"/>
      <c r="O24" s="125"/>
      <c r="P24" s="126"/>
      <c r="Q24" s="120" t="s">
        <v>3553</v>
      </c>
      <c r="R24" s="121"/>
      <c r="S24" s="123">
        <f>COUNTA(S4:S23)</f>
        <v>20</v>
      </c>
      <c r="T24" s="124">
        <f>COUNTA(T4:T23)</f>
        <v>0</v>
      </c>
      <c r="U24" s="120" t="s">
        <v>6424</v>
      </c>
      <c r="V24" s="119"/>
      <c r="W24" s="120" t="s">
        <v>3606</v>
      </c>
      <c r="X24" s="121"/>
    </row>
    <row r="25" spans="1:24" ht="20.100000000000001" customHeight="1">
      <c r="A25" s="96" t="s">
        <v>6860</v>
      </c>
      <c r="B25" s="97" t="s">
        <v>10972</v>
      </c>
      <c r="C25" s="98" t="s">
        <v>3363</v>
      </c>
      <c r="D25" s="96" t="s">
        <v>3367</v>
      </c>
      <c r="E25" s="98">
        <v>8</v>
      </c>
      <c r="F25" s="99" t="s">
        <v>6334</v>
      </c>
      <c r="G25" s="100" t="str">
        <f>HYPERLINK("#宗教!G160","古老文章的地圖")</f>
        <v>古老文章的地圖</v>
      </c>
      <c r="H25" s="101"/>
      <c r="I25" s="99" t="s">
        <v>6409</v>
      </c>
      <c r="K25" s="118" t="s">
        <v>3488</v>
      </c>
      <c r="L25" s="119"/>
      <c r="M25" s="120" t="s">
        <v>3518</v>
      </c>
      <c r="N25" s="121"/>
      <c r="O25" s="125"/>
      <c r="P25" s="126"/>
      <c r="Q25" s="120" t="s">
        <v>6856</v>
      </c>
      <c r="R25" s="121"/>
      <c r="S25" s="125"/>
      <c r="T25" s="126"/>
      <c r="U25" s="120" t="s">
        <v>3335</v>
      </c>
      <c r="V25" s="119"/>
      <c r="W25" s="120" t="s">
        <v>3608</v>
      </c>
      <c r="X25" s="121"/>
    </row>
    <row r="26" spans="1:24" ht="20.100000000000001" customHeight="1">
      <c r="A26" s="96" t="s">
        <v>6860</v>
      </c>
      <c r="B26" s="97" t="s">
        <v>10972</v>
      </c>
      <c r="C26" s="98" t="s">
        <v>2872</v>
      </c>
      <c r="D26" s="96" t="s">
        <v>3369</v>
      </c>
      <c r="E26" s="98">
        <v>7</v>
      </c>
      <c r="F26" s="99" t="s">
        <v>6406</v>
      </c>
      <c r="G26" s="100" t="str">
        <f>HYPERLINK("#地理!G242","未完成的地圖")</f>
        <v>未完成的地圖</v>
      </c>
      <c r="H26" s="101"/>
      <c r="I26" s="99" t="s">
        <v>6462</v>
      </c>
      <c r="K26" s="118" t="s">
        <v>2260</v>
      </c>
      <c r="L26" s="119"/>
      <c r="M26" s="120" t="s">
        <v>3499</v>
      </c>
      <c r="N26" s="121"/>
      <c r="O26" s="125"/>
      <c r="P26" s="126"/>
      <c r="Q26" s="129">
        <f>COUNTA(Q4:Q25)</f>
        <v>22</v>
      </c>
      <c r="R26" s="131">
        <f>COUNTA(R4:R25)</f>
        <v>0</v>
      </c>
      <c r="S26" s="136" t="s">
        <v>3356</v>
      </c>
      <c r="T26" s="137" t="s">
        <v>3527</v>
      </c>
      <c r="U26" s="120" t="s">
        <v>3586</v>
      </c>
      <c r="V26" s="119"/>
      <c r="W26" s="120" t="s">
        <v>3607</v>
      </c>
      <c r="X26" s="121"/>
    </row>
    <row r="27" spans="1:24" ht="20.100000000000001" customHeight="1">
      <c r="A27" s="96" t="s">
        <v>6860</v>
      </c>
      <c r="B27" s="97" t="s">
        <v>10972</v>
      </c>
      <c r="C27" s="98" t="s">
        <v>2872</v>
      </c>
      <c r="D27" s="96" t="s">
        <v>3369</v>
      </c>
      <c r="E27" s="98">
        <v>4</v>
      </c>
      <c r="F27" s="99" t="s">
        <v>6408</v>
      </c>
      <c r="G27" s="100" t="str">
        <f>HYPERLINK("#地理!G339","未完成的地圖")</f>
        <v>未完成的地圖</v>
      </c>
      <c r="H27" s="101"/>
      <c r="I27" s="99" t="s">
        <v>6462</v>
      </c>
      <c r="K27" s="118" t="s">
        <v>3489</v>
      </c>
      <c r="L27" s="119"/>
      <c r="M27" s="120" t="s">
        <v>3500</v>
      </c>
      <c r="N27" s="121"/>
      <c r="O27" s="125"/>
      <c r="P27" s="126"/>
      <c r="Q27" s="126"/>
      <c r="R27" s="132"/>
      <c r="S27" s="118" t="s">
        <v>1697</v>
      </c>
      <c r="T27" s="119"/>
      <c r="U27" s="120" t="s">
        <v>3587</v>
      </c>
      <c r="V27" s="119"/>
      <c r="W27" s="129">
        <f>COUNTA(W23:W26)</f>
        <v>4</v>
      </c>
      <c r="X27" s="131">
        <f>COUNTA(X23:X26)</f>
        <v>0</v>
      </c>
    </row>
    <row r="28" spans="1:24" ht="20.100000000000001" customHeight="1">
      <c r="A28" s="96" t="s">
        <v>6458</v>
      </c>
      <c r="B28" s="97" t="s">
        <v>6324</v>
      </c>
      <c r="C28" s="98" t="s">
        <v>3363</v>
      </c>
      <c r="D28" s="98" t="s">
        <v>3368</v>
      </c>
      <c r="E28" s="98">
        <v>5</v>
      </c>
      <c r="F28" s="103" t="s">
        <v>6851</v>
      </c>
      <c r="G28" s="102" t="str">
        <f>HYPERLINK("#化石!F35","奇妙獸骨的地圖")</f>
        <v>奇妙獸骨的地圖</v>
      </c>
      <c r="H28" s="101"/>
      <c r="I28" s="99" t="s">
        <v>6462</v>
      </c>
      <c r="K28" s="118" t="s">
        <v>3490</v>
      </c>
      <c r="L28" s="119"/>
      <c r="M28" s="120" t="s">
        <v>3520</v>
      </c>
      <c r="N28" s="121"/>
      <c r="O28" s="125"/>
      <c r="P28" s="126"/>
      <c r="Q28" s="126"/>
      <c r="R28" s="132"/>
      <c r="S28" s="118" t="s">
        <v>3571</v>
      </c>
      <c r="T28" s="119"/>
      <c r="U28" s="120" t="s">
        <v>3592</v>
      </c>
      <c r="V28" s="119"/>
      <c r="W28" s="126"/>
      <c r="X28" s="132"/>
    </row>
    <row r="29" spans="1:24" ht="20.100000000000001" customHeight="1">
      <c r="A29" s="96" t="s">
        <v>6458</v>
      </c>
      <c r="B29" s="97" t="s">
        <v>6324</v>
      </c>
      <c r="C29" s="98" t="s">
        <v>3365</v>
      </c>
      <c r="D29" s="98" t="s">
        <v>3368</v>
      </c>
      <c r="E29" s="98">
        <v>8</v>
      </c>
      <c r="F29" s="103" t="s">
        <v>6459</v>
      </c>
      <c r="G29" s="102" t="str">
        <f>HYPERLINK("#植物!G83","西伯利亞花的地圖")</f>
        <v>西伯利亞花的地圖</v>
      </c>
      <c r="H29" s="101"/>
      <c r="I29" s="99" t="s">
        <v>6462</v>
      </c>
      <c r="K29" s="118" t="s">
        <v>3491</v>
      </c>
      <c r="L29" s="119"/>
      <c r="M29" s="120" t="s">
        <v>3521</v>
      </c>
      <c r="N29" s="121"/>
      <c r="O29" s="125"/>
      <c r="P29" s="126"/>
      <c r="Q29" s="126"/>
      <c r="R29" s="132"/>
      <c r="S29" s="118" t="s">
        <v>3572</v>
      </c>
      <c r="T29" s="119"/>
      <c r="U29" s="120" t="s">
        <v>3589</v>
      </c>
      <c r="V29" s="119"/>
      <c r="W29" s="138" t="s">
        <v>6413</v>
      </c>
      <c r="X29" s="139" t="s">
        <v>3527</v>
      </c>
    </row>
    <row r="30" spans="1:24" ht="20.100000000000001" customHeight="1">
      <c r="A30" s="96" t="s">
        <v>6458</v>
      </c>
      <c r="B30" s="97" t="s">
        <v>6324</v>
      </c>
      <c r="C30" s="98" t="s">
        <v>3365</v>
      </c>
      <c r="D30" s="98" t="s">
        <v>3368</v>
      </c>
      <c r="E30" s="98">
        <v>6</v>
      </c>
      <c r="F30" s="99" t="s">
        <v>6361</v>
      </c>
      <c r="G30" s="102" t="str">
        <f>HYPERLINK("#鳥類!F130","黑白色的鳥的地圖")</f>
        <v>黑白色的鳥的地圖</v>
      </c>
      <c r="H30" s="101"/>
      <c r="I30" s="99"/>
      <c r="K30" s="118" t="s">
        <v>3492</v>
      </c>
      <c r="L30" s="119"/>
      <c r="M30" s="120" t="s">
        <v>3507</v>
      </c>
      <c r="N30" s="121"/>
      <c r="O30" s="125"/>
      <c r="P30" s="126"/>
      <c r="Q30" s="126"/>
      <c r="R30" s="132"/>
      <c r="S30" s="118" t="s">
        <v>3573</v>
      </c>
      <c r="T30" s="119"/>
      <c r="U30" s="120" t="s">
        <v>3385</v>
      </c>
      <c r="V30" s="119"/>
      <c r="W30" s="140" t="s">
        <v>6324</v>
      </c>
      <c r="X30" s="121"/>
    </row>
    <row r="31" spans="1:24" ht="20.100000000000001" customHeight="1">
      <c r="A31" s="96" t="s">
        <v>3080</v>
      </c>
      <c r="B31" s="97" t="s">
        <v>3343</v>
      </c>
      <c r="C31" s="98" t="s">
        <v>3363</v>
      </c>
      <c r="D31" s="96" t="s">
        <v>3370</v>
      </c>
      <c r="E31" s="96">
        <v>6</v>
      </c>
      <c r="F31" s="99" t="s">
        <v>3344</v>
      </c>
      <c r="G31" s="100" t="str">
        <f>HYPERLINK("#寶藏!G282","奇妙道具的地圖")</f>
        <v>奇妙道具的地圖</v>
      </c>
      <c r="H31" s="101"/>
      <c r="I31" s="99" t="s">
        <v>3361</v>
      </c>
      <c r="K31" s="118" t="s">
        <v>3493</v>
      </c>
      <c r="L31" s="119"/>
      <c r="M31" s="120" t="s">
        <v>3510</v>
      </c>
      <c r="N31" s="121"/>
      <c r="O31" s="125"/>
      <c r="P31" s="126"/>
      <c r="Q31" s="126"/>
      <c r="R31" s="132"/>
      <c r="S31" s="118" t="s">
        <v>3574</v>
      </c>
      <c r="T31" s="119"/>
      <c r="U31" s="120" t="s">
        <v>3588</v>
      </c>
      <c r="V31" s="119"/>
      <c r="W31" s="129">
        <f>COUNTA(W30)</f>
        <v>1</v>
      </c>
      <c r="X31" s="131">
        <f>COUNTA(X30)</f>
        <v>0</v>
      </c>
    </row>
    <row r="32" spans="1:24" ht="20.100000000000001" customHeight="1">
      <c r="A32" s="96" t="s">
        <v>3080</v>
      </c>
      <c r="B32" s="97" t="s">
        <v>3343</v>
      </c>
      <c r="C32" s="98" t="s">
        <v>3365</v>
      </c>
      <c r="D32" s="96" t="s">
        <v>3368</v>
      </c>
      <c r="E32" s="96">
        <v>5</v>
      </c>
      <c r="F32" s="99" t="s">
        <v>3345</v>
      </c>
      <c r="G32" s="102" t="str">
        <f>HYPERLINK("#植物!G117","製成茶葉的植物的地圖")</f>
        <v>製成茶葉的植物的地圖</v>
      </c>
      <c r="H32" s="101"/>
      <c r="I32" s="99" t="s">
        <v>3361</v>
      </c>
      <c r="K32" s="118" t="s">
        <v>3494</v>
      </c>
      <c r="L32" s="119"/>
      <c r="M32" s="120" t="s">
        <v>3511</v>
      </c>
      <c r="N32" s="121"/>
      <c r="O32" s="125"/>
      <c r="P32" s="126"/>
      <c r="Q32" s="126"/>
      <c r="R32" s="132"/>
      <c r="S32" s="123">
        <f>COUNTA(S27:S31)</f>
        <v>5</v>
      </c>
      <c r="T32" s="124">
        <f>COUNTA(T27:T31)</f>
        <v>0</v>
      </c>
      <c r="U32" s="120" t="s">
        <v>3331</v>
      </c>
      <c r="V32" s="119"/>
      <c r="W32" s="126"/>
      <c r="X32" s="132"/>
    </row>
    <row r="33" spans="1:24" ht="20.100000000000001" customHeight="1">
      <c r="A33" s="96" t="s">
        <v>3080</v>
      </c>
      <c r="B33" s="97" t="s">
        <v>3343</v>
      </c>
      <c r="C33" s="98" t="s">
        <v>3365</v>
      </c>
      <c r="D33" s="96" t="s">
        <v>3368</v>
      </c>
      <c r="E33" s="96">
        <v>8</v>
      </c>
      <c r="F33" s="99" t="s">
        <v>3346</v>
      </c>
      <c r="G33" s="102" t="str">
        <f>HYPERLINK("#鳥類!F110","奔跑的鳥類的地圖")</f>
        <v>奔跑的鳥類的地圖</v>
      </c>
      <c r="H33" s="101"/>
      <c r="I33" s="99" t="s">
        <v>3361</v>
      </c>
      <c r="K33" s="118" t="s">
        <v>3495</v>
      </c>
      <c r="L33" s="119"/>
      <c r="M33" s="120" t="s">
        <v>3508</v>
      </c>
      <c r="N33" s="121"/>
      <c r="O33" s="125"/>
      <c r="P33" s="126"/>
      <c r="Q33" s="126"/>
      <c r="R33" s="132"/>
      <c r="S33" s="125"/>
      <c r="T33" s="126"/>
      <c r="U33" s="120" t="s">
        <v>2460</v>
      </c>
      <c r="V33" s="119"/>
      <c r="W33" s="138" t="s">
        <v>6813</v>
      </c>
      <c r="X33" s="139" t="s">
        <v>3527</v>
      </c>
    </row>
    <row r="34" spans="1:24" ht="20.100000000000001" customHeight="1">
      <c r="A34" s="96" t="s">
        <v>3080</v>
      </c>
      <c r="B34" s="97" t="s">
        <v>3347</v>
      </c>
      <c r="C34" s="98" t="s">
        <v>3365</v>
      </c>
      <c r="D34" s="96" t="s">
        <v>3368</v>
      </c>
      <c r="E34" s="96">
        <v>6</v>
      </c>
      <c r="F34" s="99" t="s">
        <v>3348</v>
      </c>
      <c r="G34" s="102" t="str">
        <f>HYPERLINK("#植物!G106","結果樹木的地圖")</f>
        <v>結果樹木的地圖</v>
      </c>
      <c r="H34" s="101"/>
      <c r="I34" s="99" t="s">
        <v>3361</v>
      </c>
      <c r="K34" s="118" t="s">
        <v>3496</v>
      </c>
      <c r="L34" s="119"/>
      <c r="M34" s="120" t="s">
        <v>3509</v>
      </c>
      <c r="N34" s="121"/>
      <c r="O34" s="125"/>
      <c r="P34" s="126"/>
      <c r="Q34" s="126"/>
      <c r="R34" s="132"/>
      <c r="S34" s="136" t="s">
        <v>3628</v>
      </c>
      <c r="T34" s="137" t="s">
        <v>3527</v>
      </c>
      <c r="U34" s="120" t="s">
        <v>6425</v>
      </c>
      <c r="V34" s="119"/>
      <c r="W34" s="140" t="s">
        <v>6308</v>
      </c>
      <c r="X34" s="121"/>
    </row>
    <row r="35" spans="1:24" ht="20.100000000000001" customHeight="1">
      <c r="A35" s="96" t="s">
        <v>3080</v>
      </c>
      <c r="B35" s="97" t="s">
        <v>3347</v>
      </c>
      <c r="C35" s="98" t="s">
        <v>3365</v>
      </c>
      <c r="D35" s="96" t="s">
        <v>3368</v>
      </c>
      <c r="E35" s="96">
        <v>6</v>
      </c>
      <c r="F35" s="99" t="s">
        <v>3349</v>
      </c>
      <c r="G35" s="102" t="str">
        <f>HYPERLINK("#鳥類!F118","大眼鳥的地圖")</f>
        <v>大眼鳥的地圖</v>
      </c>
      <c r="H35" s="101"/>
      <c r="I35" s="99" t="s">
        <v>3361</v>
      </c>
      <c r="K35" s="123">
        <f>COUNTA(K25:K34)</f>
        <v>10</v>
      </c>
      <c r="L35" s="124">
        <f>COUNTA(L25:L34)</f>
        <v>0</v>
      </c>
      <c r="M35" s="120" t="s">
        <v>10968</v>
      </c>
      <c r="N35" s="121"/>
      <c r="O35" s="125"/>
      <c r="P35" s="126"/>
      <c r="Q35" s="126"/>
      <c r="R35" s="132"/>
      <c r="S35" s="118" t="s">
        <v>6416</v>
      </c>
      <c r="T35" s="119"/>
      <c r="U35" s="129">
        <f>COUNTA(U17:U34)</f>
        <v>18</v>
      </c>
      <c r="V35" s="124">
        <f>COUNTA(V17:V34)</f>
        <v>0</v>
      </c>
      <c r="W35" s="120" t="s">
        <v>10970</v>
      </c>
      <c r="X35" s="121"/>
    </row>
    <row r="36" spans="1:24" ht="20.100000000000001" customHeight="1">
      <c r="A36" s="96" t="s">
        <v>3080</v>
      </c>
      <c r="B36" s="97" t="s">
        <v>3347</v>
      </c>
      <c r="C36" s="98" t="s">
        <v>3365</v>
      </c>
      <c r="D36" s="96" t="s">
        <v>3368</v>
      </c>
      <c r="E36" s="96">
        <v>8</v>
      </c>
      <c r="F36" s="99" t="s">
        <v>3350</v>
      </c>
      <c r="G36" s="102" t="str">
        <f>HYPERLINK("#小型!F55","奇妙青蛙的地圖")</f>
        <v>奇妙青蛙的地圖</v>
      </c>
      <c r="H36" s="101"/>
      <c r="I36" s="99" t="s">
        <v>3361</v>
      </c>
      <c r="K36" s="125"/>
      <c r="L36" s="126"/>
      <c r="M36" s="120" t="s">
        <v>10969</v>
      </c>
      <c r="N36" s="121"/>
      <c r="O36" s="125"/>
      <c r="P36" s="126"/>
      <c r="Q36" s="126"/>
      <c r="R36" s="132"/>
      <c r="S36" s="118" t="s">
        <v>3610</v>
      </c>
      <c r="T36" s="119"/>
      <c r="U36" s="126"/>
      <c r="V36" s="126"/>
      <c r="W36" s="129">
        <f>COUNTA(W34:W35)</f>
        <v>2</v>
      </c>
      <c r="X36" s="131">
        <f>COUNTA(X34:X35)</f>
        <v>0</v>
      </c>
    </row>
    <row r="37" spans="1:24" ht="20.100000000000001" customHeight="1">
      <c r="A37" s="96" t="s">
        <v>3066</v>
      </c>
      <c r="B37" s="97" t="s">
        <v>3310</v>
      </c>
      <c r="C37" s="98" t="s">
        <v>3365</v>
      </c>
      <c r="D37" s="96" t="s">
        <v>3368</v>
      </c>
      <c r="E37" s="96">
        <v>6</v>
      </c>
      <c r="F37" s="99" t="s">
        <v>3312</v>
      </c>
      <c r="G37" s="102" t="str">
        <f>HYPERLINK("#小型!F78","奇特蜥蜴的地圖")</f>
        <v>奇特蜥蜴的地圖</v>
      </c>
      <c r="H37" s="101"/>
      <c r="I37" s="99" t="s">
        <v>3360</v>
      </c>
      <c r="K37" s="125"/>
      <c r="L37" s="126"/>
      <c r="M37" s="129">
        <f>COUNTA(M4:M36)</f>
        <v>33</v>
      </c>
      <c r="N37" s="131">
        <f>COUNTA(N4:N36)</f>
        <v>0</v>
      </c>
      <c r="O37" s="125"/>
      <c r="P37" s="126"/>
      <c r="Q37" s="126"/>
      <c r="R37" s="132"/>
      <c r="S37" s="118" t="s">
        <v>3609</v>
      </c>
      <c r="T37" s="119"/>
      <c r="U37" s="126"/>
      <c r="V37" s="126"/>
      <c r="W37" s="126"/>
      <c r="X37" s="132"/>
    </row>
    <row r="38" spans="1:24" ht="20.100000000000001" customHeight="1">
      <c r="A38" s="96" t="s">
        <v>3066</v>
      </c>
      <c r="B38" s="97" t="s">
        <v>3310</v>
      </c>
      <c r="C38" s="98" t="s">
        <v>3363</v>
      </c>
      <c r="D38" s="96" t="s">
        <v>3366</v>
      </c>
      <c r="E38" s="96">
        <v>5</v>
      </c>
      <c r="F38" s="99" t="s">
        <v>3313</v>
      </c>
      <c r="G38" s="100" t="str">
        <f>HYPERLINK("#歷史!G323","古代石器的地圖")</f>
        <v>古代石器的地圖</v>
      </c>
      <c r="H38" s="101"/>
      <c r="I38" s="99" t="s">
        <v>3360</v>
      </c>
      <c r="K38" s="141"/>
      <c r="L38" s="142"/>
      <c r="M38" s="142"/>
      <c r="N38" s="143"/>
      <c r="O38" s="141"/>
      <c r="P38" s="142"/>
      <c r="Q38" s="142"/>
      <c r="R38" s="143"/>
      <c r="S38" s="144">
        <f>COUNTA(S35:S37)</f>
        <v>3</v>
      </c>
      <c r="T38" s="145">
        <f>COUNTA(T35:T37)</f>
        <v>0</v>
      </c>
      <c r="U38" s="142"/>
      <c r="V38" s="142"/>
      <c r="W38" s="142"/>
      <c r="X38" s="143"/>
    </row>
    <row r="39" spans="1:24" ht="20.100000000000001" customHeight="1">
      <c r="A39" s="96" t="s">
        <v>3066</v>
      </c>
      <c r="B39" s="97" t="s">
        <v>3310</v>
      </c>
      <c r="C39" s="98" t="s">
        <v>3363</v>
      </c>
      <c r="D39" s="96" t="s">
        <v>3367</v>
      </c>
      <c r="E39" s="96">
        <v>7</v>
      </c>
      <c r="F39" s="99" t="s">
        <v>3311</v>
      </c>
      <c r="G39" s="100" t="str">
        <f>HYPERLINK("#宗教!G237","非洲南部神像地圖")</f>
        <v>非洲南部神像地圖</v>
      </c>
      <c r="H39" s="101"/>
      <c r="I39" s="99" t="s">
        <v>3360</v>
      </c>
      <c r="X39" s="146" t="s">
        <v>6412</v>
      </c>
    </row>
    <row r="40" spans="1:24" ht="20.100000000000001" customHeight="1">
      <c r="A40" s="96" t="s">
        <v>3066</v>
      </c>
      <c r="B40" s="97" t="s">
        <v>3314</v>
      </c>
      <c r="C40" s="98" t="s">
        <v>3363</v>
      </c>
      <c r="D40" s="96" t="s">
        <v>3366</v>
      </c>
      <c r="E40" s="96">
        <v>5</v>
      </c>
      <c r="F40" s="99" t="s">
        <v>3315</v>
      </c>
      <c r="G40" s="100" t="str">
        <f>HYPERLINK("#歷史!G340","儀禮祭典用劍的地圖")</f>
        <v>儀禮祭典用劍的地圖</v>
      </c>
      <c r="H40" s="101"/>
      <c r="I40" s="99"/>
    </row>
    <row r="41" spans="1:24" ht="20.100000000000001" customHeight="1">
      <c r="A41" s="96" t="s">
        <v>3354</v>
      </c>
      <c r="B41" s="97" t="s">
        <v>3316</v>
      </c>
      <c r="C41" s="98" t="s">
        <v>3363</v>
      </c>
      <c r="D41" s="96" t="s">
        <v>3366</v>
      </c>
      <c r="E41" s="96">
        <v>5</v>
      </c>
      <c r="F41" s="99" t="s">
        <v>3317</v>
      </c>
      <c r="G41" s="102" t="str">
        <f>HYPERLINK("#歷史!G299","王之石碑的地圖")</f>
        <v>王之石碑的地圖</v>
      </c>
      <c r="H41" s="101"/>
      <c r="I41" s="99"/>
      <c r="K41" s="556" t="s">
        <v>6427</v>
      </c>
      <c r="L41" s="557"/>
      <c r="M41" s="558"/>
      <c r="O41" s="556" t="s">
        <v>6429</v>
      </c>
      <c r="P41" s="557"/>
      <c r="Q41" s="557"/>
      <c r="R41" s="557"/>
      <c r="S41" s="557"/>
      <c r="T41" s="557"/>
      <c r="U41" s="147"/>
      <c r="V41" s="147"/>
      <c r="W41" s="148"/>
    </row>
    <row r="42" spans="1:24" ht="20.100000000000001" customHeight="1">
      <c r="A42" s="96" t="s">
        <v>3354</v>
      </c>
      <c r="B42" s="97" t="s">
        <v>3318</v>
      </c>
      <c r="C42" s="98" t="s">
        <v>3363</v>
      </c>
      <c r="D42" s="96" t="s">
        <v>3367</v>
      </c>
      <c r="E42" s="96">
        <v>6</v>
      </c>
      <c r="F42" s="99" t="s">
        <v>6848</v>
      </c>
      <c r="G42" s="100" t="str">
        <f>HYPERLINK("#宗教!G247","烏爾王朝法典的地圖")</f>
        <v>烏爾王朝法典的地圖</v>
      </c>
      <c r="H42" s="101"/>
      <c r="I42" s="99"/>
      <c r="K42" s="559" t="s">
        <v>3626</v>
      </c>
      <c r="L42" s="560"/>
      <c r="M42" s="149" t="s">
        <v>3612</v>
      </c>
      <c r="O42" s="150" t="s">
        <v>6431</v>
      </c>
      <c r="P42" s="151"/>
      <c r="Q42" s="152" t="s">
        <v>6432</v>
      </c>
      <c r="R42" s="153"/>
      <c r="S42" s="561" t="s">
        <v>3612</v>
      </c>
      <c r="T42" s="562"/>
      <c r="U42" s="561" t="s">
        <v>6450</v>
      </c>
      <c r="V42" s="563"/>
      <c r="W42" s="564"/>
    </row>
    <row r="43" spans="1:24" ht="20.100000000000001" customHeight="1">
      <c r="A43" s="96" t="s">
        <v>3354</v>
      </c>
      <c r="B43" s="97" t="s">
        <v>3319</v>
      </c>
      <c r="C43" s="98" t="s">
        <v>3363</v>
      </c>
      <c r="D43" s="96" t="s">
        <v>3367</v>
      </c>
      <c r="E43" s="96">
        <v>5</v>
      </c>
      <c r="F43" s="99" t="s">
        <v>3320</v>
      </c>
      <c r="G43" s="100" t="str">
        <f>HYPERLINK("#宗教!G227","寺院浮雕的地圖")</f>
        <v>寺院浮雕的地圖</v>
      </c>
      <c r="H43" s="101"/>
      <c r="I43" s="99"/>
      <c r="K43" s="529" t="s">
        <v>3613</v>
      </c>
      <c r="L43" s="530"/>
      <c r="M43" s="154" t="s">
        <v>3614</v>
      </c>
      <c r="O43" s="155" t="s">
        <v>6433</v>
      </c>
      <c r="P43" s="540" t="s">
        <v>6434</v>
      </c>
      <c r="Q43" s="540"/>
      <c r="R43" s="541"/>
      <c r="S43" s="550" t="s">
        <v>6428</v>
      </c>
      <c r="T43" s="551"/>
      <c r="U43" s="547"/>
      <c r="V43" s="543"/>
      <c r="W43" s="544"/>
    </row>
    <row r="44" spans="1:24" ht="20.100000000000001" customHeight="1">
      <c r="A44" s="96" t="s">
        <v>3354</v>
      </c>
      <c r="B44" s="97" t="s">
        <v>3321</v>
      </c>
      <c r="C44" s="98" t="s">
        <v>3363</v>
      </c>
      <c r="D44" s="96" t="s">
        <v>3366</v>
      </c>
      <c r="E44" s="96">
        <v>4</v>
      </c>
      <c r="F44" s="99" t="s">
        <v>3322</v>
      </c>
      <c r="G44" s="102" t="str">
        <f>HYPERLINK("#歷史!G283","印度技藝書的地圖")</f>
        <v>印度技藝書的地圖</v>
      </c>
      <c r="H44" s="101"/>
      <c r="I44" s="99"/>
      <c r="K44" s="529" t="s">
        <v>3615</v>
      </c>
      <c r="L44" s="530"/>
      <c r="M44" s="156" t="s">
        <v>6814</v>
      </c>
      <c r="O44" s="157" t="s">
        <v>6435</v>
      </c>
      <c r="P44" s="543" t="s">
        <v>6436</v>
      </c>
      <c r="Q44" s="543"/>
      <c r="R44" s="544"/>
      <c r="S44" s="545" t="s">
        <v>6437</v>
      </c>
      <c r="T44" s="546"/>
      <c r="U44" s="547" t="s">
        <v>6451</v>
      </c>
      <c r="V44" s="543"/>
      <c r="W44" s="544"/>
    </row>
    <row r="45" spans="1:24" ht="20.100000000000001" customHeight="1">
      <c r="A45" s="96" t="s">
        <v>3354</v>
      </c>
      <c r="B45" s="97" t="s">
        <v>3323</v>
      </c>
      <c r="C45" s="98" t="s">
        <v>3363</v>
      </c>
      <c r="D45" s="96" t="s">
        <v>3367</v>
      </c>
      <c r="E45" s="96">
        <v>8</v>
      </c>
      <c r="F45" s="99" t="s">
        <v>3324</v>
      </c>
      <c r="G45" s="100" t="str">
        <f>HYPERLINK("#宗教!G220","蒲甘王朝佛經的地圖")</f>
        <v>蒲甘王朝佛經的地圖</v>
      </c>
      <c r="H45" s="101"/>
      <c r="I45" s="99"/>
      <c r="K45" s="529" t="s">
        <v>3616</v>
      </c>
      <c r="L45" s="530"/>
      <c r="M45" s="158" t="s">
        <v>6411</v>
      </c>
      <c r="O45" s="157" t="s">
        <v>6438</v>
      </c>
      <c r="P45" s="543" t="s">
        <v>6439</v>
      </c>
      <c r="Q45" s="543"/>
      <c r="R45" s="544"/>
      <c r="S45" s="545" t="s">
        <v>6440</v>
      </c>
      <c r="T45" s="546"/>
      <c r="U45" s="547" t="s">
        <v>6452</v>
      </c>
      <c r="V45" s="543"/>
      <c r="W45" s="544"/>
    </row>
    <row r="46" spans="1:24" ht="20.100000000000001" customHeight="1">
      <c r="A46" s="96" t="s">
        <v>6460</v>
      </c>
      <c r="B46" s="97" t="s">
        <v>6857</v>
      </c>
      <c r="C46" s="98" t="s">
        <v>3365</v>
      </c>
      <c r="D46" s="98" t="s">
        <v>3368</v>
      </c>
      <c r="E46" s="98">
        <v>4</v>
      </c>
      <c r="F46" s="103" t="s">
        <v>6461</v>
      </c>
      <c r="G46" s="102" t="str">
        <f>HYPERLINK("#植物!G150","植物區域生長圖")</f>
        <v>植物區域生長圖</v>
      </c>
      <c r="H46" s="101"/>
      <c r="I46" s="99" t="s">
        <v>6462</v>
      </c>
      <c r="K46" s="529" t="s">
        <v>3617</v>
      </c>
      <c r="L46" s="530"/>
      <c r="M46" s="156" t="s">
        <v>3618</v>
      </c>
      <c r="O46" s="157" t="s">
        <v>6441</v>
      </c>
      <c r="P46" s="543" t="s">
        <v>6442</v>
      </c>
      <c r="Q46" s="543"/>
      <c r="R46" s="544"/>
      <c r="S46" s="545" t="s">
        <v>6443</v>
      </c>
      <c r="T46" s="546"/>
      <c r="U46" s="547" t="s">
        <v>6453</v>
      </c>
      <c r="V46" s="543"/>
      <c r="W46" s="544"/>
    </row>
    <row r="47" spans="1:24" ht="20.100000000000001" customHeight="1">
      <c r="A47" s="96" t="s">
        <v>6460</v>
      </c>
      <c r="B47" s="97" t="s">
        <v>6857</v>
      </c>
      <c r="C47" s="98" t="s">
        <v>2872</v>
      </c>
      <c r="D47" s="96" t="s">
        <v>3369</v>
      </c>
      <c r="E47" s="98">
        <v>6</v>
      </c>
      <c r="F47" s="99" t="s">
        <v>6407</v>
      </c>
      <c r="G47" s="100" t="str">
        <f>HYPERLINK("#地理!G328","未完成的地圖")</f>
        <v>未完成的地圖</v>
      </c>
      <c r="H47" s="101"/>
      <c r="I47" s="99" t="s">
        <v>6462</v>
      </c>
      <c r="K47" s="529" t="s">
        <v>3619</v>
      </c>
      <c r="L47" s="530"/>
      <c r="M47" s="156" t="s">
        <v>3620</v>
      </c>
      <c r="O47" s="157" t="s">
        <v>6444</v>
      </c>
      <c r="P47" s="543" t="s">
        <v>6445</v>
      </c>
      <c r="Q47" s="543"/>
      <c r="R47" s="544"/>
      <c r="S47" s="545" t="s">
        <v>6446</v>
      </c>
      <c r="T47" s="546"/>
      <c r="U47" s="547" t="s">
        <v>6454</v>
      </c>
      <c r="V47" s="543"/>
      <c r="W47" s="544"/>
    </row>
    <row r="48" spans="1:24" ht="20.100000000000001" customHeight="1">
      <c r="A48" s="96" t="s">
        <v>6460</v>
      </c>
      <c r="B48" s="97" t="s">
        <v>10973</v>
      </c>
      <c r="C48" s="98" t="s">
        <v>2872</v>
      </c>
      <c r="D48" s="96" t="s">
        <v>3369</v>
      </c>
      <c r="E48" s="98">
        <v>7</v>
      </c>
      <c r="F48" s="99" t="s">
        <v>6404</v>
      </c>
      <c r="G48" s="100" t="str">
        <f>HYPERLINK("#地理!G291","未完成的地圖")</f>
        <v>未完成的地圖</v>
      </c>
      <c r="H48" s="101"/>
      <c r="I48" s="99" t="s">
        <v>6462</v>
      </c>
      <c r="K48" s="529" t="s">
        <v>3621</v>
      </c>
      <c r="L48" s="530"/>
      <c r="M48" s="156" t="s">
        <v>846</v>
      </c>
      <c r="O48" s="159" t="s">
        <v>6447</v>
      </c>
      <c r="P48" s="533" t="s">
        <v>6448</v>
      </c>
      <c r="Q48" s="533"/>
      <c r="R48" s="534"/>
      <c r="S48" s="548" t="s">
        <v>6430</v>
      </c>
      <c r="T48" s="549"/>
      <c r="U48" s="539" t="s">
        <v>6455</v>
      </c>
      <c r="V48" s="533"/>
      <c r="W48" s="534"/>
    </row>
    <row r="49" spans="1:23" ht="20.100000000000001" customHeight="1">
      <c r="A49" s="96" t="s">
        <v>6460</v>
      </c>
      <c r="B49" s="97" t="s">
        <v>10973</v>
      </c>
      <c r="C49" s="98" t="s">
        <v>2872</v>
      </c>
      <c r="D49" s="96" t="s">
        <v>3369</v>
      </c>
      <c r="E49" s="98">
        <v>7</v>
      </c>
      <c r="F49" s="99" t="s">
        <v>6405</v>
      </c>
      <c r="G49" s="102" t="str">
        <f>HYPERLINK("#地理!G284","未完成的地圖")</f>
        <v>未完成的地圖</v>
      </c>
      <c r="H49" s="101"/>
      <c r="I49" s="99" t="s">
        <v>6462</v>
      </c>
      <c r="K49" s="529" t="s">
        <v>3622</v>
      </c>
      <c r="L49" s="530"/>
      <c r="M49" s="156" t="s">
        <v>3623</v>
      </c>
      <c r="O49" s="531" t="s">
        <v>6449</v>
      </c>
      <c r="P49" s="533" t="s">
        <v>6859</v>
      </c>
      <c r="Q49" s="533"/>
      <c r="R49" s="534"/>
      <c r="S49" s="535" t="s">
        <v>10974</v>
      </c>
      <c r="T49" s="536"/>
      <c r="U49" s="539" t="s">
        <v>6457</v>
      </c>
      <c r="V49" s="533"/>
      <c r="W49" s="534"/>
    </row>
    <row r="50" spans="1:23" ht="20.100000000000001" customHeight="1">
      <c r="A50" s="96" t="s">
        <v>6460</v>
      </c>
      <c r="B50" s="97" t="s">
        <v>10973</v>
      </c>
      <c r="C50" s="98" t="s">
        <v>2872</v>
      </c>
      <c r="D50" s="96" t="s">
        <v>3369</v>
      </c>
      <c r="E50" s="98">
        <v>5</v>
      </c>
      <c r="F50" s="99" t="s">
        <v>6861</v>
      </c>
      <c r="G50" s="100" t="str">
        <f>HYPERLINK("#地理!G360","未完成的地圖")</f>
        <v>未完成的地圖</v>
      </c>
      <c r="H50" s="101"/>
      <c r="I50" s="99" t="s">
        <v>6462</v>
      </c>
      <c r="K50" s="529" t="s">
        <v>3624</v>
      </c>
      <c r="L50" s="530"/>
      <c r="M50" s="160" t="s">
        <v>3625</v>
      </c>
      <c r="O50" s="532"/>
      <c r="P50" s="540" t="s">
        <v>6858</v>
      </c>
      <c r="Q50" s="540"/>
      <c r="R50" s="541"/>
      <c r="S50" s="537"/>
      <c r="T50" s="538"/>
      <c r="U50" s="542" t="s">
        <v>6456</v>
      </c>
      <c r="V50" s="540"/>
      <c r="W50" s="541"/>
    </row>
    <row r="51" spans="1:23" ht="20.100000000000001" customHeight="1">
      <c r="A51" s="96" t="s">
        <v>3093</v>
      </c>
      <c r="B51" s="97" t="s">
        <v>3325</v>
      </c>
      <c r="C51" s="98" t="s">
        <v>3363</v>
      </c>
      <c r="D51" s="96" t="s">
        <v>3366</v>
      </c>
      <c r="E51" s="96">
        <v>8</v>
      </c>
      <c r="F51" s="99" t="s">
        <v>3326</v>
      </c>
      <c r="G51" s="102" t="str">
        <f>HYPERLINK("#歷史!G287","古代的獨木舟的地圖")</f>
        <v>古代的獨木舟的地圖</v>
      </c>
      <c r="H51" s="101"/>
      <c r="I51" s="99"/>
      <c r="K51" s="529" t="s">
        <v>6410</v>
      </c>
      <c r="L51" s="530"/>
      <c r="M51" s="156" t="s">
        <v>6815</v>
      </c>
      <c r="W51" s="146" t="s">
        <v>6412</v>
      </c>
    </row>
    <row r="52" spans="1:23" ht="20.100000000000001" customHeight="1">
      <c r="A52" s="96" t="s">
        <v>6460</v>
      </c>
      <c r="B52" s="97" t="s">
        <v>6857</v>
      </c>
      <c r="C52" s="98" t="s">
        <v>3363</v>
      </c>
      <c r="D52" s="98" t="s">
        <v>3367</v>
      </c>
      <c r="E52" s="98">
        <v>9</v>
      </c>
      <c r="F52" s="103" t="s">
        <v>6332</v>
      </c>
      <c r="G52" s="100" t="str">
        <f>HYPERLINK("#宗教!G195","古代聖典的地圖")</f>
        <v>古代聖典的地圖</v>
      </c>
      <c r="H52" s="101"/>
      <c r="I52" s="99"/>
      <c r="M52" s="146" t="s">
        <v>6412</v>
      </c>
    </row>
    <row r="53" spans="1:23" ht="20.100000000000001" customHeight="1">
      <c r="A53" s="96" t="s">
        <v>2991</v>
      </c>
      <c r="B53" s="97" t="s">
        <v>3327</v>
      </c>
      <c r="C53" s="98" t="s">
        <v>3363</v>
      </c>
      <c r="D53" s="96" t="s">
        <v>3366</v>
      </c>
      <c r="E53" s="96">
        <v>12</v>
      </c>
      <c r="F53" s="99" t="s">
        <v>3328</v>
      </c>
      <c r="G53" s="102" t="str">
        <f>HYPERLINK("#歷史!G184","並列的石柱的地圖")</f>
        <v>並列的石柱的地圖</v>
      </c>
      <c r="H53" s="101"/>
      <c r="I53" s="99"/>
      <c r="M53" s="161"/>
    </row>
    <row r="54" spans="1:23" ht="20.100000000000001" customHeight="1">
      <c r="A54" s="96" t="s">
        <v>2991</v>
      </c>
      <c r="B54" s="97" t="s">
        <v>3329</v>
      </c>
      <c r="C54" s="98" t="s">
        <v>3363</v>
      </c>
      <c r="D54" s="96" t="s">
        <v>3366</v>
      </c>
      <c r="E54" s="96">
        <v>12</v>
      </c>
      <c r="F54" s="99" t="s">
        <v>3330</v>
      </c>
      <c r="G54" s="100" t="str">
        <f>HYPERLINK("#歷史!G158","契約文書的地圖")</f>
        <v>契約文書的地圖</v>
      </c>
      <c r="H54" s="101"/>
      <c r="I54" s="99"/>
      <c r="K54" s="146" t="s">
        <v>3631</v>
      </c>
      <c r="L54" s="162" t="s">
        <v>12997</v>
      </c>
    </row>
    <row r="55" spans="1:23" ht="20.100000000000001" customHeight="1">
      <c r="A55" s="96" t="s">
        <v>2991</v>
      </c>
      <c r="B55" s="97" t="s">
        <v>3331</v>
      </c>
      <c r="C55" s="98" t="s">
        <v>3363</v>
      </c>
      <c r="D55" s="96" t="s">
        <v>3367</v>
      </c>
      <c r="E55" s="96">
        <v>6</v>
      </c>
      <c r="F55" s="99" t="s">
        <v>3332</v>
      </c>
      <c r="G55" s="100" t="str">
        <f>HYPERLINK("#宗教!G236","泰山的女神像的地圖")</f>
        <v>泰山的女神像的地圖</v>
      </c>
      <c r="H55" s="101"/>
      <c r="I55" s="99"/>
    </row>
    <row r="56" spans="1:23" ht="20.100000000000001" customHeight="1">
      <c r="A56" s="96" t="s">
        <v>2991</v>
      </c>
      <c r="B56" s="97" t="s">
        <v>3333</v>
      </c>
      <c r="C56" s="98" t="s">
        <v>3363</v>
      </c>
      <c r="D56" s="96" t="s">
        <v>3367</v>
      </c>
      <c r="E56" s="96">
        <v>9</v>
      </c>
      <c r="F56" s="99" t="s">
        <v>3334</v>
      </c>
      <c r="G56" s="100" t="str">
        <f>HYPERLINK("#宗教!G202","石佛塔的地圖")</f>
        <v>石佛塔的地圖</v>
      </c>
      <c r="H56" s="101"/>
      <c r="I56" s="99"/>
    </row>
    <row r="57" spans="1:23" ht="20.100000000000001" customHeight="1">
      <c r="A57" s="96" t="s">
        <v>2991</v>
      </c>
      <c r="B57" s="97" t="s">
        <v>3335</v>
      </c>
      <c r="C57" s="98" t="s">
        <v>3365</v>
      </c>
      <c r="D57" s="96" t="s">
        <v>3368</v>
      </c>
      <c r="E57" s="96">
        <v>6</v>
      </c>
      <c r="F57" s="99" t="s">
        <v>3336</v>
      </c>
      <c r="G57" s="102" t="str">
        <f>HYPERLINK("#植物!G123","楚楚可憐的花的地圖")</f>
        <v>楚楚可憐的花的地圖</v>
      </c>
      <c r="H57" s="101"/>
      <c r="I57" s="99"/>
    </row>
    <row r="58" spans="1:23" ht="20.100000000000001" customHeight="1">
      <c r="A58" s="96" t="s">
        <v>2991</v>
      </c>
      <c r="B58" s="97" t="s">
        <v>3337</v>
      </c>
      <c r="C58" s="98" t="s">
        <v>3363</v>
      </c>
      <c r="D58" s="96" t="s">
        <v>3366</v>
      </c>
      <c r="E58" s="96">
        <v>10</v>
      </c>
      <c r="F58" s="99" t="s">
        <v>3338</v>
      </c>
      <c r="G58" s="102" t="str">
        <f>HYPERLINK("#歷史!G246","百濟王之石碑的地圖")</f>
        <v>百濟王之石碑的地圖</v>
      </c>
      <c r="H58" s="101"/>
      <c r="I58" s="99"/>
    </row>
    <row r="59" spans="1:23" ht="20.100000000000001" customHeight="1">
      <c r="A59" s="96" t="s">
        <v>2991</v>
      </c>
      <c r="B59" s="97" t="s">
        <v>3339</v>
      </c>
      <c r="C59" s="98" t="s">
        <v>3363</v>
      </c>
      <c r="D59" s="96" t="s">
        <v>3366</v>
      </c>
      <c r="E59" s="96">
        <v>6</v>
      </c>
      <c r="F59" s="99" t="s">
        <v>3340</v>
      </c>
      <c r="G59" s="100" t="str">
        <f>HYPERLINK("#歷史!G318","英雄譚的地圖")</f>
        <v>英雄譚的地圖</v>
      </c>
      <c r="H59" s="101"/>
      <c r="I59" s="99"/>
    </row>
    <row r="60" spans="1:23" ht="20.100000000000001" customHeight="1">
      <c r="A60" s="96" t="s">
        <v>2991</v>
      </c>
      <c r="B60" s="97" t="s">
        <v>3341</v>
      </c>
      <c r="C60" s="98" t="s">
        <v>3363</v>
      </c>
      <c r="D60" s="96" t="s">
        <v>3366</v>
      </c>
      <c r="E60" s="96">
        <v>12</v>
      </c>
      <c r="F60" s="99" t="s">
        <v>3342</v>
      </c>
      <c r="G60" s="102" t="str">
        <f>HYPERLINK("#歷史!G182","土黃色陶壺的地圖")</f>
        <v>土黃色陶壺的地圖</v>
      </c>
      <c r="H60" s="101"/>
      <c r="I60" s="99"/>
    </row>
    <row r="61" spans="1:23" ht="20.100000000000001" customHeight="1">
      <c r="A61" s="96" t="s">
        <v>3627</v>
      </c>
      <c r="B61" s="97" t="s">
        <v>3630</v>
      </c>
      <c r="C61" s="98" t="s">
        <v>2872</v>
      </c>
      <c r="D61" s="96" t="s">
        <v>3369</v>
      </c>
      <c r="E61" s="98">
        <v>8</v>
      </c>
      <c r="F61" s="99" t="s">
        <v>6257</v>
      </c>
      <c r="G61" s="100" t="str">
        <f>HYPERLINK("#地理!G263","未完成的地圖")</f>
        <v>未完成的地圖</v>
      </c>
      <c r="H61" s="101"/>
      <c r="I61" s="99" t="s">
        <v>3632</v>
      </c>
    </row>
    <row r="62" spans="1:23" ht="20.100000000000001" customHeight="1">
      <c r="A62" s="96" t="s">
        <v>3627</v>
      </c>
      <c r="B62" s="97" t="s">
        <v>3630</v>
      </c>
      <c r="C62" s="98" t="s">
        <v>2872</v>
      </c>
      <c r="D62" s="96" t="s">
        <v>3369</v>
      </c>
      <c r="E62" s="98">
        <v>7</v>
      </c>
      <c r="F62" s="99" t="s">
        <v>6258</v>
      </c>
      <c r="G62" s="100" t="str">
        <f>HYPERLINK("#地理!G313","未完成的地圖")</f>
        <v>未完成的地圖</v>
      </c>
      <c r="H62" s="101"/>
      <c r="I62" s="99" t="s">
        <v>3632</v>
      </c>
    </row>
    <row r="63" spans="1:23" ht="20.100000000000001" customHeight="1">
      <c r="A63" s="96" t="s">
        <v>3627</v>
      </c>
      <c r="B63" s="97" t="s">
        <v>3630</v>
      </c>
      <c r="C63" s="98" t="s">
        <v>2872</v>
      </c>
      <c r="D63" s="96" t="s">
        <v>3369</v>
      </c>
      <c r="E63" s="98">
        <v>6</v>
      </c>
      <c r="F63" s="99" t="s">
        <v>6259</v>
      </c>
      <c r="G63" s="100" t="str">
        <f>HYPERLINK("#地理!G326","未完成的地圖")</f>
        <v>未完成的地圖</v>
      </c>
      <c r="H63" s="101"/>
      <c r="I63" s="99" t="s">
        <v>3632</v>
      </c>
    </row>
    <row r="64" spans="1:23" ht="20.100000000000001" customHeight="1">
      <c r="A64" s="96" t="s">
        <v>3356</v>
      </c>
      <c r="B64" s="97" t="s">
        <v>3303</v>
      </c>
      <c r="C64" s="98" t="s">
        <v>3363</v>
      </c>
      <c r="D64" s="96" t="s">
        <v>3366</v>
      </c>
      <c r="E64" s="96">
        <v>12</v>
      </c>
      <c r="F64" s="99" t="s">
        <v>3304</v>
      </c>
      <c r="G64" s="102" t="str">
        <f>HYPERLINK("#歷史!G203","維京海盜之盾的地圖")</f>
        <v>維京海盜之盾的地圖</v>
      </c>
      <c r="H64" s="101"/>
      <c r="I64" s="99"/>
    </row>
    <row r="65" spans="1:10" ht="20.100000000000001" customHeight="1">
      <c r="A65" s="96" t="s">
        <v>3628</v>
      </c>
      <c r="B65" s="97" t="s">
        <v>3629</v>
      </c>
      <c r="C65" s="98" t="s">
        <v>3363</v>
      </c>
      <c r="D65" s="96" t="s">
        <v>3368</v>
      </c>
      <c r="E65" s="98">
        <v>9</v>
      </c>
      <c r="F65" s="99" t="s">
        <v>4865</v>
      </c>
      <c r="G65" s="102" t="str">
        <f>HYPERLINK("#化石!F21","奇異蜥蜴骨的地圖")</f>
        <v>奇異蜥蜴骨的地圖</v>
      </c>
      <c r="H65" s="101"/>
      <c r="I65" s="99" t="s">
        <v>3632</v>
      </c>
    </row>
    <row r="66" spans="1:10" ht="20.100000000000001" customHeight="1">
      <c r="A66" s="96" t="s">
        <v>3628</v>
      </c>
      <c r="B66" s="97" t="s">
        <v>3629</v>
      </c>
      <c r="C66" s="98" t="s">
        <v>3363</v>
      </c>
      <c r="D66" s="96" t="s">
        <v>3368</v>
      </c>
      <c r="E66" s="98">
        <v>7</v>
      </c>
      <c r="F66" s="99" t="s">
        <v>4868</v>
      </c>
      <c r="G66" s="102" t="str">
        <f>HYPERLINK("#化石!F26","奇異蜥蜴骨的地圖")</f>
        <v>奇異蜥蜴骨的地圖</v>
      </c>
      <c r="H66" s="101"/>
      <c r="I66" s="99" t="s">
        <v>3632</v>
      </c>
    </row>
    <row r="67" spans="1:10" ht="20.100000000000001" customHeight="1">
      <c r="A67" s="96" t="s">
        <v>3628</v>
      </c>
      <c r="B67" s="97" t="s">
        <v>3629</v>
      </c>
      <c r="C67" s="98" t="s">
        <v>3365</v>
      </c>
      <c r="D67" s="96" t="s">
        <v>3368</v>
      </c>
      <c r="E67" s="98">
        <v>7</v>
      </c>
      <c r="F67" s="99" t="s">
        <v>5470</v>
      </c>
      <c r="G67" s="102" t="str">
        <f>HYPERLINK("#小型!F72","小型兔子的地圖")</f>
        <v>小型兔子的地圖</v>
      </c>
      <c r="H67" s="101"/>
      <c r="I67" s="99" t="s">
        <v>3632</v>
      </c>
    </row>
    <row r="68" spans="1:10" ht="20.100000000000001" customHeight="1">
      <c r="A68" s="96" t="s">
        <v>3355</v>
      </c>
      <c r="B68" s="97" t="s">
        <v>3306</v>
      </c>
      <c r="C68" s="98" t="s">
        <v>3363</v>
      </c>
      <c r="D68" s="96" t="s">
        <v>3366</v>
      </c>
      <c r="E68" s="96">
        <v>12</v>
      </c>
      <c r="F68" s="99" t="s">
        <v>3307</v>
      </c>
      <c r="G68" s="102" t="str">
        <f>HYPERLINK("#歷史!G198","祭壇浮雕的地圖")</f>
        <v>祭壇浮雕的地圖</v>
      </c>
      <c r="H68" s="101"/>
      <c r="I68" s="99"/>
    </row>
    <row r="69" spans="1:10" ht="20.100000000000001" customHeight="1">
      <c r="A69" s="96" t="s">
        <v>3355</v>
      </c>
      <c r="B69" s="97" t="s">
        <v>3308</v>
      </c>
      <c r="C69" s="98" t="s">
        <v>3363</v>
      </c>
      <c r="D69" s="96" t="s">
        <v>3366</v>
      </c>
      <c r="E69" s="96">
        <v>7</v>
      </c>
      <c r="F69" s="99" t="s">
        <v>3309</v>
      </c>
      <c r="G69" s="102" t="str">
        <f>HYPERLINK("#歷史!G297","南美土器的地圖")</f>
        <v>南美土器的地圖</v>
      </c>
      <c r="H69" s="101"/>
      <c r="I69" s="99"/>
    </row>
    <row r="70" spans="1:10" ht="20.100000000000001" customHeight="1">
      <c r="A70" s="96" t="s">
        <v>3355</v>
      </c>
      <c r="B70" s="97" t="s">
        <v>3305</v>
      </c>
      <c r="C70" s="98" t="s">
        <v>3363</v>
      </c>
      <c r="D70" s="96" t="s">
        <v>3366</v>
      </c>
      <c r="E70" s="96">
        <v>12</v>
      </c>
      <c r="F70" s="99" t="s">
        <v>389</v>
      </c>
      <c r="G70" s="102" t="str">
        <f>HYPERLINK("#歷史!G181","王的浮雕的地圖")</f>
        <v>王的浮雕的地圖</v>
      </c>
      <c r="H70" s="101"/>
      <c r="I70" s="99"/>
    </row>
    <row r="71" spans="1:10" s="170" customFormat="1" ht="20.100000000000001" customHeight="1">
      <c r="A71" s="163"/>
      <c r="B71" s="164"/>
      <c r="C71" s="163"/>
      <c r="D71" s="165"/>
      <c r="E71" s="165"/>
      <c r="F71" s="166"/>
      <c r="G71" s="167">
        <f>COUNTA(再調查地圖24[任務／地圖])</f>
        <v>68</v>
      </c>
      <c r="H71" s="168">
        <f>COUNTA(再調查地圖24[達成])</f>
        <v>0</v>
      </c>
      <c r="I71" s="166"/>
      <c r="J71" s="169"/>
    </row>
    <row r="78" spans="1:10" ht="20.100000000000001" customHeight="1">
      <c r="G78" s="102" t="str">
        <f>HYPERLINK("#寶藏!C302",G3)</f>
        <v>變色寶石礦脈的地圖</v>
      </c>
    </row>
    <row r="79" spans="1:10" ht="20.100000000000001" customHeight="1">
      <c r="G79" s="171"/>
    </row>
  </sheetData>
  <sheetProtection algorithmName="SHA-512" hashValue="i6+xfCghwlhW7RJOPfexEC925qMMdgf4hFs0wGG1TNiYi/nd/NmAi5NKeLQgEIcTmGBNmOS3fbWgYkjdC21EpQ==" saltValue="d4hJv5gtzKhzZo9WGgYHFQ==" spinCount="100000" sheet="1" objects="1" scenarios="1"/>
  <protectedRanges>
    <protectedRange sqref="H3:H70 L4:L21 L25:L34 N4:N36 P4:P7 P11:P18 R4:R25 T4:T23 T27:T31 T35:T37 V4:V11 V17:V34 X4:X19 X23:X26 X30 X34:X35" name="可打勾"/>
  </protectedRanges>
  <mergeCells count="46">
    <mergeCell ref="A1:G1"/>
    <mergeCell ref="K1:K2"/>
    <mergeCell ref="L1:L2"/>
    <mergeCell ref="M1:M2"/>
    <mergeCell ref="N1:N2"/>
    <mergeCell ref="U1:X1"/>
    <mergeCell ref="U2:X2"/>
    <mergeCell ref="K41:M41"/>
    <mergeCell ref="O41:T41"/>
    <mergeCell ref="K42:L42"/>
    <mergeCell ref="S42:T42"/>
    <mergeCell ref="U42:W42"/>
    <mergeCell ref="O1:T2"/>
    <mergeCell ref="K43:L43"/>
    <mergeCell ref="P43:R43"/>
    <mergeCell ref="S43:T43"/>
    <mergeCell ref="U43:W43"/>
    <mergeCell ref="K44:L44"/>
    <mergeCell ref="P44:R44"/>
    <mergeCell ref="S44:T44"/>
    <mergeCell ref="U44:W44"/>
    <mergeCell ref="K45:L45"/>
    <mergeCell ref="P45:R45"/>
    <mergeCell ref="S45:T45"/>
    <mergeCell ref="U45:W45"/>
    <mergeCell ref="K46:L46"/>
    <mergeCell ref="P46:R46"/>
    <mergeCell ref="S46:T46"/>
    <mergeCell ref="U46:W46"/>
    <mergeCell ref="U49:W49"/>
    <mergeCell ref="K50:L50"/>
    <mergeCell ref="P50:R50"/>
    <mergeCell ref="U50:W50"/>
    <mergeCell ref="K47:L47"/>
    <mergeCell ref="P47:R47"/>
    <mergeCell ref="S47:T47"/>
    <mergeCell ref="U47:W47"/>
    <mergeCell ref="K48:L48"/>
    <mergeCell ref="P48:R48"/>
    <mergeCell ref="S48:T48"/>
    <mergeCell ref="U48:W48"/>
    <mergeCell ref="K51:L51"/>
    <mergeCell ref="K49:L49"/>
    <mergeCell ref="O49:O50"/>
    <mergeCell ref="P49:R49"/>
    <mergeCell ref="S49:T50"/>
  </mergeCells>
  <phoneticPr fontId="1" type="noConversion"/>
  <dataValidations count="2">
    <dataValidation type="list" allowBlank="1" showInputMessage="1" showErrorMessage="1" sqref="V13" xr:uid="{CFC302A3-76BE-44B5-8960-DF8D698A4BB1}">
      <formula1>"✔,✘"</formula1>
    </dataValidation>
    <dataValidation type="list" allowBlank="1" showInputMessage="1" showErrorMessage="1" sqref="L25:L34 P4:P7 N4:N36 L4:L21 P11:P18 R4:R25 T4:T23 T35:T37 X34:X35 V17:V34 X30 X23:X26 X4:X19 V4:V11 T27:T31 H3:H70" xr:uid="{DD20E7D4-8357-4352-AB10-01F988A2D2E9}">
      <formula1>"✔"</formula1>
    </dataValidation>
  </dataValidations>
  <hyperlinks>
    <hyperlink ref="B16" r:id="rId1" display="https://wiki2.gamer.com.tw/wiki.php?n=7501:%E6%92%92%E5%93%88%E6%8B%89%E6%B2%99%E6%BC%A0" xr:uid="{C25A183D-8858-4A4B-9DAC-1208871A8A24}"/>
    <hyperlink ref="B17" r:id="rId2" display="https://wiki2.gamer.com.tw/wiki.php?n=7501:%E6%92%92%E5%93%88%E6%8B%89%E6%B2%99%E6%BC%A0" xr:uid="{6AB8820F-03A5-41CF-A216-6ECB7E889400}"/>
    <hyperlink ref="B18" r:id="rId3" display="https://wiki2.gamer.com.tw/wiki.php?n=7501:%E6%AF%94%E7%88%BE%E8%96%A9%E5%B1%B1%E4%B8%98" xr:uid="{DFD8E370-B718-48B2-AACA-2A44DF220EC6}"/>
    <hyperlink ref="B19" r:id="rId4" display="https://wiki2.gamer.com.tw/wiki.php?n=7501:%E8%90%8A%E6%99%AE%E8%92%82%E6%96%AF" xr:uid="{C2784381-79EE-4BA0-BD12-9432ECF3A96A}"/>
    <hyperlink ref="B13" r:id="rId5" display="https://wiki2.gamer.com.tw/wiki.php?n=7501:%E8%B7%AF%E5%85%8B%E7%B4%A2%E5%9C%B0%E5%8D%80" xr:uid="{CB332B02-AF0E-40E8-BAC1-D0040D34D044}"/>
    <hyperlink ref="B12" r:id="rId6" display="https://wiki2.gamer.com.tw/wiki.php?n=7501:%E6%AF%94%E5%B8%83%E9%AD%AF%E6%96%AF%E9%83%8A%E5%A4%96" xr:uid="{D72C4A19-5217-4FA5-B34C-37606EA75EB6}"/>
    <hyperlink ref="B11" r:id="rId7" display="https://wiki2.gamer.com.tw/wiki.php?n=7501:%E5%B8%95%E7%A6%8F%E6%96%AF%E9%83%8A%E5%A4%96" xr:uid="{0465ADEB-F61E-4007-BE17-6CD6D579914C}"/>
    <hyperlink ref="B14" r:id="rId8" display="https://wiki2.gamer.com.tw/wiki.php?n=7501:%E5%AE%89%E7%B4%8D%E6%89%98%E5%88%A9%E4%BA%9E%E9%AB%98%E5%8E%9F" xr:uid="{52B268F6-C92F-4F14-AAEA-D976FB901E0D}"/>
    <hyperlink ref="B3" r:id="rId9" display="https://wiki2.gamer.com.tw/wiki.php?n=7501:%E9%AB%98%E5%8A%A0%E7%B4%A2%E5%9C%B0%E6%96%B9" xr:uid="{1EC89783-6A61-41FE-ABDF-515CA0E94397}"/>
    <hyperlink ref="B5" r:id="rId10" display="https://wiki2.gamer.com.tw/wiki.php?n=7501:%E9%AB%98%E5%8A%A0%E7%B4%A2%E5%9C%B0%E6%96%B9" xr:uid="{6C1FA978-C53D-413F-A42E-6E0DE9CDCE24}"/>
    <hyperlink ref="B4" r:id="rId11" display="https://wiki2.gamer.com.tw/wiki.php?n=7501:%E9%AB%98%E5%8A%A0%E7%B4%A2%E5%9C%B0%E6%96%B9" xr:uid="{3F3F8154-AFB5-4E4E-BD11-9C7DAB874AB4}"/>
    <hyperlink ref="B10" r:id="rId12" display="https://wiki2.gamer.com.tw/wiki.php?n=7501:%E9%A6%AC%E5%85%B6%E9%A0%93%E5%9C%B0%E5%8D%80" xr:uid="{3B8B0748-DC41-4525-B3BD-92A4DF1930E9}"/>
    <hyperlink ref="B9" r:id="rId13" display="https://wiki2.gamer.com.tw/wiki.php?n=7501:%E5%85%8B%E9%87%8C%E7%89%B9%E5%B3%B6%E5%85%A7%E9%99%B8%E5%9C%B0%E5%8D%80" xr:uid="{9DB5E409-CD27-4552-A2AD-4D1F0A296084}"/>
    <hyperlink ref="B24" r:id="rId14" display="https://wiki2.gamer.com.tw/wiki.php?n=7501:%E5%8D%A1%E7%88%BE%E7%B4%8D%E5%85%8B" xr:uid="{E3C83C64-21F3-4AF0-8BC6-B864FC9D530F}"/>
    <hyperlink ref="B23" r:id="rId15" display="https://wiki2.gamer.com.tw/wiki.php?n=7501:%E8%96%A9%E7%88%BE%E6%96%AF%E5%A0%A1%E5%B9%B3%E5%8E%9F" xr:uid="{03F798B0-8FB8-4741-9F57-ED98A7C224FD}"/>
    <hyperlink ref="B21" r:id="rId16" display="https://wiki2.gamer.com.tw/wiki.php?n=7501:%E8%A5%BF%E8%A5%BF%E4%BC%AF%E5%88%A9%E4%BA%9E%E5%B9%B3%E5%8E%9F" xr:uid="{90121604-6FB1-4CC3-B96C-A26EC6803989}"/>
    <hyperlink ref="B20" r:id="rId17" display="https://wiki2.gamer.com.tw/wiki.php?n=7501:%E8%A5%BF%E8%A5%BF%E4%BC%AF%E5%88%A9%E4%BA%9E%E5%B9%B3%E5%8E%9F" xr:uid="{7F70C549-88A5-4410-8DA5-E3C15DF4D201}"/>
    <hyperlink ref="B22" r:id="rId18" display="https://wiki2.gamer.com.tw/wiki.php?n=7501:%E8%A5%BF%E8%A5%BF%E4%BC%AF%E5%88%A9%E4%BA%9E%E5%B9%B3%E5%8E%9F" xr:uid="{AD2DF825-C716-4773-9DCD-BD2A8A45EFD2}"/>
    <hyperlink ref="B64" r:id="rId19" display="https://wiki2.gamer.com.tw/wiki.php?n=7501:%E6%96%87%E8%98%AD%E7%9A%84%E6%B5%B7%E8%A7%92" xr:uid="{A14FAEA0-128F-45C8-93D5-15A67202BE77}"/>
    <hyperlink ref="B70" r:id="rId20" display="https://wiki2.gamer.com.tw/wiki.php?n=7501:%E9%A6%AC%E9%9B%85%E4%BD%8E%E5%9C%B0" xr:uid="{C4C93160-EC37-4E4A-88C4-6F4409886505}"/>
    <hyperlink ref="B68" r:id="rId21" display="https://wiki2.gamer.com.tw/wiki.php?n=7501:%E7%A7%91%E6%BD%98%E6%B2%B3%E5%8C%97%E5%B2%B8" xr:uid="{D3581053-45FB-4FB7-A4C0-BF30EC202BEA}"/>
    <hyperlink ref="B69" r:id="rId22" display="https://wiki2.gamer.com.tw/wiki.php?n=7501:%E5%8A%A0%E6%8B%89%E5%B7%B4%E5%93%A5%E5%B3%B6%E5%85%A7%E5%9C%B0" xr:uid="{60F69E22-4767-458D-82CC-CD753B36C671}"/>
    <hyperlink ref="B39" r:id="rId23" display="https://wiki2.gamer.com.tw/wiki.php?n=7501:%E8%B4%8A%E6%AF%94%E8%A5%BF%E6%B2%B3%E4%B8%AD%E6%B8%B8" xr:uid="{458551BA-03B3-4CE1-AE26-0A26C737D38E}"/>
    <hyperlink ref="B37" r:id="rId24" display="https://wiki2.gamer.com.tw/wiki.php?n=7501:%E8%B4%8A%E6%AF%94%E8%A5%BF%E6%B2%B3%E4%B8%AD%E6%B8%B8" xr:uid="{23081497-DD5C-4A4E-A1C2-977CA3004DC7}"/>
    <hyperlink ref="B38" r:id="rId25" display="https://wiki2.gamer.com.tw/wiki.php?n=7501:%E8%B4%8A%E6%AF%94%E8%A5%BF%E6%B2%B3%E4%B8%AD%E6%B8%B8" xr:uid="{FEA9DB79-5106-4926-A493-1D633FA38E5D}"/>
    <hyperlink ref="B40" r:id="rId26" display="https://wiki2.gamer.com.tw/wiki.php?n=7501:%E8%BE%9B%E5%B7%B4%E5%A8%81%E5%85%A7%E9%99%B8%E5%9C%B0%E5%8D%80" xr:uid="{6CA81CAA-712B-4C72-ABBD-B384BCD05521}"/>
    <hyperlink ref="B42" r:id="rId27" display="https://wiki2.gamer.com.tw/wiki.php?n=7501:%E7%83%8F%E7%88%BE%E5%9C%B0%E5%8D%80" xr:uid="{830A58CB-11DE-4F61-A65B-FA9C2CE07CB1}"/>
    <hyperlink ref="B43" r:id="rId28" display="https://wiki2.gamer.com.tw/wiki.php?n=7501:%E5%9D%A6%E8%B3%88%E6%AD%A6%E7%88%BE%E5%9C%B0%E5%8D%80" xr:uid="{A4330FFE-8C87-48A2-B240-00362410DB93}"/>
    <hyperlink ref="B44" r:id="rId29" display="https://wiki2.gamer.com.tw/wiki.php?n=7501:%E7%A7%91%E7%B4%8D%E6%8B%89%E5%85%8B%E5%9C%B0%E5%8D%80" xr:uid="{FF79885E-3D20-41E2-A692-198CD0EE1F80}"/>
    <hyperlink ref="B45" r:id="rId30" display="https://wiki2.gamer.com.tw/wiki.php?n=7501:%E8%92%B2%E7%94%98%E5%9C%B0%E5%8D%80" xr:uid="{15F5DD08-96C1-4609-800E-136372D23524}"/>
    <hyperlink ref="B51" r:id="rId31" display="https://wiki2.gamer.com.tw/wiki.php?n=7501:%E6%B3%A2%E9%82%A3%E8%B2%9D%E5%B3%B6%E5%85%A7%E5%9C%B0" xr:uid="{767277B6-6552-4AC6-9F43-DB94931A3647}"/>
    <hyperlink ref="B53" r:id="rId32" display="https://wiki2.gamer.com.tw/wiki.php?n=7501:%E5%8F%B0%E7%81%A3%E5%B3%B6%E6%9D%B1%E5%8D%97%E5%B2%B8" xr:uid="{42EFBBFC-FBC5-4D5B-8B27-13F83B15380B}"/>
    <hyperlink ref="B54" r:id="rId33" display="https://wiki2.gamer.com.tw/wiki.php?n=7501:%E6%B7%A1%E6%B0%B4%E6%B2%B3%E8%A5%BF" xr:uid="{BEBFE989-3C6E-4648-A435-27B085AD3EF7}"/>
    <hyperlink ref="B55" r:id="rId34" display="https://wiki2.gamer.com.tw/wiki.php?n=7501:%E9%9B%B2%E5%8F%B0%E5%B1%B1%E8%A5%BF" xr:uid="{40F86616-EA5E-4A51-B756-96D0D73663BB}"/>
    <hyperlink ref="B56" r:id="rId35" display="https://wiki2.gamer.com.tw/wiki.php?n=7501:%E9%BB%83%E5%9C%9F%E9%AB%98%E5%8E%9F" xr:uid="{9C60FA42-BBBC-424E-94B2-49B1A5D65B6F}"/>
    <hyperlink ref="B57" r:id="rId36" display="https://wiki2.gamer.com.tw/wiki.php?n=7501:%E6%9C%9D%E9%AE%AE%E5%8D%8A%E5%B3%B6%E5%8C%97%E5%B2%B8" xr:uid="{61A1CA0D-837C-4862-9B15-39012CFCE622}"/>
    <hyperlink ref="B58" r:id="rId37" display="https://wiki2.gamer.com.tw/wiki.php?n=7501:%E5%85%AC%E5%B7%9E%E5%8C%97" xr:uid="{FD321EAE-68DC-4610-8F1B-52CCBD16DC85}"/>
    <hyperlink ref="B59" r:id="rId38" display="https://wiki2.gamer.com.tw/wiki.php?n=7501:%E9%95%B7%E5%B4%8E%E5%8C%97" xr:uid="{501CA126-B570-4F39-8C70-19503683FB62}"/>
    <hyperlink ref="B60" r:id="rId39" display="https://wiki2.gamer.com.tw/wiki.php?n=7501:%E8%BF%91%E6%B1%9F" xr:uid="{D53603D2-B3FB-41AD-8EC8-7DB218F318EC}"/>
    <hyperlink ref="B31" r:id="rId40" display="https://wiki2.gamer.com.tw/wiki.php?n=7501:%E5%B7%B4%E6%8B%89%E5%9C%AD%E6%B2%B3%E4%B8%8A%E6%B8%B8" xr:uid="{755124E8-4BC9-437D-823B-808FA5F66978}"/>
    <hyperlink ref="B32" r:id="rId41" display="https://wiki2.gamer.com.tw/wiki.php?n=7501:%E5%B7%B4%E6%8B%89%E5%9C%AD%E6%B2%B3%E4%B8%8A%E6%B8%B8" xr:uid="{547DEACF-3430-4197-8282-6CD3BFE769D9}"/>
    <hyperlink ref="B33" r:id="rId42" display="https://wiki2.gamer.com.tw/wiki.php?n=7501:%E5%B7%B4%E6%8B%89%E5%9C%AD%E6%B2%B3%E4%B8%8A%E6%B8%B8" xr:uid="{A74BAA2E-2294-4B18-9EB4-83CC422DD50F}"/>
    <hyperlink ref="B34" r:id="rId43" display="https://wiki2.gamer.com.tw/wiki.php?n=7501:%E4%BA%9E%E9%A6%AC%E9%81%9C%E5%85%A7%E9%99%B8" xr:uid="{25365071-98AB-4743-82F1-9281725147D6}"/>
    <hyperlink ref="B35" r:id="rId44" display="https://wiki2.gamer.com.tw/wiki.php?n=7501:%E4%BA%9E%E9%A6%AC%E9%81%9C%E5%85%A7%E9%99%B8" xr:uid="{25D9F65F-8068-4FA7-871D-1E472A0024F0}"/>
    <hyperlink ref="B36" r:id="rId45" display="https://wiki2.gamer.com.tw/wiki.php?n=7501:%E4%BA%9E%E9%A6%AC%E9%81%9C%E5%85%A7%E9%99%B8" xr:uid="{98DC3000-4995-4BE2-B4C7-5E6D090875B2}"/>
    <hyperlink ref="B41" r:id="rId46" display="https://wiki2.gamer.com.tw/wiki.php?n=7501:%E8%A1%A3%E7%B4%A2%E6%AF%94%E4%BA%9E%E5%8C%97%E9%83%A8" xr:uid="{FA0987AD-79CB-4A03-843D-26D79925CF98}"/>
    <hyperlink ref="B15" r:id="rId47" display="https://wiki2.gamer.com.tw/wiki.php?n=7501:%E6%92%92%E5%93%88%E6%8B%89%E6%B2%99%E6%BC%A0" xr:uid="{CDA59818-8430-4D70-B63E-278931A6295E}"/>
    <hyperlink ref="K16" r:id="rId48" display="https://wiki2.gamer.com.tw/wiki.php?n=7501:%E6%B3%A2%E6%96%AF%E5%B0%BC%E4%BA%9E%E7%81%A3%E8%A5%BF%E5%B2%B8" xr:uid="{97C77EDC-041C-43F5-803A-DDEADFF2B6D4}"/>
    <hyperlink ref="K17" r:id="rId49" display="https://wiki2.gamer.com.tw/wiki.php?n=7501:%E6%B3%A2%E7%BE%85%E7%9A%84%E6%B5%B7%E5%8C%97%E9%83%A8" xr:uid="{AD10043F-2920-4ECD-BB43-91915BFE9726}"/>
    <hyperlink ref="K19" r:id="rId50" display="https://wiki2.gamer.com.tw/wiki.php?n=7501:%E6%B3%A2%E7%BE%85%E7%9A%84%E6%B5%B7%E6%9D%B1%E5%8D%97%E9%83%A8" xr:uid="{8A79B01A-037F-4BC4-B9C8-6FA473402385}"/>
    <hyperlink ref="K15" r:id="rId51" display="https://wiki2.gamer.com.tw/wiki.php?n=7501:%E6%B3%A2%E7%BE%85%E7%9A%84%E6%B5%B7%E8%A5%BF%E5%8D%97%E9%83%A8" xr:uid="{6A152EEA-00C8-4C78-AF44-48EEE867BB7B}"/>
    <hyperlink ref="K12" r:id="rId52" display="https://wiki2.gamer.com.tw/wiki.php?n=7501:%E6%96%AF%E5%A0%AA%E5%9C%B0%E9%82%A3%E7%B6%AD%E4%BA%9E%E8%A5%BF%E5%B2%B8" xr:uid="{6B5A4323-DDD4-4AA2-B40E-111994A1D228}"/>
    <hyperlink ref="K4" r:id="rId53" display="https://wiki2.gamer.com.tw/wiki.php?n=7501:%E4%B8%8D%E5%88%97%E9%A1%9B%E5%B3%B6%E5%8D%97%E5%B2%B8" xr:uid="{3071E9E3-7094-4191-AE5F-FBB37B77BF69}"/>
    <hyperlink ref="K5" r:id="rId54" display="https://wiki2.gamer.com.tw/wiki.php?n=7501:%E8%96%A9%E7%88%BE%E6%96%AF%E5%A0%A1%E5%B9%B3%E5%8E%9F" xr:uid="{2D766411-800D-4CC3-A9A6-C001A33D7834}"/>
    <hyperlink ref="K8" r:id="rId55" display="https://wiki2.gamer.com.tw/wiki.php?n=7501:%E4%B8%8D%E5%88%97%E9%A1%9B%E5%B3%B6%E6%9D%B1%E5%B2%B8" xr:uid="{1F62A8F3-6464-4E55-AAF9-9F2788F3D0BF}"/>
    <hyperlink ref="K9" r:id="rId56" display="https://wiki2.gamer.com.tw/wiki.php?n=7501:%E4%B8%8D%E5%88%97%E9%A1%9B%E5%B3%B6%E5%8C%97%E5%B2%B8" xr:uid="{BAB8E5CD-54DF-4DB4-871D-8991B7CCA2EC}"/>
    <hyperlink ref="K7" r:id="rId57" display="https://wiki2.gamer.com.tw/wiki.php?n=7501:%E6%B3%95%E8%98%AD%E8%A5%BF%E8%A5%BF%E5%8C%97%E5%B2%B8" xr:uid="{30C74605-06BA-4A0A-9329-5F51C56C6D75}"/>
    <hyperlink ref="K14" r:id="rId58" display="https://wiki2.gamer.com.tw/wiki.php?n=7501:%E7%9B%A7%E8%B2%9D%E5%85%8B%E6%9D%B1%E5%8D%97%E9%83%A8" xr:uid="{1844973A-04C4-49E5-8453-C59D1F2935B6}"/>
    <hyperlink ref="K13" r:id="rId59" display="https://wiki2.gamer.com.tw/wiki.php?n=7501:%E5%A5%A7%E6%96%AF%E9%99%B8%E5%8C%97%E9%83%A8" xr:uid="{04F3A1EA-0DD5-4C60-B617-649DB2E30EF9}"/>
    <hyperlink ref="K10" r:id="rId60" display="https://wiki2.gamer.com.tw/wiki.php?n=7501:%E9%83%BD%E6%9F%8F%E6%9E%97%E5%8C%97%E9%83%A8" xr:uid="{6238FBCC-46E6-4366-9245-62B999832589}"/>
    <hyperlink ref="K11" r:id="rId61" display="https://wiki2.gamer.com.tw/wiki.php?n=7501:%E5%8D%9A%E6%81%A9%E6%B2%B3%E6%B2%B3%E6%9B%B2" xr:uid="{853F9CCF-7D0B-486A-88FD-6577B6673CA3}"/>
    <hyperlink ref="K6" r:id="rId62" display="https://wiki2.gamer.com.tw/wiki.php?n=7501:%E5%8A%A0%E4%BE%86%E5%8D%97%E9%83%A8" xr:uid="{9860707E-5628-4B6A-8FF9-370BD3D3FFC8}"/>
    <hyperlink ref="K20" r:id="rId63" display="https://wiki2.gamer.com.tw/wiki.php?n=7501:%E5%8D%97%E7%89%B9%E5%8D%97%E9%83%A8" xr:uid="{457724B1-0B11-472A-B6BA-E33BE87CADF9}"/>
    <hyperlink ref="K21" r:id="rId64" display="https://wiki2.gamer.com.tw/wiki.php?n=7501:%E5%8D%A1%E7%88%BE%E7%B4%8D%E5%85%8B" xr:uid="{B459C0AC-0017-466F-BA1F-5942AC15B5D7}"/>
    <hyperlink ref="K25" r:id="rId65" display="https://wiki2.gamer.com.tw/wiki.php?n=7501:%E9%9D%9E%E6%B4%B2%E8%A5%BF%E5%8D%97%E5%B2%B8" xr:uid="{C3165748-8F14-4763-B519-C726745C659E}"/>
    <hyperlink ref="K26" r:id="rId66" display="https://wiki2.gamer.com.tw/wiki.php?n=7501:%E9%9D%9E%E6%B4%B2%E5%8D%97%E5%8D%97%E8%A5%BF%E5%B2%B8" xr:uid="{4993AEC2-E539-4CAB-B6B1-0E0AF2964E06}"/>
    <hyperlink ref="K27" r:id="rId67" display="https://wiki2.gamer.com.tw/wiki.php?n=7501:%E9%9D%9E%E6%B4%B2%E5%8D%97%E5%B2%B8" xr:uid="{6A24786E-7999-48B4-A727-ABD4BEB5C0DA}"/>
    <hyperlink ref="K28" r:id="rId68" display="https://wiki2.gamer.com.tw/wiki.php?n=7501:%E9%9D%9E%E6%B4%B2%E5%8D%97%E5%8D%97%E6%9D%B1%E5%B2%B8" xr:uid="{43296063-3144-423A-9E51-C50CF106DCB5}"/>
    <hyperlink ref="K29" r:id="rId69" display="https://wiki2.gamer.com.tw/wiki.php?n=7501:%E9%9D%9E%E6%B4%B2%E6%9D%B1%E5%8D%97%E5%B2%B8" xr:uid="{525F7F11-2C02-4FC6-AF9C-0FD76D532E5E}"/>
    <hyperlink ref="K30" r:id="rId70" display="https://wiki2.gamer.com.tw/wiki.php?n=7501:%E8%BE%9B%E5%B7%B4%E5%A8%81%E5%85%A7%E9%99%B8%E5%9C%B0%E5%8D%80" xr:uid="{7D1FB703-8C81-4710-88C7-5C5A678DE5FB}"/>
    <hyperlink ref="K31" r:id="rId71" display="https://wiki2.gamer.com.tw/wiki.php?n=7501:%E9%A6%AC%E9%81%94%E5%8A%A0%E6%96%AF%E5%8A%A0%E8%A5%BF%E5%B2%B8" xr:uid="{3917F95F-0BAF-4381-9605-C5F390A05AF6}"/>
    <hyperlink ref="M30" r:id="rId72" display="https://wiki2.gamer.com.tw/wiki.php?n=7501:%E9%BB%91%E6%B5%B7%E8%A5%BF%E5%8C%97%E5%B2%B8" xr:uid="{BC983CD5-D335-4126-A301-EC3ABB9B16B3}"/>
    <hyperlink ref="M33" r:id="rId73" display="https://wiki2.gamer.com.tw/wiki.php?n=7501:%E9%BB%91%E6%B5%B7%E6%9D%B1%E5%B2%B8" xr:uid="{05261DF9-29AA-426E-BC06-93DBA18DFC6A}"/>
    <hyperlink ref="M34" r:id="rId74" display="https://wiki2.gamer.com.tw/wiki.php?n=7501:%E9%AB%98%E5%8A%A0%E7%B4%A2%E5%9C%B0%E6%96%B9" xr:uid="{359C940A-FA9B-4DF5-B999-392F2768C95B}"/>
    <hyperlink ref="M31" r:id="rId75" display="https://wiki2.gamer.com.tw/wiki.php?n=7501:%E5%9C%9F%E8%80%B3%E5%85%B6%E5%8C%97%E5%B2%B8" xr:uid="{E6BE252B-D8E7-4A55-BAC0-31238097FE52}"/>
    <hyperlink ref="M32" r:id="rId76" display="https://wiki2.gamer.com.tw/wiki.php?n=7501:%E5%AE%89%E7%B4%8D%E6%89%98%E5%88%A9%E4%BA%9E%E9%AB%98%E5%8E%9F" xr:uid="{62E27417-6C0F-49BC-89EF-3C51C0D6CFD6}"/>
    <hyperlink ref="M4" r:id="rId77" display="https://wiki2.gamer.com.tw/wiki.php?n=7501:%E6%8B%BF%E5%9D%A1%E9%87%8C%E8%BF%91%E9%83%8A" xr:uid="{6506A81E-7A95-427A-BFCD-90397B4F1441}"/>
    <hyperlink ref="M5" r:id="rId78" display="https://wiki2.gamer.com.tw/wiki.php?n=7501:%E5%9D%8E%E5%B8%95%E5%B0%BC%E4%BA%9E%E5%9C%B0%E5%8D%80" xr:uid="{3813880B-EAA6-42F2-8458-F629DA20EDDF}"/>
    <hyperlink ref="M20" r:id="rId79" display="https://wiki2.gamer.com.tw/wiki.php?n=7501:%E9%9B%85%E5%85%B8%E8%A5%BF%E9%83%A8" xr:uid="{903B7A01-7BF5-44F3-8627-04DDB7E86D4F}"/>
    <hyperlink ref="M21" r:id="rId80" display="https://wiki2.gamer.com.tw/wiki.php?n=7501:%E5%A5%A7%E6%9E%97%E5%8C%B9%E4%BA%9E%E5%9C%B0%E5%8D%80" xr:uid="{77E1D825-CE00-472A-982F-DA750F1CFCEA}"/>
    <hyperlink ref="M22" r:id="rId81" display="https://wiki2.gamer.com.tw/wiki.php?n=7501:%E9%9B%85%E5%85%B8%E8%A5%BF%E5%8C%97%E9%83%A8" xr:uid="{6039A75B-A2B8-4D3B-9779-D58104A8D815}"/>
    <hyperlink ref="M23" r:id="rId82" display="https://wiki2.gamer.com.tw/wiki.php?n=7501:%E7%A6%8F%E5%9F%BA%E6%96%AF%E5%9C%B0%E5%8D%80" xr:uid="{005D578E-F28C-4BAB-A162-2CF996192983}"/>
    <hyperlink ref="M24" r:id="rId83" display="https://wiki2.gamer.com.tw/wiki.php?n=7501:%E7%94%98%E5%9C%B0%E4%BA%9E%E8%A5%BF%E9%83%A8" xr:uid="{8E351C49-B5B0-4590-807F-EB2BC067F930}"/>
    <hyperlink ref="M25" r:id="rId84" display="https://wiki2.gamer.com.tw/wiki.php?n=7501:%E5%85%8B%E9%87%8C%E7%89%B9%E5%B3%B6%E5%85%A7%E9%99%B8%E5%9C%B0%E5%8D%80" xr:uid="{413A6435-D1F8-416B-9A2A-AB9A364EA6FA}"/>
    <hyperlink ref="M15" r:id="rId85" display="https://wiki2.gamer.com.tw/wiki.php?n=7501:%E9%9B%85%E6%B3%95%E6%9D%B1%E5%8D%97%E9%83%A8" xr:uid="{6E466495-7EC7-444F-B6C9-D832ADA3E91A}"/>
    <hyperlink ref="M28" r:id="rId86" display="https://wiki2.gamer.com.tw/wiki.php?n=7501:%E8%96%A9%E6%B4%9B%E5%B0%BC%E5%8D%A1%E8%A5%BF%E5%8D%97%E9%83%A8" xr:uid="{BC91F660-2E60-4B7B-ACA9-77C76F34DF67}"/>
    <hyperlink ref="M29" r:id="rId87" display="https://wiki2.gamer.com.tw/wiki.php?n=7501:%E9%A6%AC%E5%85%B6%E9%A0%93%E5%9C%B0%E5%8D%80" xr:uid="{3C882667-277D-4252-BDB5-770025406F87}"/>
    <hyperlink ref="M16" r:id="rId88" display="https://wiki2.gamer.com.tw/wiki.php?n=7501:%E8%B2%9D%E9%AD%AF%E7%89%B9%E5%8C%97%E9%83%A8" xr:uid="{30B97405-9B3B-4466-97A3-403A87138D9D}"/>
    <hyperlink ref="M18" r:id="rId89" display="https://wiki2.gamer.com.tw/wiki.php?n=7501:%E6%B3%95%E9%A6%AC%E5%8F%A4%E6%96%AF%E5%A1%94%E8%A5%BF%E9%83%A8" xr:uid="{065AE20B-5FD4-486C-9ACD-02D77E6871E6}"/>
    <hyperlink ref="M19" r:id="rId90" display="https://wiki2.gamer.com.tw/wiki.php?n=7501:%E5%B8%95%E7%A6%8F%E6%96%AF%E9%83%8A%E5%A4%96" xr:uid="{2D3345F5-3429-4D79-A27F-8BA192C7CC01}"/>
    <hyperlink ref="M10" r:id="rId91" display="https://wiki2.gamer.com.tw/wiki.php?n=7501:%E9%96%8B%E7%BE%85%E6%9D%B1%E5%8D%97%E9%83%A8" xr:uid="{090241A1-86F1-49B3-8F66-9B5847523681}"/>
    <hyperlink ref="O4" r:id="rId92" display="https://wiki2.gamer.com.tw/wiki.php?n=7501:%E9%9D%9E%E6%B4%B2%E8%A5%BF%E5%B2%B8" xr:uid="{3FD5E4E3-A988-4BB4-B9FA-0ED3FB02C771}"/>
    <hyperlink ref="O5" r:id="rId93" display="https://wiki2.gamer.com.tw/wiki.php?n=7501:%E5%A4%A7%E8%A5%BF%E6%B4%8B%E4%B8%AD%E9%83%A8%E8%A5%BF%E5%B2%B8" xr:uid="{ECA39568-2648-4B35-8EC1-E23875CB0ED9}"/>
    <hyperlink ref="O6" r:id="rId94" display="https://wiki2.gamer.com.tw/wiki.php?n=7501:%E9%9D%9E%E6%B4%B2%E5%B9%BE%E5%85%A7%E4%BA%9E%E7%81%A3%E5%8C%97%E9%83%A8" xr:uid="{89E6D463-3D92-4AFE-9CB4-ACC442459445}"/>
    <hyperlink ref="O7" r:id="rId95" display="https://wiki2.gamer.com.tw/wiki.php?n=7501:%E7%BE%85%E5%AE%89%E9%81%94%E5%8C%97%E9%83%A8" xr:uid="{2F94E031-E1A7-4321-8A6F-BD305EAFFBF8}"/>
    <hyperlink ref="W6" r:id="rId96" display="https://wiki2.gamer.com.tw/wiki.php?n=7501:%E5%AD%9F%E5%8A%A0%E6%8B%89%E7%81%A3%E6%9D%B1%E5%8C%97%E5%B2%B8" xr:uid="{8320E9E6-66F9-43DA-BE26-7F8241338E8A}"/>
    <hyperlink ref="Q4" r:id="rId97" display="https://wiki2.gamer.com.tw/wiki.php?n=7501:%E8%92%99%E5%B7%B4%E8%96%A9%E8%A5%BF%E9%83%A8" xr:uid="{9E222F31-3B20-456C-ABEA-B1646971A3C4}"/>
    <hyperlink ref="Q7" r:id="rId98" display="https://wiki2.gamer.com.tw/wiki.php?n=7501:%E9%A6%AC%E8%96%A9%E7%93%A6%E8%A5%BF%E5%8D%97%E9%83%A8" xr:uid="{3658AB2A-ABE5-475E-BD06-8FD93CFC8AD5}"/>
    <hyperlink ref="Q8" r:id="rId99" display="https://wiki2.gamer.com.tw/wiki.php?n=7501:%E8%A1%A3%E7%B4%A2%E6%AF%94%E4%BA%9E%E5%8C%97%E9%83%A8" xr:uid="{BABBD9B8-A156-46A1-8FEF-AF62BFACDEF5}"/>
    <hyperlink ref="Q15" r:id="rId100" display="https://wiki2.gamer.com.tw/wiki.php?n=7501:%E5%B7%B4%E5%A3%AB%E6%8B%89%E8%A5%BF%E5%8C%97%E9%83%A8" xr:uid="{3DC7D0BD-B409-4185-BB36-58356A8718DE}"/>
    <hyperlink ref="Q16" r:id="rId101" display="https://wiki2.gamer.com.tw/wiki.php?n=7501:%E7%83%8F%E7%88%BE%E5%9C%B0%E5%8D%80" xr:uid="{8A08C627-F949-48A8-9603-BB9D80B34EE1}"/>
    <hyperlink ref="Q19" r:id="rId102" display="https://wiki2.gamer.com.tw/wiki.php?n=7501:%E5%8D%A1%E5%88%A9%E5%8D%A1%E7%89%B9%E5%8C%97%E9%83%A8" xr:uid="{BE8FD1F2-D90B-47A4-9F1E-960F1318A0BA}"/>
    <hyperlink ref="Q20" r:id="rId103" display="https://wiki2.gamer.com.tw/wiki.php?n=7501:%E9%8C%AB%E8%98%AD%E6%9D%B1%E9%83%A8" xr:uid="{B5AE2F51-8D9C-45A8-A435-2D0F61796DC1}"/>
    <hyperlink ref="Q21" r:id="rId104" display="https://wiki2.gamer.com.tw/wiki.php?n=7501:%E6%9C%AC%E5%9C%B0%E6%B2%BB%E9%87%8C%E5%8D%97%E9%83%A8" xr:uid="{C0C2E198-2902-44D3-986C-6CB51CB2EC70}"/>
    <hyperlink ref="Q22" r:id="rId105" display="https://wiki2.gamer.com.tw/wiki.php?n=7501:%E5%9D%A6%E8%B3%88%E6%AD%A6%E7%88%BE%E5%9C%B0%E5%8D%80" xr:uid="{285E2321-ADDE-40EF-A89B-10C9D183BFBE}"/>
    <hyperlink ref="Q23" r:id="rId106" display="https://wiki2.gamer.com.tw/wiki.php?n=7501:%E5%8A%A0%E7%88%BE%E5%90%84%E7%AD%94%E8%A5%BF%E5%8D%97%E9%83%A8" xr:uid="{E204D9EB-3329-4211-91A1-56028D86B5BA}"/>
    <hyperlink ref="Q24" r:id="rId107" display="https://wiki2.gamer.com.tw/wiki.php?n=7501:%E7%A7%91%E7%B4%8D%E6%8B%89%E5%85%8B%E5%9C%B0%E5%8D%80" xr:uid="{445FCCCD-8167-4343-8470-3628005A6EF5}"/>
    <hyperlink ref="U9" r:id="rId108" display="https://wiki2.gamer.com.tw/wiki.php?n=7501:%E5%88%A9%E9%A6%AC%E6%9D%B1%E5%8C%97%E9%83%A8" xr:uid="{2C029FC7-8161-4FCD-96D5-BF78CB14DD51}"/>
    <hyperlink ref="O11" r:id="rId109" display="https://wiki2.gamer.com.tw/wiki.php?n=7501:%E9%9D%9E%E6%B4%B2%E8%A5%BF%E5%8D%97%E5%B2%B8" xr:uid="{AAD596B4-554E-430A-A78C-4BE0F3464DD7}"/>
    <hyperlink ref="O12" r:id="rId110" display="https://wiki2.gamer.com.tw/wiki.php?n=7501:%E9%9D%9E%E6%B4%B2%E5%8D%97%E5%8D%97%E8%A5%BF%E5%B2%B8" xr:uid="{00ACA31E-234C-4236-9715-C894768AFAF1}"/>
    <hyperlink ref="O13" r:id="rId111" display="https://wiki2.gamer.com.tw/wiki.php?n=7501:%E9%9D%9E%E6%B4%B2%E5%8D%97%E5%B2%B8" xr:uid="{8320720F-EDFE-4C71-A3AA-2E45F7F71381}"/>
    <hyperlink ref="O14" r:id="rId112" display="https://wiki2.gamer.com.tw/wiki.php?n=7501:%E9%9D%9E%E6%B4%B2%E5%8D%97%E5%8D%97%E6%9D%B1%E5%B2%B8" xr:uid="{479C3E26-5024-4BE1-A5E4-5333A044DF80}"/>
    <hyperlink ref="O16" r:id="rId113" display="https://wiki2.gamer.com.tw/wiki.php?n=7501:%E9%9D%9E%E6%B4%B2%E6%9D%B1%E5%8D%97%E5%B2%B8" xr:uid="{3DED907D-603E-484B-8047-081C71304C3A}"/>
    <hyperlink ref="O17" r:id="rId114" display="https://wiki2.gamer.com.tw/wiki.php?n=7501:%E8%BE%9B%E5%B7%B4%E5%A8%81%E5%85%A7%E9%99%B8%E5%9C%B0%E5%8D%80" xr:uid="{5E4CF99B-DBF5-4FC0-BCE8-152DCC596251}"/>
    <hyperlink ref="O18" r:id="rId115" display="https://wiki2.gamer.com.tw/wiki.php?n=7501:%E9%A6%AC%E9%81%94%E5%8A%A0%E6%96%AF%E5%8A%A0%E8%A5%BF%E5%B2%B8" xr:uid="{8A604F42-8C81-42C1-8E46-15D5978DB093}"/>
    <hyperlink ref="S27" r:id="rId116" display="https://wiki2.gamer.com.tw/wiki.php?n=7501:%E7%89%B9%E6%8B%89%E8%AB%BE%E7%93%A6%E5%8C%97%E5%B2%B8" xr:uid="{17422C66-5AC4-4CC4-A12F-668C700435D9}"/>
    <hyperlink ref="S28" r:id="rId117" display="https://wiki2.gamer.com.tw/wiki.php?n=7501:%E6%96%87%E8%98%AD%E7%9A%84%E6%B5%B7%E8%A7%92" xr:uid="{AB5B9B38-9713-46CE-A42F-70BCEE0903AF}"/>
    <hyperlink ref="S29" r:id="rId118" display="https://wiki2.gamer.com.tw/wiki.php?n=7501:%E5%8C%97%E7%BE%8E%E5%A4%A7%E9%99%B8%E6%9D%B1%E5%B2%B8" xr:uid="{586B6D5B-3098-479D-AAB5-2A3A028ED464}"/>
    <hyperlink ref="S30" r:id="rId119" xr:uid="{57FCA94F-7531-4316-A6C9-CAF6507CCE0D}"/>
    <hyperlink ref="S13" r:id="rId120" display="https://wiki2.gamer.com.tw/wiki.php?n=7501:%E7%A7%91%E7%BE%85%E6%8B%89%E5%A4%9A%E9%AB%98%E5%8E%9F" xr:uid="{6FBE5450-D1A9-41D3-AAD9-5FCC1A702C74}"/>
    <hyperlink ref="U22" r:id="rId121" display="https://wiki2.gamer.com.tw/wiki.php?n=7501:%E5%8F%B0%E7%81%A3%E5%B3%B6%E6%9D%B1%E5%8D%97%E5%B2%B8" xr:uid="{D1C046BB-2348-47BA-8278-E66ED3DA366E}"/>
    <hyperlink ref="U18" r:id="rId122" display="https://wiki2.gamer.com.tw/wiki.php?n=7501:%E6%97%A5%E6%9C%AC%E5%88%97%E5%B3%B6%E8%A5%BF%E5%B2%B8" xr:uid="{F75EF8C0-14E6-4FAA-AD5B-6352472C69EF}"/>
    <hyperlink ref="U19" r:id="rId123" display="https://wiki2.gamer.com.tw/wiki.php?n=7501:%E6%97%A5%E6%9C%AC%E5%88%97%E5%B3%B6%E6%9D%B1%E5%8D%97%E5%B2%B8" xr:uid="{1BB23F65-1EA6-4854-9C67-7D1A59A7FB6E}"/>
    <hyperlink ref="U20" r:id="rId124" display="https://wiki2.gamer.com.tw/wiki.php?n=7501:%E8%BF%91%E6%B1%9F" xr:uid="{0C4100A1-B77A-477D-AF46-1CB4C1D308BC}"/>
    <hyperlink ref="U25" r:id="rId125" display="https://wiki2.gamer.com.tw/wiki.php?n=7501:%E6%9C%9D%E9%AE%AE%E5%8D%8A%E5%B3%B6%E5%8C%97%E5%B2%B8" xr:uid="{48C82A0E-8300-4412-9228-4F2D81D57D7B}"/>
    <hyperlink ref="U26" r:id="rId126" display="https://wiki2.gamer.com.tw/wiki.php?n=7501:%E6%9C%9D%E9%AE%AE%E5%8D%8A%E5%B3%B6%E8%A5%BF%E5%B2%B8" xr:uid="{CEC1CEF1-C163-4AEC-AD23-4ECB293C9B3D}"/>
    <hyperlink ref="U27" r:id="rId127" display="https://wiki2.gamer.com.tw/wiki.php?n=7501:%E5%85%AC%E5%B7%9E%E5%8C%97" xr:uid="{16D9C1BC-2D57-45E0-A833-42039E2CC853}"/>
    <hyperlink ref="U30" r:id="rId128" display="https://wiki2.gamer.com.tw/wiki.php?n=7501:%E9%BB%83%E6%B2%B3%E4%B8%8B%E6%B8%B8" xr:uid="{40F23D92-AE4C-4A83-8A99-679C4A1C74DD}"/>
    <hyperlink ref="U31" r:id="rId129" display="https://wiki2.gamer.com.tw/wiki.php?n=7501:%E9%BB%83%E5%9C%9F%E9%AB%98%E5%8E%9F" xr:uid="{0D1D4031-E01A-468E-8304-48F0D1549100}"/>
    <hyperlink ref="U29" r:id="rId130" display="https://wiki2.gamer.com.tw/wiki.php?n=7501:%E4%B8%AD%E5%9C%8B%E6%9D%B1%E5%8D%97%E5%B2%B8" xr:uid="{241ACC59-B6B6-4860-B4B2-508CB67FAADC}"/>
    <hyperlink ref="U23" r:id="rId131" display="https://wiki2.gamer.com.tw/wiki.php?n=7501:%E6%B7%A1%E6%B0%B4%E6%9D%B1%E5%8D%97" xr:uid="{1380BE1D-2411-4080-98B7-D8D71BDC0E3F}"/>
    <hyperlink ref="U24" r:id="rId132" display="https://wiki2.gamer.com.tw/wiki.php?n=7501:%E6%B7%A1%E6%B0%B4%E6%B2%B3%E8%A5%BF" xr:uid="{D69BE8A4-DFB6-4B08-9655-2C28265D4E70}"/>
    <hyperlink ref="U17" r:id="rId133" display="https://wiki2.gamer.com.tw/wiki.php?n=7501:%E9%95%B7%E5%B4%8E%E5%8C%97" xr:uid="{782F174A-6FA9-40BC-B58F-C6095DD12AAB}"/>
    <hyperlink ref="U21" r:id="rId134" display="https://wiki2.gamer.com.tw/wiki.php?n=7501:%E6%B1%9F%E6%88%B6%E5%8C%97" xr:uid="{C6D8E0E5-AF61-46BB-9B1C-F8AEA2663496}"/>
    <hyperlink ref="U28" r:id="rId135" display="https://wiki2.gamer.com.tw/wiki.php?n=7501:%E6%B5%A6%E9%A0%85%E8%A5%BF" xr:uid="{E5FF9D2D-D252-4498-9BF7-1D4D07B438B8}"/>
    <hyperlink ref="U32" r:id="rId136" display="https://wiki2.gamer.com.tw/wiki.php?n=7501:%E9%9B%B2%E5%8F%B0%E5%B1%B1%E8%A5%BF" xr:uid="{B82E01C6-EE8E-4B97-82D3-525E4BF00087}"/>
    <hyperlink ref="U33" r:id="rId137" display="https://wiki2.gamer.com.tw/wiki.php?n=7501:%E9%87%8D%E6%85%B6%E8%A5%BF%E5%8D%97" xr:uid="{E13E899B-8604-4AC6-AE1B-B4F76614D33B}"/>
    <hyperlink ref="U34" r:id="rId138" display="https://wiki2.gamer.com.tw/wiki.php?n=7501:%E5%B3%A8%E7%9C%89%E5%B1%B1%E6%9D%B1" xr:uid="{CD265C02-1327-474E-BFE0-8E78DC875DF9}"/>
    <hyperlink ref="W26" r:id="rId139" display="https://wiki2.gamer.com.tw/wiki.php?n=7501:%E8%8D%B7%E5%B7%B4%E7%89%B9%E5%8C%97%E9%83%A8" xr:uid="{DF872441-99B7-405F-AFF7-988DCC05A476}"/>
    <hyperlink ref="W25" r:id="rId140" display="https://wiki2.gamer.com.tw/wiki.php?n=7501:%E6%97%BA%E6%A0%BC%E5%8A%AA%E4%BC%8A%E8%A5%BF%E9%83%A8" xr:uid="{B5239558-1CCA-4289-9CCB-05B6EB2BC74F}"/>
    <hyperlink ref="S37" r:id="rId141" display="https://wiki2.gamer.com.tw/wiki.php?n=7501:%E5%8C%97%E7%BE%8E%E5%A4%A7%E9%99%B8%E8%A5%BF%E5%B2%B8" xr:uid="{81E1B596-FE4A-485C-9653-82171CE1875A}"/>
    <hyperlink ref="S36" r:id="rId142" xr:uid="{9064B158-F5D7-4EF9-A0ED-E25D0098A74C}"/>
    <hyperlink ref="M50" r:id="rId143" display="https://wiki2.gamer.com.tw/wiki.php?n=7501:%E7%89%B9%E5%88%A5%E8%AA%BF%E6%9F%A5%E5%93%A1%E7%9A%84%E9%95%B7%E8%A2%8D" xr:uid="{6339E2D4-0FD9-4933-98B0-ADD72391A066}"/>
    <hyperlink ref="B66" r:id="rId144" display="(洛磯山脈地區)" xr:uid="{612C95C5-DAA8-425D-A290-D1EAB2C40B56}"/>
    <hyperlink ref="B65" r:id="rId145" display="(洛磯山脈地區)" xr:uid="{6A3FBDED-0E82-4D08-B9E7-2A83F63E7C27}"/>
    <hyperlink ref="B67" r:id="rId146" display="(洛磯山脈地區)" xr:uid="{F9AA508C-BE47-4122-9C84-670BFAC0844A}"/>
    <hyperlink ref="B61" r:id="rId147" display="(尼加拉河流域)" xr:uid="{43F69B81-FD03-4C03-8062-BE3123DCE598}"/>
    <hyperlink ref="B62" r:id="rId148" display="(尼加拉河流域)" xr:uid="{E0A9A4BD-AFC4-43E8-80C7-F38528CA7D39}"/>
    <hyperlink ref="B63" r:id="rId149" display="(尼加拉河流域)" xr:uid="{98FA6BB2-B6DE-49A4-915B-257BE6287363}"/>
    <hyperlink ref="L54" r:id="rId150" tooltip="home" display="http://ronsenbar.wiki.fc2.com/" xr:uid="{A5B64B8B-63D6-4231-8F13-80CC31230A6C}"/>
    <hyperlink ref="K18" r:id="rId151" xr:uid="{A19A3988-F020-41EB-9801-A8DE19E804B8}"/>
    <hyperlink ref="O15" r:id="rId152" display="贊比西河中游" xr:uid="{D399C650-509D-47EE-A2BB-02CDC829F38D}"/>
    <hyperlink ref="Q6" r:id="rId153" xr:uid="{0E1D2BEB-74D0-4A94-81A8-AD59C0602173}"/>
    <hyperlink ref="Q5" r:id="rId154" xr:uid="{13E3E0CD-6026-4BE0-A3F0-422559B3E1F9}"/>
    <hyperlink ref="Q10" r:id="rId155" xr:uid="{D347976A-82FD-4296-8E95-CDDE4C371D19}"/>
    <hyperlink ref="Q9" r:id="rId156" xr:uid="{FE397594-6F5A-4E3B-9438-3336BA988599}"/>
    <hyperlink ref="Q17" r:id="rId157" xr:uid="{7D583C65-0DFB-491B-A5BF-A9A77D66CFFD}"/>
    <hyperlink ref="Q13" r:id="rId158" xr:uid="{FF4AC2A7-7067-4DD5-A7F3-5E1526363015}"/>
    <hyperlink ref="Q14" r:id="rId159" xr:uid="{1850CE52-B280-48E7-9730-EF503D7DDDC6}"/>
    <hyperlink ref="Q11" r:id="rId160" xr:uid="{5ABD2CBB-5C00-4AC6-80FD-9B7D4D0E1096}"/>
    <hyperlink ref="Q12" r:id="rId161" xr:uid="{87B81722-140F-434D-9BA5-5B597169FC9C}"/>
    <hyperlink ref="Q18" r:id="rId162" xr:uid="{77382394-7808-47DC-B1E6-7431951178D3}"/>
    <hyperlink ref="K32" r:id="rId163" xr:uid="{8475A02F-68ED-4FE1-9000-D124F212FA30}"/>
    <hyperlink ref="K33" r:id="rId164" xr:uid="{8D3FDFF5-AEE6-4146-B7A9-8B6210968B4F}"/>
    <hyperlink ref="K34" r:id="rId165" xr:uid="{A20C2701-D840-4EC1-92B6-241B5C9E8D5F}"/>
    <hyperlink ref="M14" r:id="rId166" xr:uid="{25A3EECA-C6CA-4713-9609-05745002BD0D}"/>
    <hyperlink ref="M13" r:id="rId167" xr:uid="{7B410121-7D8B-4321-8469-75B44BE557A6}"/>
    <hyperlink ref="M12" r:id="rId168" xr:uid="{4A38E45A-14BC-4101-AB2C-7C7564D7840F}"/>
    <hyperlink ref="M11" r:id="rId169" xr:uid="{508AC72D-59A8-4324-9D52-203EF31BB623}"/>
    <hyperlink ref="M9" r:id="rId170" xr:uid="{6AB51D0C-8AB5-441D-B7FB-FA00FF726B0A}"/>
    <hyperlink ref="M8" r:id="rId171" xr:uid="{4EFA925D-7157-45DC-9F96-BA9CBF01E2D3}"/>
    <hyperlink ref="M27" r:id="rId172" xr:uid="{3C5E1DBD-2B25-4A7D-B4C7-2B3E7992B6F5}"/>
    <hyperlink ref="M26" r:id="rId173" xr:uid="{7C8E7B2E-07CE-44CE-8917-5242620E37DE}"/>
    <hyperlink ref="S35" r:id="rId174" xr:uid="{3F24FBC8-FDA7-42D0-AA7C-E6207231A3A3}"/>
    <hyperlink ref="S12" r:id="rId175" display="https://wiki2.gamer.com.tw/wiki.php?n=7501:%E5%A2%A8%E8%A5%BF%E5%93%A5%E7%81%A3%E8%A5%BF%E5%8D%97%E5%B2%B8" xr:uid="{1AF550BD-460D-43A1-A8F0-10E60B220643}"/>
    <hyperlink ref="S14" r:id="rId176" display="https://wiki2.gamer.com.tw/wiki.php?n=7501:%E5%8D%97%E7%BE%8E%E5%8C%97%E5%B2%B8%E9%AB%98%E5%9C%B0" xr:uid="{79B25592-CFF6-423A-BAA2-FAB78AC84F9A}"/>
    <hyperlink ref="S15" r:id="rId177" display="https://wiki2.gamer.com.tw/wiki.php?n=7501:%E4%BA%9E%E9%A6%AC%E9%81%9C%E6%B2%B3%E4%B8%8A%E6%B8%B8" xr:uid="{12783272-F9B2-4324-95AE-8306E85BB6CD}"/>
    <hyperlink ref="S17" r:id="rId178" display="https://wiki2.gamer.com.tw/wiki.php?n=7501:%E5%8D%97%E7%BE%8E%E6%9D%B1%E5%8C%97%E5%B2%B8" xr:uid="{D949B7C8-3DCD-443C-9181-536AD83ED6BF}"/>
    <hyperlink ref="S18" r:id="rId179" display="https://wiki2.gamer.com.tw/wiki.php?n=7501:%E5%8D%97%E7%BE%8E%E8%A5%BF%E5%8C%97%E5%B2%B8" xr:uid="{088813B2-88BF-46C2-9399-935AB6980F9B}"/>
    <hyperlink ref="S22" r:id="rId180" display="https://wiki2.gamer.com.tw/wiki.php?n=7501:%E5%8A%A0%E6%8B%89%E5%B7%B4%E5%93%A5%E5%B3%B6%E5%8D%97%E5%B2%B8" xr:uid="{07E00B3C-3204-4C6D-BA1F-C453D09ED6EB}"/>
    <hyperlink ref="S23" r:id="rId181" display="https://wiki2.gamer.com.tw/wiki.php?n=7501:%E5%8A%A0%E6%8B%89%E5%B7%B4%E5%93%A5%E5%B3%B6%E5%85%A7%E5%9C%B0" xr:uid="{7E4A8CF8-B9EA-4152-8E1E-01911468BD80}"/>
    <hyperlink ref="S4" r:id="rId182" display="https://wiki2.gamer.com.tw/wiki.php?n=7501:%E8%81%96%E5%A4%9A%E6%98%8E%E5%93%A5%E8%A5%BF%E9%83%A8" xr:uid="{D352E605-D290-4952-B044-BB33EFF38744}"/>
    <hyperlink ref="S5" r:id="rId183" display="https://wiki2.gamer.com.tw/wiki.php?n=7501:%E5%93%88%E7%93%A6%E9%82%A3%E6%9D%B1%E9%83%A8" xr:uid="{200610EF-0A44-41D0-A16B-8277BE504C44}"/>
    <hyperlink ref="S6" r:id="rId184" display="https://wiki2.gamer.com.tw/wiki.php?n=7501:%E6%B3%A2%E5%A4%9A%E8%B2%9D%E7%BE%85%E8%A5%BF%E5%8C%97%E9%83%A8" xr:uid="{3F20ADF0-85A4-4C61-BF22-FA1B861553D2}"/>
    <hyperlink ref="S7" r:id="rId185" display="https://wiki2.gamer.com.tw/wiki.php?n=7501:%E6%A2%85%E9%87%8C%E9%81%94%E8%A5%BF%E5%8D%97%E9%83%A8" xr:uid="{D5F77989-FD72-498B-AF53-D242D25E951A}"/>
    <hyperlink ref="S8" r:id="rId186" display="https://wiki2.gamer.com.tw/wiki.php?n=7501:%E5%B0%A4%E5%8D%A1%E5%9D%A6%E5%8D%8A%E5%B3%B6%E5%85%A7%E9%99%B8" xr:uid="{41CE2957-CD7A-4F56-9E10-830CD3FF6AC9}"/>
    <hyperlink ref="S9" r:id="rId187" display="https://wiki2.gamer.com.tw/wiki.php?n=7501:%E7%B6%AD%E6%8B%89%E5%85%8B%E9%AD%AF%E6%96%AF%E5%8D%97%E9%83%A8" xr:uid="{728CD5B0-3738-40C6-BFC3-4D0CD7497082}"/>
    <hyperlink ref="S10" r:id="rId188" display="https://wiki2.gamer.com.tw/wiki.php?n=7501:%E9%A6%AC%E9%9B%85%E4%BD%8E%E5%9C%B0" xr:uid="{A4E7B9B5-9A2A-4AE6-8FDB-3245D2514878}"/>
    <hyperlink ref="S11" r:id="rId189" display="https://wiki2.gamer.com.tw/wiki.php?n=7501:%E7%B6%AD%E6%8B%89%E5%85%8B%E9%AD%AF%E6%96%AF%E6%9D%B1%E5%8D%97%E9%83%A8" xr:uid="{388F83EA-E6ED-4F2A-995D-BF4FAE96CE4A}"/>
    <hyperlink ref="S20" r:id="rId190" display="https://wiki2.gamer.com.tw/wiki.php?n=7501:%E7%93%9C%E5%9C%B0%E9%A6%AC%E6%8B%89%E6%9D%B1%E5%8C%97" xr:uid="{D5D7A35B-4C6B-4B8E-AB97-E8F6E8D0E89C}"/>
    <hyperlink ref="S21" r:id="rId191" display="https://wiki2.gamer.com.tw/wiki.php?n=7501:%E7%A7%91%E6%BD%98%E6%B2%B3%E5%8C%97%E5%B2%B8" xr:uid="{25B01DF9-84C0-4199-B55C-D6FD5261F850}"/>
    <hyperlink ref="S19" r:id="rId192" display="https://wiki2.gamer.com.tw/wiki.php?n=7501:%E5%B7%B4%E6%8B%BF%E9%A6%AC%E6%9D%B1%E5%8C%97%E9%83%A8" xr:uid="{B29F0556-3564-41CD-8E80-63670E28B36F}"/>
    <hyperlink ref="S16" r:id="rId193" display="https://wiki2.gamer.com.tw/wiki.php?n=7501:%E4%BA%9E%E9%A6%AC%E9%81%9C%E5%85%A7%E9%99%B8" xr:uid="{59D1A29A-0B35-40F7-AA5F-6395B900B437}"/>
    <hyperlink ref="M51" r:id="rId194" display="フェザーサンダル(羽毛凉鞋)" xr:uid="{97C8BC4C-B77F-4E03-887D-B7A130E7E169}"/>
    <hyperlink ref="S43" r:id="rId195" display="https://wiki2.gamer.com.tw/wiki.php?n=7501%3A%E7%B1%B3%E8%AB%BE%E6%96%AF%E7%8E%8B%E5%82%B3%E8%AA%AA%E9%9B%86&amp;ss=7501" xr:uid="{9D55C363-C105-4957-97A8-E6F7E6272D26}"/>
    <hyperlink ref="S48" r:id="rId196" display="https://wiki2.gamer.com.tw/wiki.php?n=7501:%E7%A7%BB%E6%B0%91%E8%A5%AF%E8%A1%AB" xr:uid="{82ADB873-B805-4184-A716-51BE69DF7557}"/>
    <hyperlink ref="M17" r:id="rId197" xr:uid="{EA3325D6-9B14-4A37-8EE5-4F65A3CB1874}"/>
    <hyperlink ref="M44" r:id="rId198" display="https://wiki2.gamer.com.tw/wiki.php?n=7501:%E8%A4%AA%E8%89%B2%E7%9A%84%E5%9C%B0%E5%9C%96" xr:uid="{0D94D463-67EB-4A17-AEAF-AEB15135E280}"/>
    <hyperlink ref="M46" r:id="rId199" display="https://wiki2.gamer.com.tw/wiki.php?n=7501:%E8%BC%94%E5%8A%A9%E5%B8%86" xr:uid="{9B60995A-D397-4DBA-82BC-6434AB1BB37C}"/>
    <hyperlink ref="M47" r:id="rId200" display="https://wiki2.gamer.com.tw/wiki.php?n=7501:%E9%81%8A%E5%AE%A2%E7%9A%84%E9%AB%98%E7%B4%9A%E8%AD%B7%E8%BA%AB%E7%AC%A6" xr:uid="{4BD2085F-E95F-49A4-8475-9C16B3882120}"/>
    <hyperlink ref="M48" r:id="rId201" display="https://wiki2.gamer.com.tw/wiki.php?n=7501:%E7%B4%94%E9%87%91%E7%9A%84%E9%87%91%E9%BE%9C%E5%AD%90" xr:uid="{4FAF24B3-B141-4D68-B4FB-920E2E0BB2AC}"/>
    <hyperlink ref="M49" r:id="rId202" display="https://wiki2.gamer.com.tw/wiki.php?n=7501:%E5%A5%B3%E7%A5%9E%E5%BA%A7%E9%90%98" xr:uid="{9CCB12A4-909D-4E7D-A53E-1EADE4531531}"/>
    <hyperlink ref="Q25" r:id="rId203" display="https://wiki2.gamer.com.tw/wiki.php?n=7501:%E8%98%87%E4%BC%8A%E5%A3%AB%E8%A5%BF%E5%8C%97%E9%83%A8" xr:uid="{4730DDCC-7561-42F1-9B8B-1D123E033D7E}"/>
    <hyperlink ref="W4" r:id="rId204" display="https://wiki2.gamer.com.tw/wiki.php?n=7501:%E5%AD%9F%E5%8A%A0%E6%8B%89%E7%81%A3%E5%8C%97%E5%B2%B8" xr:uid="{632D8F0C-4A13-4701-AE31-AD6FD4286D8E}"/>
    <hyperlink ref="S31" r:id="rId205" display="https://wiki2.gamer.com.tw/wiki.php?n=7501:%E5%8C%97%E7%BE%8E%E5%A4%A7%E9%99%B8%E6%9D%B1%E5%8D%97%E5%B2%B8" xr:uid="{F5CDAA90-ED16-4155-997D-C5A34C41C978}"/>
    <hyperlink ref="B46" r:id="rId206" display="https://wiki2.gamer.com.tw/wiki.php?n=7501:%E5%AD%9F%E5%8A%A0%E6%8B%89%E7%81%A3%E5%8C%97%E5%B2%B8" xr:uid="{C1A02D97-0170-4046-BC2B-212C12BF54B6}"/>
    <hyperlink ref="B47" r:id="rId207" display="https://wiki2.gamer.com.tw/wiki.php?n=7501:%E5%AD%9F%E5%8A%A0%E6%8B%89%E7%81%A3%E5%8C%97%E5%B2%B8" xr:uid="{C35ED9CD-9CE8-4A39-9D78-64CC8EA3145F}"/>
    <hyperlink ref="W5" r:id="rId208" display="https://wiki2.gamer.com.tw/wiki.php?n=7501:%E5%96%9C%E9%A6%AC%E6%8B%89%E9%9B%85%E5%B1%B1%E8%84%88%E9%99%84%E8%BF%91" xr:uid="{DF014AE1-E624-4D07-B8EA-02F0C6825686}"/>
    <hyperlink ref="M35" r:id="rId209" display="https://wiki2.gamer.com.tw/wiki.php?n=7501:%E9%BB%91%E6%B5%B7%E6%9D%B1%E5%8C%97%E5%B2%B8" xr:uid="{26CD4E71-20C6-4249-AD95-4341D71E5261}"/>
    <hyperlink ref="M36" r:id="rId210" display="https://wiki2.gamer.com.tw/wiki.php?n=7501:%E7%83%8F%E6%96%AF%E7%A7%8B%E7%88%BE%E7%89%B9%E9%AB%98%E5%8E%9F" xr:uid="{277E8981-FEAC-444B-9561-60872AC4447E}"/>
    <hyperlink ref="B6" r:id="rId211" display="https://wiki2.gamer.com.tw/wiki.php?n=7501:%E7%83%8F%E6%96%AF%E7%A7%8B%E7%88%BE%E7%89%B9%E9%AB%98%E5%8E%9F" xr:uid="{CC2D1EE5-1D3B-43F9-BC9B-677BA50E4AAC}"/>
    <hyperlink ref="B57:B58" r:id="rId212" display="https://wiki2.gamer.com.tw/wiki.php?n=7501:%E7%83%8F%E6%96%AF%E7%A7%8B%E7%88%BE%E7%89%B9%E9%AB%98%E5%8E%9F" xr:uid="{A006527C-A0C7-4A37-9026-8A6937350488}"/>
    <hyperlink ref="B25" r:id="rId213" display="https://wiki2.gamer.com.tw/wiki.php?n=7501:%E8%B2%9D%E5%8A%A0%E7%88%BE%E6%B9%96%E9%99%84%E8%BF%91" xr:uid="{A1C9FF36-37E0-42BA-8450-2E6F6BA5FDB1}"/>
    <hyperlink ref="B60:B61" r:id="rId214" display="https://wiki2.gamer.com.tw/wiki.php?n=7501:%E8%B2%9D%E5%8A%A0%E7%88%BE%E6%B9%96%E9%99%84%E8%BF%91" xr:uid="{DA5C554A-CB5C-402A-AD62-07DDCCA5B4C0}"/>
    <hyperlink ref="B28" r:id="rId215" display="https://wiki2.gamer.com.tw/wiki.php?n=7501%3A%E8%A5%BF%E4%BC%AF%E5%88%A9%E4%BA%9E%E5%9C%B0%E5%8D%80&amp;ss=7501" xr:uid="{1AA4254A-B15C-4752-BB1A-CB0E442AEFEA}"/>
    <hyperlink ref="B29" r:id="rId216" display="https://wiki2.gamer.com.tw/wiki.php?n=7501%3A%E8%A5%BF%E4%BC%AF%E5%88%A9%E4%BA%9E%E5%9C%B0%E5%8D%80&amp;ss=7501" xr:uid="{4134760C-7A0D-4C2D-A4A7-D30FFFC73DAF}"/>
    <hyperlink ref="B48" r:id="rId217" display="https://wiki2.gamer.com.tw/wiki.php?n=7501:%E5%96%9C%E9%A6%AC%E6%8B%89%E9%9B%85%E5%B1%B1%E8%84%88%E9%99%84%E8%BF%91" xr:uid="{9F49DC9F-BBB3-4786-BAEE-3AE768B062E2}"/>
    <hyperlink ref="B69:B70" r:id="rId218" display="https://wiki2.gamer.com.tw/wiki.php?n=7501:%E5%96%9C%E9%A6%AC%E6%8B%89%E9%9B%85%E5%B1%B1%E8%84%88%E9%99%84%E8%BF%91" xr:uid="{1BB99D91-8360-4CCA-BE02-D11ED1EBD734}"/>
    <hyperlink ref="S49:T50" r:id="rId219" location="%E9%99%B8%E5%9C%B0%E8%AA%BF%E6%9F%A5%E5%8A%87%E6%83%85%E5%A0%B1%E9%85%AC" display="哥薩克騎兵服" xr:uid="{13AD56C1-FC09-42F4-8124-940643F38BC4}"/>
    <hyperlink ref="W30" r:id="rId220" display="https://wiki2.gamer.com.tw/wiki.php?n=7501%3A%E8%A5%BF%E4%BC%AF%E5%88%A9%E4%BA%9E%E5%9C%B0%E5%8D%80&amp;ss=7501" xr:uid="{BB2745B6-2A20-4BAB-A84B-C477E6FF5690}"/>
    <hyperlink ref="W35" r:id="rId221" display="https://wiki2.gamer.com.tw/wiki.php?n=7501:%E8%B2%9D%E5%8A%A0%E7%88%BE%E6%B9%96%E9%99%84%E8%BF%91" xr:uid="{294400FA-BFDC-4566-95DF-15F14A7063CC}"/>
    <hyperlink ref="W34" r:id="rId222" display="https://wiki2.gamer.com.tw/wiki.php?n=7501%3A%E9%84%82%E9%9C%8D%E6%AC%A1%E5%85%8B%E6%B5%B7%E8%A5%BF%E5%B2%B8&amp;ss=7501" xr:uid="{4AC5FE0D-8564-4137-9AAC-449E8468ABDE}"/>
    <hyperlink ref="B52" r:id="rId223" display="https://wiki2.gamer.com.tw/wiki.php?n=7501:%E5%AD%9F%E5%8A%A0%E6%8B%89%E7%81%A3%E5%8C%97%E5%B2%B8" xr:uid="{54678E6E-8CA0-4B64-9981-912DEB111369}"/>
    <hyperlink ref="B30" r:id="rId224" display="https://wiki2.gamer.com.tw/wiki.php?n=7501%3A%E8%A5%BF%E4%BC%AF%E5%88%A9%E4%BA%9E%E5%9C%B0%E5%8D%80&amp;ss=7501" xr:uid="{26B03B0E-2F03-40AB-A1C0-6770380F5F54}"/>
  </hyperlinks>
  <pageMargins left="0.7" right="0.7" top="0.75" bottom="0.75" header="0.3" footer="0.3"/>
  <pageSetup paperSize="9" orientation="portrait" horizontalDpi="4294967293" verticalDpi="0" r:id="rId225"/>
  <tableParts count="1">
    <tablePart r:id="rId22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工作表21">
    <tabColor theme="9" tint="0.79998168889431442"/>
  </sheetPr>
  <dimension ref="A1:S86"/>
  <sheetViews>
    <sheetView showGridLines="0" zoomScale="90" zoomScaleNormal="90" workbookViewId="0">
      <selection activeCell="L1" sqref="L1"/>
    </sheetView>
  </sheetViews>
  <sheetFormatPr defaultRowHeight="22.5" customHeight="1"/>
  <cols>
    <col min="1" max="1" width="9.75" style="17" bestFit="1" customWidth="1"/>
    <col min="2" max="2" width="11.375" style="17" bestFit="1" customWidth="1"/>
    <col min="3" max="3" width="13.125" style="17" bestFit="1" customWidth="1"/>
    <col min="4" max="4" width="20.625" style="17" customWidth="1"/>
    <col min="5" max="5" width="11.875" style="17" bestFit="1" customWidth="1"/>
    <col min="6" max="6" width="3.375" style="17" customWidth="1"/>
    <col min="7" max="7" width="9.75" style="17" bestFit="1" customWidth="1"/>
    <col min="8" max="8" width="11.375" style="17" bestFit="1" customWidth="1"/>
    <col min="9" max="9" width="13.125" style="17" bestFit="1" customWidth="1"/>
    <col min="10" max="10" width="20.625" style="17" customWidth="1"/>
    <col min="11" max="11" width="11.875" style="17" bestFit="1" customWidth="1"/>
    <col min="12" max="16384" width="9" style="17"/>
  </cols>
  <sheetData>
    <row r="1" spans="1:19" ht="22.5" customHeight="1">
      <c r="A1" s="44" t="s">
        <v>2963</v>
      </c>
      <c r="B1" s="44" t="s">
        <v>2964</v>
      </c>
      <c r="C1" s="44" t="s">
        <v>2965</v>
      </c>
      <c r="D1" s="44" t="s">
        <v>2966</v>
      </c>
      <c r="E1" s="44" t="s">
        <v>18</v>
      </c>
      <c r="F1" s="44"/>
      <c r="G1" s="44" t="s">
        <v>10975</v>
      </c>
      <c r="H1" s="44" t="s">
        <v>2964</v>
      </c>
      <c r="I1" s="44" t="s">
        <v>2965</v>
      </c>
      <c r="J1" s="44" t="s">
        <v>2966</v>
      </c>
      <c r="K1" s="44" t="s">
        <v>18</v>
      </c>
    </row>
    <row r="2" spans="1:19" ht="22.5" customHeight="1">
      <c r="A2" s="45" t="s">
        <v>10976</v>
      </c>
      <c r="B2" s="45" t="s">
        <v>2967</v>
      </c>
      <c r="C2" s="45" t="s">
        <v>255</v>
      </c>
      <c r="D2" s="45" t="s">
        <v>2968</v>
      </c>
      <c r="E2" s="45" t="s">
        <v>2969</v>
      </c>
      <c r="F2" s="45"/>
      <c r="G2" s="46" t="s">
        <v>10977</v>
      </c>
      <c r="H2" s="46" t="s">
        <v>2967</v>
      </c>
      <c r="I2" s="46" t="s">
        <v>117</v>
      </c>
      <c r="J2" s="46" t="s">
        <v>3036</v>
      </c>
      <c r="K2" s="46" t="s">
        <v>2979</v>
      </c>
      <c r="M2" s="58" t="s">
        <v>11397</v>
      </c>
      <c r="N2" s="59"/>
      <c r="O2" s="59"/>
      <c r="P2" s="59"/>
      <c r="Q2" s="59"/>
      <c r="R2" s="59"/>
      <c r="S2" s="63"/>
    </row>
    <row r="3" spans="1:19" ht="22.5" customHeight="1">
      <c r="A3" s="45" t="s">
        <v>10978</v>
      </c>
      <c r="B3" s="45" t="s">
        <v>2967</v>
      </c>
      <c r="C3" s="45" t="s">
        <v>2970</v>
      </c>
      <c r="D3" s="45" t="s">
        <v>2971</v>
      </c>
      <c r="E3" s="45"/>
      <c r="F3" s="45"/>
      <c r="G3" s="46" t="s">
        <v>10979</v>
      </c>
      <c r="H3" s="46" t="s">
        <v>2967</v>
      </c>
      <c r="I3" s="46" t="s">
        <v>3037</v>
      </c>
      <c r="J3" s="46" t="s">
        <v>3038</v>
      </c>
      <c r="K3" s="46"/>
      <c r="M3" s="60" t="s">
        <v>11132</v>
      </c>
      <c r="N3" s="47"/>
      <c r="O3" s="47"/>
      <c r="P3" s="47"/>
      <c r="Q3" s="47"/>
      <c r="R3" s="47"/>
      <c r="S3" s="64"/>
    </row>
    <row r="4" spans="1:19" ht="22.5" customHeight="1">
      <c r="A4" s="45" t="s">
        <v>10978</v>
      </c>
      <c r="B4" s="45" t="s">
        <v>2972</v>
      </c>
      <c r="C4" s="45" t="s">
        <v>130</v>
      </c>
      <c r="D4" s="45" t="s">
        <v>2973</v>
      </c>
      <c r="E4" s="45"/>
      <c r="F4" s="45"/>
      <c r="G4" s="46" t="s">
        <v>10977</v>
      </c>
      <c r="H4" s="46" t="s">
        <v>2967</v>
      </c>
      <c r="I4" s="46" t="s">
        <v>3039</v>
      </c>
      <c r="J4" s="46" t="s">
        <v>3040</v>
      </c>
      <c r="K4" s="46"/>
      <c r="M4" s="60" t="s">
        <v>3096</v>
      </c>
      <c r="N4" s="47"/>
      <c r="O4" s="47"/>
      <c r="P4" s="47"/>
      <c r="Q4" s="47"/>
      <c r="R4" s="47"/>
      <c r="S4" s="64"/>
    </row>
    <row r="5" spans="1:19" ht="22.5" customHeight="1">
      <c r="A5" s="45" t="s">
        <v>10980</v>
      </c>
      <c r="B5" s="45" t="s">
        <v>2972</v>
      </c>
      <c r="C5" s="45" t="s">
        <v>141</v>
      </c>
      <c r="D5" s="45" t="s">
        <v>2974</v>
      </c>
      <c r="E5" s="45"/>
      <c r="F5" s="45"/>
      <c r="G5" s="46" t="s">
        <v>10981</v>
      </c>
      <c r="H5" s="46" t="s">
        <v>2982</v>
      </c>
      <c r="I5" s="46" t="s">
        <v>135</v>
      </c>
      <c r="J5" s="46" t="s">
        <v>3041</v>
      </c>
      <c r="K5" s="48" t="s">
        <v>2981</v>
      </c>
      <c r="M5" s="60" t="s">
        <v>11398</v>
      </c>
      <c r="N5" s="47"/>
      <c r="O5" s="47"/>
      <c r="P5" s="47"/>
      <c r="Q5" s="47"/>
      <c r="R5" s="47"/>
      <c r="S5" s="64"/>
    </row>
    <row r="6" spans="1:19" ht="22.5" customHeight="1" thickBot="1">
      <c r="A6" s="49" t="s">
        <v>10982</v>
      </c>
      <c r="B6" s="49" t="s">
        <v>2975</v>
      </c>
      <c r="C6" s="49" t="s">
        <v>36</v>
      </c>
      <c r="D6" s="49" t="s">
        <v>2976</v>
      </c>
      <c r="E6" s="49" t="s">
        <v>2977</v>
      </c>
      <c r="F6" s="45"/>
      <c r="G6" s="50" t="s">
        <v>10983</v>
      </c>
      <c r="H6" s="50" t="s">
        <v>2972</v>
      </c>
      <c r="I6" s="50" t="s">
        <v>131</v>
      </c>
      <c r="J6" s="50" t="s">
        <v>3042</v>
      </c>
      <c r="K6" s="50"/>
      <c r="M6" s="60" t="s">
        <v>11133</v>
      </c>
      <c r="N6" s="47"/>
      <c r="O6" s="47"/>
      <c r="P6" s="47"/>
      <c r="Q6" s="47"/>
      <c r="R6" s="47"/>
      <c r="S6" s="64"/>
    </row>
    <row r="7" spans="1:19" ht="22.5" customHeight="1" thickTop="1">
      <c r="A7" s="51" t="s">
        <v>10984</v>
      </c>
      <c r="B7" s="51" t="s">
        <v>2967</v>
      </c>
      <c r="C7" s="51" t="s">
        <v>117</v>
      </c>
      <c r="D7" s="51" t="s">
        <v>2978</v>
      </c>
      <c r="E7" s="51" t="s">
        <v>2979</v>
      </c>
      <c r="F7" s="51"/>
      <c r="G7" s="45" t="s">
        <v>10985</v>
      </c>
      <c r="H7" s="45" t="s">
        <v>2972</v>
      </c>
      <c r="I7" s="45" t="s">
        <v>138</v>
      </c>
      <c r="J7" s="45" t="s">
        <v>3043</v>
      </c>
      <c r="K7" s="45" t="s">
        <v>3008</v>
      </c>
      <c r="M7" s="60" t="s">
        <v>11134</v>
      </c>
      <c r="N7" s="47"/>
      <c r="O7" s="47"/>
      <c r="P7" s="47"/>
      <c r="Q7" s="47"/>
      <c r="R7" s="47"/>
      <c r="S7" s="64"/>
    </row>
    <row r="8" spans="1:19" ht="22.5" customHeight="1">
      <c r="A8" s="51" t="s">
        <v>10986</v>
      </c>
      <c r="B8" s="51" t="s">
        <v>2967</v>
      </c>
      <c r="C8" s="51" t="s">
        <v>255</v>
      </c>
      <c r="D8" s="51" t="s">
        <v>2980</v>
      </c>
      <c r="E8" s="52" t="s">
        <v>2981</v>
      </c>
      <c r="F8" s="52"/>
      <c r="G8" s="53" t="s">
        <v>10987</v>
      </c>
      <c r="H8" s="53" t="s">
        <v>2967</v>
      </c>
      <c r="I8" s="53" t="s">
        <v>117</v>
      </c>
      <c r="J8" s="53" t="s">
        <v>3044</v>
      </c>
      <c r="K8" s="54" t="s">
        <v>2981</v>
      </c>
      <c r="M8" s="60" t="s">
        <v>11136</v>
      </c>
      <c r="N8" s="47"/>
      <c r="O8" s="47"/>
      <c r="P8" s="47"/>
      <c r="Q8" s="47"/>
      <c r="R8" s="47"/>
      <c r="S8" s="64"/>
    </row>
    <row r="9" spans="1:19" ht="22.5" customHeight="1">
      <c r="A9" s="51" t="s">
        <v>10984</v>
      </c>
      <c r="B9" s="51" t="s">
        <v>2982</v>
      </c>
      <c r="C9" s="51" t="s">
        <v>135</v>
      </c>
      <c r="D9" s="51" t="s">
        <v>2983</v>
      </c>
      <c r="E9" s="51"/>
      <c r="F9" s="51"/>
      <c r="G9" s="53" t="s">
        <v>10988</v>
      </c>
      <c r="H9" s="53" t="s">
        <v>2982</v>
      </c>
      <c r="I9" s="53" t="s">
        <v>3045</v>
      </c>
      <c r="J9" s="53" t="s">
        <v>3046</v>
      </c>
      <c r="K9" s="54" t="s">
        <v>2981</v>
      </c>
      <c r="M9" s="61" t="s">
        <v>11135</v>
      </c>
      <c r="N9" s="62"/>
      <c r="O9" s="62"/>
      <c r="P9" s="62"/>
      <c r="Q9" s="62"/>
      <c r="R9" s="62"/>
      <c r="S9" s="65"/>
    </row>
    <row r="10" spans="1:19" ht="22.5" customHeight="1">
      <c r="A10" s="51" t="s">
        <v>10984</v>
      </c>
      <c r="B10" s="51" t="s">
        <v>2982</v>
      </c>
      <c r="C10" s="51" t="s">
        <v>123</v>
      </c>
      <c r="D10" s="51" t="s">
        <v>2984</v>
      </c>
      <c r="E10" s="51" t="s">
        <v>2979</v>
      </c>
      <c r="F10" s="51"/>
      <c r="G10" s="53" t="s">
        <v>10985</v>
      </c>
      <c r="H10" s="53" t="s">
        <v>3047</v>
      </c>
      <c r="I10" s="53" t="s">
        <v>1218</v>
      </c>
      <c r="J10" s="53" t="s">
        <v>3048</v>
      </c>
      <c r="K10" s="53"/>
    </row>
    <row r="11" spans="1:19" ht="22.5" customHeight="1" thickBot="1">
      <c r="A11" s="51" t="s">
        <v>10989</v>
      </c>
      <c r="B11" s="51" t="s">
        <v>2972</v>
      </c>
      <c r="C11" s="51" t="s">
        <v>2985</v>
      </c>
      <c r="D11" s="51" t="s">
        <v>2986</v>
      </c>
      <c r="E11" s="52" t="s">
        <v>2981</v>
      </c>
      <c r="F11" s="52"/>
      <c r="G11" s="55" t="s">
        <v>10987</v>
      </c>
      <c r="H11" s="55" t="s">
        <v>2975</v>
      </c>
      <c r="I11" s="55" t="s">
        <v>3049</v>
      </c>
      <c r="J11" s="55" t="s">
        <v>3050</v>
      </c>
      <c r="K11" s="55"/>
    </row>
    <row r="12" spans="1:19" ht="22.5" customHeight="1" thickTop="1">
      <c r="A12" s="51" t="s">
        <v>10990</v>
      </c>
      <c r="B12" s="51" t="s">
        <v>2972</v>
      </c>
      <c r="C12" s="51" t="s">
        <v>141</v>
      </c>
      <c r="D12" s="51" t="s">
        <v>2987</v>
      </c>
      <c r="E12" s="51"/>
      <c r="F12" s="51"/>
      <c r="G12" s="45" t="s">
        <v>10991</v>
      </c>
      <c r="H12" s="45" t="s">
        <v>2972</v>
      </c>
      <c r="I12" s="45" t="s">
        <v>131</v>
      </c>
      <c r="J12" s="45" t="s">
        <v>3051</v>
      </c>
      <c r="K12" s="45" t="s">
        <v>3052</v>
      </c>
    </row>
    <row r="13" spans="1:19" ht="22.5" customHeight="1">
      <c r="A13" s="51" t="s">
        <v>10992</v>
      </c>
      <c r="B13" s="51" t="s">
        <v>2988</v>
      </c>
      <c r="C13" s="51" t="s">
        <v>2989</v>
      </c>
      <c r="D13" s="51" t="s">
        <v>2990</v>
      </c>
      <c r="E13" s="51"/>
      <c r="F13" s="51"/>
      <c r="G13" s="45" t="s">
        <v>10993</v>
      </c>
      <c r="H13" s="45" t="s">
        <v>2982</v>
      </c>
      <c r="I13" s="45" t="s">
        <v>3053</v>
      </c>
      <c r="J13" s="45" t="s">
        <v>3054</v>
      </c>
      <c r="K13" s="45"/>
    </row>
    <row r="14" spans="1:19" ht="22.5" customHeight="1" thickBot="1">
      <c r="A14" s="56" t="s">
        <v>10992</v>
      </c>
      <c r="B14" s="57" t="s">
        <v>2991</v>
      </c>
      <c r="C14" s="49" t="s">
        <v>10994</v>
      </c>
      <c r="D14" s="49" t="s">
        <v>10995</v>
      </c>
      <c r="E14" s="56" t="s">
        <v>10996</v>
      </c>
      <c r="F14" s="51"/>
      <c r="G14" s="45" t="s">
        <v>10993</v>
      </c>
      <c r="H14" s="45" t="s">
        <v>2982</v>
      </c>
      <c r="I14" s="45" t="s">
        <v>126</v>
      </c>
      <c r="J14" s="45" t="s">
        <v>3055</v>
      </c>
      <c r="K14" s="39" t="s">
        <v>2981</v>
      </c>
    </row>
    <row r="15" spans="1:19" ht="22.5" customHeight="1" thickTop="1">
      <c r="A15" s="45" t="s">
        <v>10997</v>
      </c>
      <c r="B15" s="45" t="s">
        <v>2967</v>
      </c>
      <c r="C15" s="45" t="s">
        <v>117</v>
      </c>
      <c r="D15" s="45" t="s">
        <v>2992</v>
      </c>
      <c r="E15" s="45"/>
      <c r="F15" s="45"/>
      <c r="G15" s="45" t="s">
        <v>10998</v>
      </c>
      <c r="H15" s="45" t="s">
        <v>2982</v>
      </c>
      <c r="I15" s="45" t="s">
        <v>126</v>
      </c>
      <c r="J15" s="45" t="s">
        <v>3056</v>
      </c>
      <c r="K15" s="45" t="s">
        <v>3031</v>
      </c>
    </row>
    <row r="16" spans="1:19" ht="22.5" customHeight="1">
      <c r="A16" s="45" t="s">
        <v>10997</v>
      </c>
      <c r="B16" s="45" t="s">
        <v>2967</v>
      </c>
      <c r="C16" s="45" t="s">
        <v>2993</v>
      </c>
      <c r="D16" s="45" t="s">
        <v>2994</v>
      </c>
      <c r="E16" s="45"/>
      <c r="F16" s="45"/>
      <c r="G16" s="45" t="s">
        <v>10998</v>
      </c>
      <c r="H16" s="45" t="s">
        <v>2975</v>
      </c>
      <c r="I16" s="45" t="s">
        <v>36</v>
      </c>
      <c r="J16" s="45" t="s">
        <v>3057</v>
      </c>
      <c r="K16" s="45"/>
    </row>
    <row r="17" spans="1:11" ht="22.5" customHeight="1" thickBot="1">
      <c r="A17" s="45" t="s">
        <v>10997</v>
      </c>
      <c r="B17" s="45" t="s">
        <v>2982</v>
      </c>
      <c r="C17" s="45" t="s">
        <v>123</v>
      </c>
      <c r="D17" s="45" t="s">
        <v>2995</v>
      </c>
      <c r="E17" s="39" t="s">
        <v>2981</v>
      </c>
      <c r="F17" s="39"/>
      <c r="G17" s="49" t="s">
        <v>10998</v>
      </c>
      <c r="H17" s="57" t="s">
        <v>2991</v>
      </c>
      <c r="I17" s="57" t="s">
        <v>2734</v>
      </c>
      <c r="J17" s="49" t="s">
        <v>10999</v>
      </c>
      <c r="K17" s="49"/>
    </row>
    <row r="18" spans="1:11" ht="22.5" customHeight="1" thickTop="1">
      <c r="A18" s="45" t="s">
        <v>10997</v>
      </c>
      <c r="B18" s="45" t="s">
        <v>2982</v>
      </c>
      <c r="C18" s="45" t="s">
        <v>126</v>
      </c>
      <c r="D18" s="45" t="s">
        <v>2996</v>
      </c>
      <c r="E18" s="45"/>
      <c r="F18" s="45"/>
      <c r="G18" s="45" t="s">
        <v>11000</v>
      </c>
      <c r="H18" s="53" t="s">
        <v>2967</v>
      </c>
      <c r="I18" s="45" t="s">
        <v>11001</v>
      </c>
      <c r="J18" s="45" t="s">
        <v>11002</v>
      </c>
      <c r="K18" s="45"/>
    </row>
    <row r="19" spans="1:11" ht="22.5" customHeight="1" thickBot="1">
      <c r="A19" s="49" t="s">
        <v>10997</v>
      </c>
      <c r="B19" s="49" t="s">
        <v>2972</v>
      </c>
      <c r="C19" s="49" t="s">
        <v>130</v>
      </c>
      <c r="D19" s="49" t="s">
        <v>2997</v>
      </c>
      <c r="E19" s="49"/>
      <c r="F19" s="45"/>
      <c r="G19" s="45" t="s">
        <v>11003</v>
      </c>
      <c r="H19" s="45" t="s">
        <v>2972</v>
      </c>
      <c r="I19" s="45" t="s">
        <v>141</v>
      </c>
      <c r="J19" s="45" t="s">
        <v>3058</v>
      </c>
      <c r="K19" s="45" t="s">
        <v>3059</v>
      </c>
    </row>
    <row r="20" spans="1:11" ht="22.5" customHeight="1" thickTop="1">
      <c r="A20" s="45" t="s">
        <v>2998</v>
      </c>
      <c r="B20" s="45" t="s">
        <v>2967</v>
      </c>
      <c r="C20" s="45" t="s">
        <v>2999</v>
      </c>
      <c r="D20" s="45" t="s">
        <v>3000</v>
      </c>
      <c r="E20" s="39" t="s">
        <v>2981</v>
      </c>
      <c r="F20" s="39"/>
      <c r="G20" s="45" t="s">
        <v>11000</v>
      </c>
      <c r="H20" s="45" t="s">
        <v>2972</v>
      </c>
      <c r="I20" s="45" t="s">
        <v>127</v>
      </c>
      <c r="J20" s="45" t="s">
        <v>3060</v>
      </c>
      <c r="K20" s="45"/>
    </row>
    <row r="21" spans="1:11" ht="22.5" customHeight="1">
      <c r="A21" s="45" t="s">
        <v>2998</v>
      </c>
      <c r="B21" s="45" t="s">
        <v>2967</v>
      </c>
      <c r="C21" s="45" t="s">
        <v>3001</v>
      </c>
      <c r="D21" s="45" t="s">
        <v>3002</v>
      </c>
      <c r="E21" s="39" t="s">
        <v>2981</v>
      </c>
      <c r="F21" s="39"/>
      <c r="G21" s="45" t="s">
        <v>11000</v>
      </c>
      <c r="H21" s="45" t="s">
        <v>2972</v>
      </c>
      <c r="I21" s="45" t="s">
        <v>131</v>
      </c>
      <c r="J21" s="45" t="s">
        <v>3061</v>
      </c>
      <c r="K21" s="45"/>
    </row>
    <row r="22" spans="1:11" ht="22.5" customHeight="1">
      <c r="A22" s="45" t="s">
        <v>2998</v>
      </c>
      <c r="B22" s="45" t="s">
        <v>2967</v>
      </c>
      <c r="C22" s="45" t="s">
        <v>255</v>
      </c>
      <c r="D22" s="45" t="s">
        <v>3003</v>
      </c>
      <c r="E22" s="45"/>
      <c r="F22" s="45"/>
      <c r="G22" s="45" t="s">
        <v>11000</v>
      </c>
      <c r="H22" s="45" t="s">
        <v>2972</v>
      </c>
      <c r="I22" s="45" t="s">
        <v>130</v>
      </c>
      <c r="J22" s="45" t="s">
        <v>3062</v>
      </c>
      <c r="K22" s="45" t="s">
        <v>3063</v>
      </c>
    </row>
    <row r="23" spans="1:11" ht="22.5" customHeight="1">
      <c r="A23" s="45" t="s">
        <v>2998</v>
      </c>
      <c r="B23" s="45" t="s">
        <v>2982</v>
      </c>
      <c r="C23" s="45" t="s">
        <v>123</v>
      </c>
      <c r="D23" s="45" t="s">
        <v>3004</v>
      </c>
      <c r="E23" s="45" t="s">
        <v>2979</v>
      </c>
      <c r="F23" s="45"/>
      <c r="G23" s="45" t="s">
        <v>11004</v>
      </c>
      <c r="H23" s="45" t="s">
        <v>2982</v>
      </c>
      <c r="I23" s="45" t="s">
        <v>3064</v>
      </c>
      <c r="J23" s="45" t="s">
        <v>3065</v>
      </c>
      <c r="K23" s="45"/>
    </row>
    <row r="24" spans="1:11" ht="22.5" customHeight="1">
      <c r="A24" s="45" t="s">
        <v>2998</v>
      </c>
      <c r="B24" s="45" t="s">
        <v>2982</v>
      </c>
      <c r="C24" s="45" t="s">
        <v>126</v>
      </c>
      <c r="D24" s="45" t="s">
        <v>3005</v>
      </c>
      <c r="E24" s="45" t="s">
        <v>3006</v>
      </c>
      <c r="F24" s="45"/>
      <c r="G24" s="45" t="s">
        <v>11004</v>
      </c>
      <c r="H24" s="45" t="s">
        <v>3066</v>
      </c>
      <c r="I24" s="45" t="s">
        <v>3067</v>
      </c>
      <c r="J24" s="45" t="s">
        <v>3068</v>
      </c>
      <c r="K24" s="45"/>
    </row>
    <row r="25" spans="1:11" ht="22.5" customHeight="1" thickBot="1">
      <c r="A25" s="45" t="s">
        <v>2998</v>
      </c>
      <c r="B25" s="45" t="s">
        <v>2982</v>
      </c>
      <c r="C25" s="45" t="s">
        <v>187</v>
      </c>
      <c r="D25" s="45" t="s">
        <v>3007</v>
      </c>
      <c r="E25" s="45" t="s">
        <v>3008</v>
      </c>
      <c r="F25" s="45"/>
      <c r="G25" s="49" t="s">
        <v>11003</v>
      </c>
      <c r="H25" s="49" t="s">
        <v>2975</v>
      </c>
      <c r="I25" s="49" t="s">
        <v>1648</v>
      </c>
      <c r="J25" s="49" t="s">
        <v>3069</v>
      </c>
      <c r="K25" s="49"/>
    </row>
    <row r="26" spans="1:11" ht="22.5" customHeight="1" thickTop="1">
      <c r="A26" s="45" t="s">
        <v>2998</v>
      </c>
      <c r="B26" s="45" t="s">
        <v>2975</v>
      </c>
      <c r="C26" s="45" t="s">
        <v>907</v>
      </c>
      <c r="D26" s="45" t="s">
        <v>3009</v>
      </c>
      <c r="E26" s="45"/>
      <c r="F26" s="45"/>
      <c r="G26" s="45" t="s">
        <v>3070</v>
      </c>
      <c r="H26" s="45" t="s">
        <v>2967</v>
      </c>
      <c r="I26" s="45" t="s">
        <v>255</v>
      </c>
      <c r="J26" s="45" t="s">
        <v>3071</v>
      </c>
      <c r="K26" s="45"/>
    </row>
    <row r="27" spans="1:11" ht="22.5" customHeight="1">
      <c r="A27" s="45" t="s">
        <v>2998</v>
      </c>
      <c r="B27" s="45" t="s">
        <v>2988</v>
      </c>
      <c r="C27" s="45" t="s">
        <v>128</v>
      </c>
      <c r="D27" s="45" t="s">
        <v>3010</v>
      </c>
      <c r="E27" s="45"/>
      <c r="F27" s="45"/>
      <c r="G27" s="45" t="s">
        <v>3070</v>
      </c>
      <c r="H27" s="45" t="s">
        <v>2982</v>
      </c>
      <c r="I27" s="45" t="s">
        <v>3072</v>
      </c>
      <c r="J27" s="45" t="s">
        <v>3073</v>
      </c>
      <c r="K27" s="45"/>
    </row>
    <row r="28" spans="1:11" ht="22.5" customHeight="1">
      <c r="A28" s="45" t="s">
        <v>2998</v>
      </c>
      <c r="B28" s="37" t="s">
        <v>2991</v>
      </c>
      <c r="C28" s="45" t="s">
        <v>11005</v>
      </c>
      <c r="D28" s="45" t="s">
        <v>11006</v>
      </c>
      <c r="E28" s="45"/>
      <c r="F28" s="45"/>
      <c r="G28" s="45" t="s">
        <v>3070</v>
      </c>
      <c r="H28" s="45" t="s">
        <v>2982</v>
      </c>
      <c r="I28" s="45" t="s">
        <v>135</v>
      </c>
      <c r="J28" s="45" t="s">
        <v>3074</v>
      </c>
      <c r="K28" s="45" t="s">
        <v>2979</v>
      </c>
    </row>
    <row r="29" spans="1:11" ht="22.5" customHeight="1" thickBot="1">
      <c r="A29" s="49" t="s">
        <v>11007</v>
      </c>
      <c r="B29" s="49" t="s">
        <v>11008</v>
      </c>
      <c r="C29" s="49" t="s">
        <v>11009</v>
      </c>
      <c r="D29" s="49" t="s">
        <v>11010</v>
      </c>
      <c r="E29" s="49"/>
      <c r="F29" s="45"/>
      <c r="G29" s="45" t="s">
        <v>3070</v>
      </c>
      <c r="H29" s="45" t="s">
        <v>2982</v>
      </c>
      <c r="I29" s="45" t="s">
        <v>133</v>
      </c>
      <c r="J29" s="45" t="s">
        <v>3075</v>
      </c>
      <c r="K29" s="45" t="s">
        <v>3076</v>
      </c>
    </row>
    <row r="30" spans="1:11" ht="22.5" customHeight="1" thickTop="1">
      <c r="A30" s="45" t="s">
        <v>3012</v>
      </c>
      <c r="B30" s="45" t="s">
        <v>2982</v>
      </c>
      <c r="C30" s="45" t="s">
        <v>126</v>
      </c>
      <c r="D30" s="45" t="s">
        <v>3013</v>
      </c>
      <c r="E30" s="39" t="s">
        <v>2981</v>
      </c>
      <c r="F30" s="39"/>
      <c r="G30" s="45" t="s">
        <v>3070</v>
      </c>
      <c r="H30" s="45" t="s">
        <v>3066</v>
      </c>
      <c r="I30" s="45" t="s">
        <v>3077</v>
      </c>
      <c r="J30" s="45" t="s">
        <v>3078</v>
      </c>
      <c r="K30" s="45"/>
    </row>
    <row r="31" spans="1:11" ht="22.5" customHeight="1">
      <c r="A31" s="45" t="s">
        <v>3012</v>
      </c>
      <c r="B31" s="45" t="s">
        <v>2982</v>
      </c>
      <c r="C31" s="45" t="s">
        <v>187</v>
      </c>
      <c r="D31" s="45" t="s">
        <v>3014</v>
      </c>
      <c r="E31" s="45"/>
      <c r="F31" s="45"/>
      <c r="G31" s="45" t="s">
        <v>3070</v>
      </c>
      <c r="H31" s="45" t="s">
        <v>11011</v>
      </c>
      <c r="I31" s="45" t="s">
        <v>36</v>
      </c>
      <c r="J31" s="45" t="s">
        <v>3079</v>
      </c>
      <c r="K31" s="45"/>
    </row>
    <row r="32" spans="1:11" ht="22.5" customHeight="1">
      <c r="A32" s="45" t="s">
        <v>3012</v>
      </c>
      <c r="B32" s="45" t="s">
        <v>2972</v>
      </c>
      <c r="C32" s="45" t="s">
        <v>130</v>
      </c>
      <c r="D32" s="45" t="s">
        <v>3015</v>
      </c>
      <c r="E32" s="45"/>
      <c r="F32" s="45"/>
      <c r="G32" s="45" t="s">
        <v>3070</v>
      </c>
      <c r="H32" s="45" t="s">
        <v>3080</v>
      </c>
      <c r="I32" s="45" t="s">
        <v>3081</v>
      </c>
      <c r="J32" s="45" t="s">
        <v>3082</v>
      </c>
      <c r="K32" s="45"/>
    </row>
    <row r="33" spans="1:11" ht="22.5" customHeight="1" thickBot="1">
      <c r="A33" s="49" t="s">
        <v>3012</v>
      </c>
      <c r="B33" s="49" t="s">
        <v>2972</v>
      </c>
      <c r="C33" s="49" t="s">
        <v>138</v>
      </c>
      <c r="D33" s="49" t="s">
        <v>3016</v>
      </c>
      <c r="E33" s="49"/>
      <c r="F33" s="45"/>
      <c r="G33" s="49" t="s">
        <v>3070</v>
      </c>
      <c r="H33" s="57" t="s">
        <v>2991</v>
      </c>
      <c r="I33" s="49" t="s">
        <v>11012</v>
      </c>
      <c r="J33" s="49" t="s">
        <v>11013</v>
      </c>
      <c r="K33" s="49" t="s">
        <v>11014</v>
      </c>
    </row>
    <row r="34" spans="1:11" ht="22.5" customHeight="1" thickTop="1">
      <c r="A34" s="45" t="s">
        <v>3017</v>
      </c>
      <c r="B34" s="45" t="s">
        <v>2967</v>
      </c>
      <c r="C34" s="45" t="s">
        <v>255</v>
      </c>
      <c r="D34" s="45" t="s">
        <v>3018</v>
      </c>
      <c r="E34" s="45" t="s">
        <v>2969</v>
      </c>
      <c r="F34" s="45"/>
      <c r="G34" s="45" t="s">
        <v>11015</v>
      </c>
      <c r="H34" s="45" t="s">
        <v>2967</v>
      </c>
      <c r="I34" s="45" t="s">
        <v>117</v>
      </c>
      <c r="J34" s="45" t="s">
        <v>3083</v>
      </c>
      <c r="K34" s="45"/>
    </row>
    <row r="35" spans="1:11" ht="22.5" customHeight="1">
      <c r="A35" s="45" t="s">
        <v>3017</v>
      </c>
      <c r="B35" s="45" t="s">
        <v>2982</v>
      </c>
      <c r="C35" s="45" t="s">
        <v>3019</v>
      </c>
      <c r="D35" s="45" t="s">
        <v>3020</v>
      </c>
      <c r="E35" s="45"/>
      <c r="F35" s="45"/>
      <c r="G35" s="45" t="s">
        <v>11016</v>
      </c>
      <c r="H35" s="45" t="s">
        <v>2982</v>
      </c>
      <c r="I35" s="45" t="s">
        <v>135</v>
      </c>
      <c r="J35" s="45" t="s">
        <v>3084</v>
      </c>
      <c r="K35" s="45"/>
    </row>
    <row r="36" spans="1:11" ht="22.5" customHeight="1">
      <c r="A36" s="45" t="s">
        <v>3017</v>
      </c>
      <c r="B36" s="45" t="s">
        <v>2972</v>
      </c>
      <c r="C36" s="45" t="s">
        <v>127</v>
      </c>
      <c r="D36" s="45" t="s">
        <v>3021</v>
      </c>
      <c r="E36" s="45"/>
      <c r="F36" s="45"/>
      <c r="G36" s="45" t="s">
        <v>11017</v>
      </c>
      <c r="H36" s="45" t="s">
        <v>2982</v>
      </c>
      <c r="I36" s="45" t="s">
        <v>123</v>
      </c>
      <c r="J36" s="45" t="s">
        <v>3085</v>
      </c>
      <c r="K36" s="45"/>
    </row>
    <row r="37" spans="1:11" ht="22.5" customHeight="1" thickBot="1">
      <c r="A37" s="49" t="s">
        <v>3017</v>
      </c>
      <c r="B37" s="49" t="s">
        <v>2972</v>
      </c>
      <c r="C37" s="49" t="s">
        <v>3022</v>
      </c>
      <c r="D37" s="49" t="s">
        <v>3023</v>
      </c>
      <c r="E37" s="49"/>
      <c r="F37" s="45"/>
      <c r="G37" s="45" t="s">
        <v>11018</v>
      </c>
      <c r="H37" s="45" t="s">
        <v>2982</v>
      </c>
      <c r="I37" s="45" t="s">
        <v>133</v>
      </c>
      <c r="J37" s="45" t="s">
        <v>3086</v>
      </c>
      <c r="K37" s="45"/>
    </row>
    <row r="38" spans="1:11" ht="22.5" customHeight="1" thickTop="1">
      <c r="A38" s="53" t="s">
        <v>3024</v>
      </c>
      <c r="B38" s="53" t="s">
        <v>2972</v>
      </c>
      <c r="C38" s="53" t="s">
        <v>3025</v>
      </c>
      <c r="D38" s="53" t="s">
        <v>3026</v>
      </c>
      <c r="E38" s="53"/>
      <c r="F38" s="53"/>
      <c r="G38" s="45" t="s">
        <v>11019</v>
      </c>
      <c r="H38" s="45" t="s">
        <v>2972</v>
      </c>
      <c r="I38" s="45" t="s">
        <v>187</v>
      </c>
      <c r="J38" s="45" t="s">
        <v>3087</v>
      </c>
      <c r="K38" s="45"/>
    </row>
    <row r="39" spans="1:11" ht="22.5" customHeight="1" thickBot="1">
      <c r="A39" s="55" t="s">
        <v>3024</v>
      </c>
      <c r="B39" s="55" t="s">
        <v>2972</v>
      </c>
      <c r="C39" s="55" t="s">
        <v>127</v>
      </c>
      <c r="D39" s="55" t="s">
        <v>3027</v>
      </c>
      <c r="E39" s="55" t="s">
        <v>2979</v>
      </c>
      <c r="F39" s="53"/>
      <c r="G39" s="45" t="s">
        <v>11020</v>
      </c>
      <c r="H39" s="45" t="s">
        <v>2975</v>
      </c>
      <c r="I39" s="45" t="s">
        <v>3088</v>
      </c>
      <c r="J39" s="45" t="s">
        <v>3089</v>
      </c>
      <c r="K39" s="45"/>
    </row>
    <row r="40" spans="1:11" ht="22.5" customHeight="1" thickTop="1">
      <c r="A40" s="45" t="s">
        <v>3028</v>
      </c>
      <c r="B40" s="45" t="s">
        <v>2982</v>
      </c>
      <c r="C40" s="45" t="s">
        <v>123</v>
      </c>
      <c r="D40" s="45" t="s">
        <v>3029</v>
      </c>
      <c r="E40" s="45"/>
      <c r="F40" s="45"/>
      <c r="G40" s="45" t="s">
        <v>11018</v>
      </c>
      <c r="H40" s="45" t="s">
        <v>2988</v>
      </c>
      <c r="I40" s="45" t="s">
        <v>1328</v>
      </c>
      <c r="J40" s="45" t="s">
        <v>3090</v>
      </c>
      <c r="K40" s="45"/>
    </row>
    <row r="41" spans="1:11" ht="22.5" customHeight="1">
      <c r="A41" s="45" t="s">
        <v>3028</v>
      </c>
      <c r="B41" s="45" t="s">
        <v>2982</v>
      </c>
      <c r="C41" s="45" t="s">
        <v>126</v>
      </c>
      <c r="D41" s="45" t="s">
        <v>3030</v>
      </c>
      <c r="E41" s="45" t="s">
        <v>3031</v>
      </c>
      <c r="F41" s="45"/>
      <c r="G41" s="45" t="s">
        <v>11021</v>
      </c>
      <c r="H41" s="45" t="s">
        <v>3080</v>
      </c>
      <c r="I41" s="45" t="s">
        <v>3091</v>
      </c>
      <c r="J41" s="45" t="s">
        <v>3092</v>
      </c>
      <c r="K41" s="45"/>
    </row>
    <row r="42" spans="1:11" ht="22.5" customHeight="1" thickBot="1">
      <c r="A42" s="45" t="s">
        <v>3028</v>
      </c>
      <c r="B42" s="45" t="s">
        <v>2972</v>
      </c>
      <c r="C42" s="45" t="s">
        <v>130</v>
      </c>
      <c r="D42" s="45" t="s">
        <v>3032</v>
      </c>
      <c r="E42" s="45" t="s">
        <v>3033</v>
      </c>
      <c r="F42" s="45"/>
      <c r="G42" s="49" t="s">
        <v>11022</v>
      </c>
      <c r="H42" s="49" t="s">
        <v>3093</v>
      </c>
      <c r="I42" s="49" t="s">
        <v>3094</v>
      </c>
      <c r="J42" s="49" t="s">
        <v>3095</v>
      </c>
      <c r="K42" s="49"/>
    </row>
    <row r="43" spans="1:11" ht="22.5" customHeight="1" thickTop="1" thickBot="1">
      <c r="A43" s="45" t="s">
        <v>3028</v>
      </c>
      <c r="B43" s="45" t="s">
        <v>2972</v>
      </c>
      <c r="C43" s="45" t="s">
        <v>3034</v>
      </c>
      <c r="D43" s="45" t="s">
        <v>3035</v>
      </c>
      <c r="E43" s="45"/>
      <c r="F43" s="45"/>
      <c r="G43" s="49" t="s">
        <v>11023</v>
      </c>
      <c r="H43" s="49" t="s">
        <v>11024</v>
      </c>
      <c r="I43" s="49" t="s">
        <v>11025</v>
      </c>
      <c r="J43" s="49" t="s">
        <v>11026</v>
      </c>
      <c r="K43" s="49"/>
    </row>
    <row r="44" spans="1:11" ht="22.5" customHeight="1" thickTop="1">
      <c r="F44" s="46"/>
      <c r="G44" s="45" t="s">
        <v>11027</v>
      </c>
      <c r="H44" s="45" t="s">
        <v>11028</v>
      </c>
      <c r="I44" s="45" t="s">
        <v>11029</v>
      </c>
      <c r="J44" s="45" t="s">
        <v>11030</v>
      </c>
      <c r="K44" s="45"/>
    </row>
    <row r="45" spans="1:11" ht="22.5" customHeight="1">
      <c r="F45" s="46"/>
      <c r="G45" s="46"/>
      <c r="H45" s="46"/>
      <c r="I45" s="46"/>
      <c r="J45" s="46"/>
      <c r="K45" s="46"/>
    </row>
    <row r="46" spans="1:11" ht="22.5" customHeight="1">
      <c r="F46" s="46"/>
      <c r="G46" s="46"/>
      <c r="H46" s="46"/>
      <c r="I46" s="46"/>
      <c r="J46" s="46"/>
      <c r="K46" s="46"/>
    </row>
    <row r="47" spans="1:11" ht="22.5" customHeight="1">
      <c r="F47" s="48"/>
      <c r="G47" s="48"/>
      <c r="H47" s="48"/>
      <c r="I47" s="48"/>
      <c r="J47" s="48"/>
      <c r="K47" s="48"/>
    </row>
    <row r="48" spans="1:11" ht="22.5" customHeight="1">
      <c r="F48" s="46"/>
      <c r="G48" s="46"/>
      <c r="H48" s="46"/>
      <c r="I48" s="46"/>
      <c r="J48" s="46"/>
      <c r="K48" s="46"/>
    </row>
    <row r="49" spans="6:11" ht="22.5" customHeight="1">
      <c r="F49" s="45"/>
      <c r="G49" s="45"/>
      <c r="H49" s="45"/>
      <c r="I49" s="45"/>
      <c r="J49" s="45"/>
      <c r="K49" s="45"/>
    </row>
    <row r="50" spans="6:11" ht="22.5" customHeight="1">
      <c r="F50" s="54"/>
      <c r="G50" s="54"/>
      <c r="H50" s="54"/>
      <c r="I50" s="54"/>
      <c r="J50" s="54"/>
      <c r="K50" s="54"/>
    </row>
    <row r="51" spans="6:11" ht="22.5" customHeight="1">
      <c r="F51" s="54"/>
      <c r="G51" s="54"/>
      <c r="H51" s="54"/>
      <c r="I51" s="54"/>
      <c r="J51" s="54"/>
      <c r="K51" s="54"/>
    </row>
    <row r="52" spans="6:11" ht="22.5" customHeight="1">
      <c r="F52" s="53"/>
      <c r="G52" s="53"/>
      <c r="H52" s="53"/>
      <c r="I52" s="53"/>
      <c r="J52" s="53"/>
      <c r="K52" s="53"/>
    </row>
    <row r="53" spans="6:11" ht="22.5" customHeight="1">
      <c r="F53" s="53"/>
      <c r="G53" s="53"/>
      <c r="H53" s="53"/>
      <c r="I53" s="53"/>
      <c r="J53" s="53"/>
      <c r="K53" s="53"/>
    </row>
    <row r="54" spans="6:11" ht="22.5" customHeight="1">
      <c r="F54" s="45"/>
      <c r="G54" s="45"/>
      <c r="H54" s="45"/>
      <c r="I54" s="45"/>
      <c r="J54" s="45"/>
      <c r="K54" s="45"/>
    </row>
    <row r="55" spans="6:11" ht="22.5" customHeight="1">
      <c r="F55" s="45"/>
      <c r="G55" s="45"/>
      <c r="H55" s="45"/>
      <c r="I55" s="45"/>
      <c r="J55" s="45"/>
      <c r="K55" s="45"/>
    </row>
    <row r="56" spans="6:11" ht="22.5" customHeight="1">
      <c r="F56" s="39"/>
      <c r="G56" s="39"/>
      <c r="H56" s="39"/>
      <c r="I56" s="39"/>
      <c r="J56" s="39"/>
      <c r="K56" s="39"/>
    </row>
    <row r="57" spans="6:11" ht="22.5" customHeight="1">
      <c r="F57" s="45"/>
      <c r="G57" s="45"/>
      <c r="H57" s="45"/>
      <c r="I57" s="45"/>
      <c r="J57" s="45"/>
      <c r="K57" s="45"/>
    </row>
    <row r="58" spans="6:11" ht="22.5" customHeight="1">
      <c r="F58" s="45"/>
      <c r="G58" s="45"/>
      <c r="H58" s="45"/>
      <c r="I58" s="45"/>
      <c r="J58" s="45"/>
      <c r="K58" s="45"/>
    </row>
    <row r="59" spans="6:11" ht="22.5" customHeight="1">
      <c r="F59" s="45"/>
      <c r="G59" s="45"/>
      <c r="H59" s="45"/>
      <c r="I59" s="45"/>
      <c r="J59" s="45"/>
      <c r="K59" s="45"/>
    </row>
    <row r="60" spans="6:11" ht="22.5" customHeight="1">
      <c r="F60" s="45"/>
      <c r="G60" s="45"/>
      <c r="H60" s="45"/>
      <c r="I60" s="45"/>
      <c r="J60" s="45"/>
      <c r="K60" s="45"/>
    </row>
    <row r="61" spans="6:11" ht="22.5" customHeight="1">
      <c r="F61" s="45"/>
      <c r="G61" s="45"/>
      <c r="H61" s="45"/>
      <c r="I61" s="45"/>
      <c r="J61" s="45"/>
      <c r="K61" s="45"/>
    </row>
    <row r="62" spans="6:11" ht="22.5" customHeight="1">
      <c r="F62" s="45"/>
      <c r="G62" s="45"/>
      <c r="H62" s="45"/>
      <c r="I62" s="45"/>
      <c r="J62" s="45"/>
      <c r="K62" s="45"/>
    </row>
    <row r="63" spans="6:11" ht="22.5" customHeight="1">
      <c r="F63" s="45"/>
      <c r="G63" s="45"/>
      <c r="H63" s="45"/>
      <c r="I63" s="45"/>
      <c r="J63" s="45"/>
      <c r="K63" s="45"/>
    </row>
    <row r="64" spans="6:11" ht="22.5" customHeight="1">
      <c r="F64" s="45"/>
      <c r="G64" s="45"/>
      <c r="H64" s="45"/>
      <c r="I64" s="45"/>
      <c r="J64" s="45"/>
      <c r="K64" s="45"/>
    </row>
    <row r="65" spans="6:11" ht="22.5" customHeight="1">
      <c r="F65" s="45"/>
      <c r="G65" s="45"/>
      <c r="H65" s="45"/>
      <c r="I65" s="45"/>
      <c r="J65" s="45"/>
      <c r="K65" s="45"/>
    </row>
    <row r="66" spans="6:11" ht="22.5" customHeight="1">
      <c r="F66" s="45"/>
      <c r="G66" s="45"/>
      <c r="H66" s="45"/>
      <c r="I66" s="45"/>
      <c r="J66" s="45"/>
      <c r="K66" s="45"/>
    </row>
    <row r="67" spans="6:11" ht="22.5" customHeight="1">
      <c r="F67" s="45"/>
      <c r="G67" s="45"/>
      <c r="H67" s="45"/>
      <c r="I67" s="45"/>
      <c r="J67" s="45"/>
      <c r="K67" s="45"/>
    </row>
    <row r="68" spans="6:11" ht="22.5" customHeight="1">
      <c r="F68" s="45"/>
      <c r="G68" s="45"/>
      <c r="H68" s="45"/>
      <c r="I68" s="45"/>
      <c r="J68" s="45"/>
      <c r="K68" s="45"/>
    </row>
    <row r="69" spans="6:11" ht="22.5" customHeight="1">
      <c r="F69" s="45"/>
      <c r="G69" s="45"/>
      <c r="H69" s="45"/>
      <c r="I69" s="45"/>
      <c r="J69" s="45"/>
      <c r="K69" s="45"/>
    </row>
    <row r="70" spans="6:11" ht="22.5" customHeight="1">
      <c r="F70" s="45"/>
      <c r="G70" s="45"/>
      <c r="H70" s="45"/>
      <c r="I70" s="45"/>
      <c r="J70" s="45"/>
      <c r="K70" s="45"/>
    </row>
    <row r="71" spans="6:11" ht="22.5" customHeight="1">
      <c r="F71" s="45"/>
      <c r="G71" s="45"/>
      <c r="H71" s="45"/>
      <c r="I71" s="45"/>
      <c r="J71" s="45"/>
      <c r="K71" s="45"/>
    </row>
    <row r="72" spans="6:11" ht="22.5" customHeight="1">
      <c r="F72" s="45"/>
      <c r="G72" s="45"/>
      <c r="H72" s="45"/>
      <c r="I72" s="45"/>
      <c r="J72" s="45"/>
      <c r="K72" s="45"/>
    </row>
    <row r="73" spans="6:11" ht="22.5" customHeight="1">
      <c r="F73" s="45"/>
      <c r="G73" s="45"/>
      <c r="H73" s="45"/>
      <c r="I73" s="45"/>
      <c r="J73" s="45"/>
      <c r="K73" s="45"/>
    </row>
    <row r="74" spans="6:11" ht="22.5" customHeight="1">
      <c r="F74" s="45"/>
      <c r="G74" s="45"/>
      <c r="H74" s="45"/>
      <c r="I74" s="45"/>
      <c r="J74" s="45"/>
      <c r="K74" s="45"/>
    </row>
    <row r="75" spans="6:11" ht="22.5" customHeight="1">
      <c r="F75" s="45"/>
      <c r="G75" s="45"/>
      <c r="H75" s="45"/>
      <c r="I75" s="45"/>
      <c r="J75" s="45"/>
      <c r="K75" s="45"/>
    </row>
    <row r="76" spans="6:11" ht="22.5" customHeight="1">
      <c r="F76" s="45"/>
      <c r="G76" s="45"/>
      <c r="H76" s="45"/>
      <c r="I76" s="45"/>
      <c r="J76" s="45"/>
      <c r="K76" s="45"/>
    </row>
    <row r="77" spans="6:11" ht="22.5" customHeight="1">
      <c r="F77" s="45"/>
      <c r="G77" s="45"/>
      <c r="H77" s="45"/>
      <c r="I77" s="45"/>
      <c r="J77" s="45"/>
      <c r="K77" s="45"/>
    </row>
    <row r="78" spans="6:11" ht="22.5" customHeight="1">
      <c r="F78" s="45"/>
      <c r="G78" s="45"/>
      <c r="H78" s="45"/>
      <c r="I78" s="45"/>
      <c r="J78" s="45"/>
      <c r="K78" s="45"/>
    </row>
    <row r="79" spans="6:11" ht="22.5" customHeight="1">
      <c r="F79" s="45"/>
      <c r="G79" s="45"/>
      <c r="H79" s="45"/>
      <c r="I79" s="45"/>
      <c r="J79" s="45"/>
      <c r="K79" s="45"/>
    </row>
    <row r="80" spans="6:11" ht="22.5" customHeight="1">
      <c r="F80" s="45"/>
      <c r="G80" s="45"/>
      <c r="H80" s="45"/>
      <c r="I80" s="45"/>
      <c r="J80" s="45"/>
      <c r="K80" s="45"/>
    </row>
    <row r="81" spans="6:11" ht="22.5" customHeight="1">
      <c r="F81" s="45"/>
      <c r="G81" s="45"/>
      <c r="H81" s="45"/>
      <c r="I81" s="45"/>
      <c r="J81" s="45"/>
      <c r="K81" s="45"/>
    </row>
    <row r="82" spans="6:11" ht="22.5" customHeight="1">
      <c r="F82" s="45"/>
      <c r="G82" s="45"/>
      <c r="H82" s="45"/>
      <c r="I82" s="45"/>
      <c r="J82" s="45"/>
      <c r="K82" s="45"/>
    </row>
    <row r="83" spans="6:11" ht="22.5" customHeight="1">
      <c r="F83" s="45"/>
      <c r="G83" s="45"/>
      <c r="H83" s="45"/>
      <c r="I83" s="45"/>
      <c r="J83" s="45"/>
      <c r="K83" s="45"/>
    </row>
    <row r="84" spans="6:11" ht="22.5" customHeight="1">
      <c r="F84" s="45"/>
      <c r="G84" s="45"/>
      <c r="H84" s="45"/>
      <c r="I84" s="45"/>
      <c r="J84" s="45"/>
      <c r="K84" s="45"/>
    </row>
    <row r="85" spans="6:11" ht="22.5" customHeight="1">
      <c r="F85" s="45"/>
      <c r="G85" s="45"/>
      <c r="H85" s="45"/>
      <c r="I85" s="45"/>
      <c r="J85" s="45"/>
      <c r="K85" s="45"/>
    </row>
    <row r="86" spans="6:11" ht="22.5" customHeight="1">
      <c r="F86" s="45"/>
      <c r="G86" s="45"/>
      <c r="H86" s="45"/>
      <c r="I86" s="45"/>
      <c r="J86" s="45"/>
      <c r="K86" s="45"/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功績表</vt:lpstr>
      <vt:lpstr>史跡</vt:lpstr>
      <vt:lpstr>建築</vt:lpstr>
      <vt:lpstr>歷史</vt:lpstr>
      <vt:lpstr>宗教</vt:lpstr>
      <vt:lpstr>美術</vt:lpstr>
      <vt:lpstr>寶藏</vt:lpstr>
      <vt:lpstr>化石</vt:lpstr>
      <vt:lpstr>植物</vt:lpstr>
      <vt:lpstr>昆蟲</vt:lpstr>
      <vt:lpstr>鳥類</vt:lpstr>
      <vt:lpstr>小型</vt:lpstr>
      <vt:lpstr>中型</vt:lpstr>
      <vt:lpstr>大型</vt:lpstr>
      <vt:lpstr>海洋</vt:lpstr>
      <vt:lpstr>地理</vt:lpstr>
      <vt:lpstr>天文</vt:lpstr>
      <vt:lpstr>氣象現象</vt:lpstr>
      <vt:lpstr>傳說</vt:lpstr>
      <vt:lpstr>港口</vt:lpstr>
      <vt:lpstr>陸地調查</vt:lpstr>
      <vt:lpstr>回報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2017-01-27T07:57:01Z</dcterms:created>
  <dcterms:modified xsi:type="dcterms:W3CDTF">2020-08-08T09:50:45Z</dcterms:modified>
</cp:coreProperties>
</file>